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xl/tables/table5.xml" ContentType="application/vnd.openxmlformats-officedocument.spreadsheetml.table+xml"/>
  <Override PartName="/xl/drawings/drawing2.xml" ContentType="application/vnd.openxmlformats-officedocument.drawing+xml"/>
  <Override PartName="/xl/tables/table6.xml" ContentType="application/vnd.openxmlformats-officedocument.spreadsheetml.tab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harts/chart4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1.xml" ContentType="application/vnd.openxmlformats-officedocument.themeOverride+xml"/>
  <Override PartName="/xl/charts/chart5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2.xml" ContentType="application/vnd.openxmlformats-officedocument.themeOverride+xml"/>
  <Override PartName="/xl/charts/chart6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theme/themeOverride3.xml" ContentType="application/vnd.openxmlformats-officedocument.themeOverride+xml"/>
  <Override PartName="/xl/charts/chart8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4.xml" ContentType="application/vnd.openxmlformats-officedocument.themeOverride+xml"/>
  <Override PartName="/xl/charts/chart9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5.xml" ContentType="application/vnd.openxmlformats-officedocument.themeOverride+xml"/>
  <Override PartName="/xl/charts/chart10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6.xml" ContentType="application/vnd.openxmlformats-officedocument.themeOverride+xml"/>
  <Override PartName="/xl/charts/chart1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7.xml" ContentType="application/vnd.openxmlformats-officedocument.themeOverride+xml"/>
  <Override PartName="/xl/charts/chart12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8.xml" ContentType="application/vnd.openxmlformats-officedocument.themeOverride+xml"/>
  <Override PartName="/xl/charts/chart13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9.xml" ContentType="application/vnd.openxmlformats-officedocument.themeOverride+xml"/>
  <Override PartName="/xl/charts/chart14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10.xml" ContentType="application/vnd.openxmlformats-officedocument.themeOverride+xml"/>
  <Override PartName="/xl/charts/chart15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11.xml" ContentType="application/vnd.openxmlformats-officedocument.themeOverride+xml"/>
  <Override PartName="/xl/drawings/drawing5.xml" ContentType="application/vnd.openxmlformats-officedocument.drawing+xml"/>
  <Override PartName="/xl/tables/table9.xml" ContentType="application/vnd.openxmlformats-officedocument.spreadsheetml.table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drawings/drawing6.xml" ContentType="application/vnd.openxmlformats-officedocument.drawing+xml"/>
  <Override PartName="/xl/tables/table10.xml" ContentType="application/vnd.openxmlformats-officedocument.spreadsheetml.table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drawings/drawing7.xml" ContentType="application/vnd.openxmlformats-officedocument.drawing+xml"/>
  <Override PartName="/xl/tables/table11.xml" ContentType="application/vnd.openxmlformats-officedocument.spreadsheetml.table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drawings/drawing8.xml" ContentType="application/vnd.openxmlformats-officedocument.drawing+xml"/>
  <Override PartName="/xl/tables/table12.xml" ContentType="application/vnd.openxmlformats-officedocument.spreadsheetml.table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drawings/drawing9.xml" ContentType="application/vnd.openxmlformats-officedocument.drawing+xml"/>
  <Override PartName="/xl/tables/table13.xml" ContentType="application/vnd.openxmlformats-officedocument.spreadsheetml.table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drawings/drawing10.xml" ContentType="application/vnd.openxmlformats-officedocument.drawing+xml"/>
  <Override PartName="/xl/tables/table14.xml" ContentType="application/vnd.openxmlformats-officedocument.spreadsheetml.table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drawings/drawing11.xml" ContentType="application/vnd.openxmlformats-officedocument.drawing+xml"/>
  <Override PartName="/xl/tables/table15.xml" ContentType="application/vnd.openxmlformats-officedocument.spreadsheetml.table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drawings/drawing12.xml" ContentType="application/vnd.openxmlformats-officedocument.drawing+xml"/>
  <Override PartName="/xl/tables/table16.xml" ContentType="application/vnd.openxmlformats-officedocument.spreadsheetml.table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User\Documents\DIRO\Мероприятия\2025-11-12 Самодиагностика (ноябрь 2025)\2025-11-27 по вариантам\"/>
    </mc:Choice>
  </mc:AlternateContent>
  <xr:revisionPtr revIDLastSave="0" documentId="13_ncr:1_{4B8B107A-8417-43A0-AED1-F4B4CFD93E14}" xr6:coauthVersionLast="47" xr6:coauthVersionMax="47" xr10:uidLastSave="{00000000-0000-0000-0000-000000000000}"/>
  <bookViews>
    <workbookView xWindow="-120" yWindow="-120" windowWidth="29040" windowHeight="15720" tabRatio="920" firstSheet="3" activeTab="6" xr2:uid="{4D4F39F4-A145-4BDE-AEDB-A0E7219549A0}"/>
  </bookViews>
  <sheets>
    <sheet name="OO" sheetId="7" state="hidden" r:id="rId1"/>
    <sheet name="Все отправки" sheetId="1" state="hidden" r:id="rId2"/>
    <sheet name="Chart1" sheetId="27" r:id="rId3"/>
    <sheet name="1. Дубликаты" sheetId="9" r:id="rId4"/>
    <sheet name="2. Результаты" sheetId="10" r:id="rId5"/>
    <sheet name="Выбор варианта" sheetId="14" state="hidden" r:id="rId6"/>
    <sheet name="3. Анализ по МО" sheetId="11" r:id="rId7"/>
    <sheet name="4. Анализ по РД" sheetId="15" r:id="rId8"/>
    <sheet name="5. Направления" sheetId="17" r:id="rId9"/>
    <sheet name="5.1. Знание" sheetId="19" r:id="rId10"/>
    <sheet name="5.2. Здоровье" sheetId="20" r:id="rId11"/>
    <sheet name="5.3. Творчество" sheetId="21" r:id="rId12"/>
    <sheet name="5.4. Воспитание" sheetId="22" r:id="rId13"/>
    <sheet name="5.5. Профориентация" sheetId="23" r:id="rId14"/>
    <sheet name="5.6. Учитель. Школьная команда" sheetId="24" r:id="rId15"/>
    <sheet name="5.7. Школьный климат" sheetId="25" r:id="rId16"/>
    <sheet name="5.8. Образовательная среда" sheetId="26" r:id="rId17"/>
    <sheet name="Sections" sheetId="16" state="hidden" r:id="rId18"/>
  </sheets>
  <definedNames>
    <definedName name="ExternalData_1" localSheetId="3" hidden="1">'1. Дубликаты'!$A$1:$D$59</definedName>
    <definedName name="ExternalData_1" localSheetId="1" hidden="1">'Все отправки'!$A$1:$Q$1436</definedName>
    <definedName name="ExternalData_2" localSheetId="4" hidden="1">'2. Результаты'!$A$1:$W$1350</definedName>
    <definedName name="PT">#REF!</definedName>
    <definedName name="Р">#REF!</definedName>
    <definedName name="Ра">#REF!</definedName>
    <definedName name="Уч">#REF!</definedName>
    <definedName name="Уча">#REF!</definedName>
    <definedName name="Учо_3_1">#REF!</definedName>
    <definedName name="Учо_4_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5" i="24" l="1"/>
  <c r="D55" i="24"/>
  <c r="C55" i="24"/>
  <c r="B55" i="24"/>
  <c r="E54" i="24"/>
  <c r="D54" i="24"/>
  <c r="C54" i="24"/>
  <c r="B54" i="24"/>
  <c r="E53" i="24"/>
  <c r="D53" i="24"/>
  <c r="C53" i="24"/>
  <c r="B53" i="24"/>
  <c r="E52" i="24"/>
  <c r="D52" i="24"/>
  <c r="C52" i="24"/>
  <c r="B52" i="24"/>
  <c r="E51" i="24"/>
  <c r="D51" i="24"/>
  <c r="C51" i="24"/>
  <c r="B51" i="24"/>
  <c r="E50" i="24"/>
  <c r="D50" i="24"/>
  <c r="C50" i="24"/>
  <c r="B50" i="24"/>
  <c r="E49" i="24"/>
  <c r="D49" i="24"/>
  <c r="C49" i="24"/>
  <c r="B49" i="24"/>
  <c r="E48" i="24"/>
  <c r="D48" i="24"/>
  <c r="C48" i="24"/>
  <c r="B48" i="24"/>
  <c r="E47" i="24"/>
  <c r="D47" i="24"/>
  <c r="C47" i="24"/>
  <c r="B47" i="24"/>
  <c r="E46" i="24"/>
  <c r="D46" i="24"/>
  <c r="C46" i="24"/>
  <c r="B46" i="24"/>
  <c r="E45" i="24"/>
  <c r="D45" i="24"/>
  <c r="C45" i="24"/>
  <c r="B45" i="24"/>
  <c r="E44" i="24"/>
  <c r="D44" i="24"/>
  <c r="C44" i="24"/>
  <c r="B44" i="24"/>
  <c r="E43" i="24"/>
  <c r="D43" i="24"/>
  <c r="C43" i="24"/>
  <c r="B43" i="24"/>
  <c r="E42" i="24"/>
  <c r="D42" i="24"/>
  <c r="C42" i="24"/>
  <c r="B42" i="24"/>
  <c r="E41" i="24"/>
  <c r="D41" i="24"/>
  <c r="C41" i="24"/>
  <c r="B41" i="24"/>
  <c r="E40" i="24"/>
  <c r="D40" i="24"/>
  <c r="C40" i="24"/>
  <c r="B40" i="24"/>
  <c r="E39" i="24"/>
  <c r="D39" i="24"/>
  <c r="C39" i="24"/>
  <c r="B39" i="24"/>
  <c r="E38" i="24"/>
  <c r="D38" i="24"/>
  <c r="C38" i="24"/>
  <c r="B38" i="24"/>
  <c r="E37" i="24"/>
  <c r="D37" i="24"/>
  <c r="C37" i="24"/>
  <c r="B37" i="24"/>
  <c r="E36" i="24"/>
  <c r="D36" i="24"/>
  <c r="C36" i="24"/>
  <c r="B36" i="24"/>
  <c r="E35" i="24"/>
  <c r="D35" i="24"/>
  <c r="C35" i="24"/>
  <c r="B35" i="24"/>
  <c r="E34" i="24"/>
  <c r="D34" i="24"/>
  <c r="C34" i="24"/>
  <c r="B34" i="24"/>
  <c r="E33" i="24"/>
  <c r="D33" i="24"/>
  <c r="C33" i="24"/>
  <c r="B33" i="24"/>
  <c r="E32" i="24"/>
  <c r="D32" i="24"/>
  <c r="C32" i="24"/>
  <c r="B32" i="24"/>
  <c r="E31" i="24"/>
  <c r="D31" i="24"/>
  <c r="C31" i="24"/>
  <c r="B31" i="24"/>
  <c r="E30" i="24"/>
  <c r="D30" i="24"/>
  <c r="C30" i="24"/>
  <c r="B30" i="24"/>
  <c r="E29" i="24"/>
  <c r="D29" i="24"/>
  <c r="C29" i="24"/>
  <c r="B29" i="24"/>
  <c r="E28" i="24"/>
  <c r="D28" i="24"/>
  <c r="C28" i="24"/>
  <c r="B28" i="24"/>
  <c r="E27" i="24"/>
  <c r="D27" i="24"/>
  <c r="C27" i="24"/>
  <c r="B27" i="24"/>
  <c r="E26" i="24"/>
  <c r="D26" i="24"/>
  <c r="C26" i="24"/>
  <c r="B26" i="24"/>
  <c r="E25" i="24"/>
  <c r="D25" i="24"/>
  <c r="C25" i="24"/>
  <c r="B25" i="24"/>
  <c r="E24" i="24"/>
  <c r="D24" i="24"/>
  <c r="C24" i="24"/>
  <c r="B24" i="24"/>
  <c r="E23" i="24"/>
  <c r="D23" i="24"/>
  <c r="C23" i="24"/>
  <c r="B23" i="24"/>
  <c r="E22" i="24"/>
  <c r="D22" i="24"/>
  <c r="C22" i="24"/>
  <c r="B22" i="24"/>
  <c r="E21" i="24"/>
  <c r="D21" i="24"/>
  <c r="C21" i="24"/>
  <c r="B21" i="24"/>
  <c r="E20" i="24"/>
  <c r="D20" i="24"/>
  <c r="C20" i="24"/>
  <c r="B20" i="24"/>
  <c r="E19" i="24"/>
  <c r="D19" i="24"/>
  <c r="C19" i="24"/>
  <c r="B19" i="24"/>
  <c r="E18" i="24"/>
  <c r="D18" i="24"/>
  <c r="C18" i="24"/>
  <c r="B18" i="24"/>
  <c r="E17" i="24"/>
  <c r="D17" i="24"/>
  <c r="C17" i="24"/>
  <c r="B17" i="24"/>
  <c r="E16" i="24"/>
  <c r="D16" i="24"/>
  <c r="C16" i="24"/>
  <c r="B16" i="24"/>
  <c r="E15" i="24"/>
  <c r="D15" i="24"/>
  <c r="C15" i="24"/>
  <c r="B15" i="24"/>
  <c r="E14" i="24"/>
  <c r="D14" i="24"/>
  <c r="C14" i="24"/>
  <c r="B14" i="24"/>
  <c r="E13" i="24"/>
  <c r="D13" i="24"/>
  <c r="C13" i="24"/>
  <c r="B13" i="24"/>
  <c r="E12" i="24"/>
  <c r="D12" i="24"/>
  <c r="C12" i="24"/>
  <c r="B12" i="24"/>
  <c r="E11" i="24"/>
  <c r="D11" i="24"/>
  <c r="C11" i="24"/>
  <c r="B11" i="24"/>
  <c r="E10" i="24"/>
  <c r="D10" i="24"/>
  <c r="C10" i="24"/>
  <c r="B10" i="24"/>
  <c r="E9" i="24"/>
  <c r="D9" i="24"/>
  <c r="C9" i="24"/>
  <c r="B9" i="24"/>
  <c r="E8" i="24"/>
  <c r="D8" i="24"/>
  <c r="C8" i="24"/>
  <c r="B8" i="24"/>
  <c r="E7" i="24"/>
  <c r="D7" i="24"/>
  <c r="C7" i="24"/>
  <c r="B7" i="24"/>
  <c r="E6" i="24"/>
  <c r="D6" i="24"/>
  <c r="C6" i="24"/>
  <c r="B6" i="24"/>
  <c r="E5" i="24"/>
  <c r="D5" i="24"/>
  <c r="C5" i="24"/>
  <c r="B5" i="24"/>
  <c r="E4" i="24"/>
  <c r="D4" i="24"/>
  <c r="C4" i="24"/>
  <c r="B4" i="24"/>
  <c r="E3" i="24"/>
  <c r="D3" i="24"/>
  <c r="C3" i="24"/>
  <c r="B3" i="24"/>
  <c r="E2" i="24"/>
  <c r="D2" i="24"/>
  <c r="C2" i="24"/>
  <c r="B2" i="24"/>
  <c r="E55" i="20"/>
  <c r="D55" i="20"/>
  <c r="C55" i="20"/>
  <c r="B55" i="20"/>
  <c r="E54" i="20"/>
  <c r="D54" i="20"/>
  <c r="C54" i="20"/>
  <c r="B54" i="20"/>
  <c r="E53" i="20"/>
  <c r="D53" i="20"/>
  <c r="C53" i="20"/>
  <c r="B53" i="20"/>
  <c r="H53" i="20" s="1"/>
  <c r="E20" i="20"/>
  <c r="D20" i="20"/>
  <c r="C20" i="20"/>
  <c r="B20" i="20"/>
  <c r="E47" i="20"/>
  <c r="D47" i="20"/>
  <c r="C47" i="20"/>
  <c r="B47" i="20"/>
  <c r="E33" i="20"/>
  <c r="D33" i="20"/>
  <c r="C33" i="20"/>
  <c r="B33" i="20"/>
  <c r="E49" i="20"/>
  <c r="D49" i="20"/>
  <c r="C49" i="20"/>
  <c r="B49" i="20"/>
  <c r="E52" i="20"/>
  <c r="D52" i="20"/>
  <c r="C52" i="20"/>
  <c r="B52" i="20"/>
  <c r="E40" i="20"/>
  <c r="D40" i="20"/>
  <c r="C40" i="20"/>
  <c r="B40" i="20"/>
  <c r="H40" i="20" s="1"/>
  <c r="L40" i="20" s="1"/>
  <c r="E36" i="20"/>
  <c r="D36" i="20"/>
  <c r="C36" i="20"/>
  <c r="B36" i="20"/>
  <c r="E32" i="20"/>
  <c r="D32" i="20"/>
  <c r="C32" i="20"/>
  <c r="B32" i="20"/>
  <c r="E35" i="20"/>
  <c r="D35" i="20"/>
  <c r="C35" i="20"/>
  <c r="B35" i="20"/>
  <c r="H35" i="20" s="1"/>
  <c r="E31" i="20"/>
  <c r="D31" i="20"/>
  <c r="C31" i="20"/>
  <c r="B31" i="20"/>
  <c r="E50" i="20"/>
  <c r="D50" i="20"/>
  <c r="C50" i="20"/>
  <c r="B50" i="20"/>
  <c r="E46" i="20"/>
  <c r="D46" i="20"/>
  <c r="C46" i="20"/>
  <c r="B46" i="20"/>
  <c r="H46" i="20" s="1"/>
  <c r="I46" i="20" s="1"/>
  <c r="E51" i="20"/>
  <c r="D51" i="20"/>
  <c r="C51" i="20"/>
  <c r="B51" i="20"/>
  <c r="E41" i="20"/>
  <c r="D41" i="20"/>
  <c r="C41" i="20"/>
  <c r="B41" i="20"/>
  <c r="E30" i="20"/>
  <c r="D30" i="20"/>
  <c r="C30" i="20"/>
  <c r="B30" i="20"/>
  <c r="H30" i="20" s="1"/>
  <c r="E45" i="20"/>
  <c r="D45" i="20"/>
  <c r="C45" i="20"/>
  <c r="H45" i="20" s="1"/>
  <c r="B45" i="20"/>
  <c r="E29" i="20"/>
  <c r="D29" i="20"/>
  <c r="C29" i="20"/>
  <c r="B29" i="20"/>
  <c r="E18" i="20"/>
  <c r="D18" i="20"/>
  <c r="C18" i="20"/>
  <c r="B18" i="20"/>
  <c r="H18" i="20" s="1"/>
  <c r="L18" i="20" s="1"/>
  <c r="E10" i="20"/>
  <c r="D10" i="20"/>
  <c r="C10" i="20"/>
  <c r="H10" i="20" s="1"/>
  <c r="B10" i="20"/>
  <c r="E28" i="20"/>
  <c r="D28" i="20"/>
  <c r="C28" i="20"/>
  <c r="B28" i="20"/>
  <c r="E44" i="20"/>
  <c r="D44" i="20"/>
  <c r="C44" i="20"/>
  <c r="B44" i="20"/>
  <c r="H44" i="20" s="1"/>
  <c r="J44" i="20" s="1"/>
  <c r="E43" i="20"/>
  <c r="D43" i="20"/>
  <c r="C43" i="20"/>
  <c r="H43" i="20" s="1"/>
  <c r="B43" i="20"/>
  <c r="E27" i="20"/>
  <c r="D27" i="20"/>
  <c r="C27" i="20"/>
  <c r="H27" i="20" s="1"/>
  <c r="B27" i="20"/>
  <c r="E26" i="20"/>
  <c r="D26" i="20"/>
  <c r="C26" i="20"/>
  <c r="B26" i="20"/>
  <c r="E38" i="20"/>
  <c r="D38" i="20"/>
  <c r="C38" i="20"/>
  <c r="H38" i="20" s="1"/>
  <c r="B38" i="20"/>
  <c r="E39" i="20"/>
  <c r="D39" i="20"/>
  <c r="C39" i="20"/>
  <c r="H39" i="20" s="1"/>
  <c r="I39" i="20" s="1"/>
  <c r="B39" i="20"/>
  <c r="E9" i="20"/>
  <c r="D9" i="20"/>
  <c r="C9" i="20"/>
  <c r="B9" i="20"/>
  <c r="E25" i="20"/>
  <c r="D25" i="20"/>
  <c r="C25" i="20"/>
  <c r="H25" i="20" s="1"/>
  <c r="B25" i="20"/>
  <c r="E11" i="20"/>
  <c r="D11" i="20"/>
  <c r="C11" i="20"/>
  <c r="H11" i="20" s="1"/>
  <c r="B11" i="20"/>
  <c r="E24" i="20"/>
  <c r="D24" i="20"/>
  <c r="C24" i="20"/>
  <c r="B24" i="20"/>
  <c r="H24" i="20" s="1"/>
  <c r="J24" i="20" s="1"/>
  <c r="E13" i="20"/>
  <c r="D13" i="20"/>
  <c r="C13" i="20"/>
  <c r="B13" i="20"/>
  <c r="E14" i="20"/>
  <c r="D14" i="20"/>
  <c r="C14" i="20"/>
  <c r="H14" i="20" s="1"/>
  <c r="B14" i="20"/>
  <c r="E48" i="20"/>
  <c r="D48" i="20"/>
  <c r="C48" i="20"/>
  <c r="B48" i="20"/>
  <c r="H48" i="20" s="1"/>
  <c r="I48" i="20" s="1"/>
  <c r="E34" i="20"/>
  <c r="D34" i="20"/>
  <c r="C34" i="20"/>
  <c r="B34" i="20"/>
  <c r="E19" i="20"/>
  <c r="D19" i="20"/>
  <c r="C19" i="20"/>
  <c r="H19" i="20" s="1"/>
  <c r="B19" i="20"/>
  <c r="E42" i="20"/>
  <c r="D42" i="20"/>
  <c r="C42" i="20"/>
  <c r="B42" i="20"/>
  <c r="E17" i="20"/>
  <c r="D17" i="20"/>
  <c r="C17" i="20"/>
  <c r="B17" i="20"/>
  <c r="E21" i="20"/>
  <c r="D21" i="20"/>
  <c r="C21" i="20"/>
  <c r="B21" i="20"/>
  <c r="E23" i="20"/>
  <c r="D23" i="20"/>
  <c r="C23" i="20"/>
  <c r="B23" i="20"/>
  <c r="H23" i="20" s="1"/>
  <c r="E22" i="20"/>
  <c r="D22" i="20"/>
  <c r="C22" i="20"/>
  <c r="B22" i="20"/>
  <c r="E37" i="20"/>
  <c r="D37" i="20"/>
  <c r="C37" i="20"/>
  <c r="B37" i="20"/>
  <c r="E12" i="20"/>
  <c r="D12" i="20"/>
  <c r="C12" i="20"/>
  <c r="B12" i="20"/>
  <c r="E7" i="20"/>
  <c r="D7" i="20"/>
  <c r="C7" i="20"/>
  <c r="H7" i="20" s="1"/>
  <c r="I7" i="20" s="1"/>
  <c r="B7" i="20"/>
  <c r="E6" i="20"/>
  <c r="D6" i="20"/>
  <c r="C6" i="20"/>
  <c r="H6" i="20" s="1"/>
  <c r="B6" i="20"/>
  <c r="E16" i="20"/>
  <c r="D16" i="20"/>
  <c r="C16" i="20"/>
  <c r="B16" i="20"/>
  <c r="H16" i="20" s="1"/>
  <c r="E4" i="20"/>
  <c r="D4" i="20"/>
  <c r="C4" i="20"/>
  <c r="B4" i="20"/>
  <c r="E15" i="20"/>
  <c r="D15" i="20"/>
  <c r="C15" i="20"/>
  <c r="H15" i="20" s="1"/>
  <c r="B15" i="20"/>
  <c r="E3" i="20"/>
  <c r="D3" i="20"/>
  <c r="C3" i="20"/>
  <c r="B3" i="20"/>
  <c r="H3" i="20" s="1"/>
  <c r="K3" i="20" s="1"/>
  <c r="E8" i="20"/>
  <c r="D8" i="20"/>
  <c r="C8" i="20"/>
  <c r="H8" i="20" s="1"/>
  <c r="I8" i="20" s="1"/>
  <c r="B8" i="20"/>
  <c r="E5" i="20"/>
  <c r="D5" i="20"/>
  <c r="C5" i="20"/>
  <c r="H5" i="20" s="1"/>
  <c r="I5" i="20" s="1"/>
  <c r="B5" i="20"/>
  <c r="E2" i="20"/>
  <c r="D2" i="20"/>
  <c r="C2" i="20"/>
  <c r="E55" i="11"/>
  <c r="D55" i="11"/>
  <c r="C55" i="11"/>
  <c r="B55" i="11"/>
  <c r="E53" i="11"/>
  <c r="D53" i="11"/>
  <c r="C53" i="11"/>
  <c r="B53" i="11"/>
  <c r="E48" i="11"/>
  <c r="D48" i="11"/>
  <c r="C48" i="11"/>
  <c r="B48" i="11"/>
  <c r="H48" i="11" s="1"/>
  <c r="E54" i="11"/>
  <c r="H54" i="11" s="1"/>
  <c r="K54" i="11" s="1"/>
  <c r="D54" i="11"/>
  <c r="C54" i="11"/>
  <c r="B54" i="11"/>
  <c r="E52" i="11"/>
  <c r="D52" i="11"/>
  <c r="C52" i="11"/>
  <c r="B52" i="11"/>
  <c r="E50" i="11"/>
  <c r="D50" i="11"/>
  <c r="C50" i="11"/>
  <c r="B50" i="11"/>
  <c r="E49" i="11"/>
  <c r="D49" i="11"/>
  <c r="C49" i="11"/>
  <c r="B49" i="11"/>
  <c r="E46" i="11"/>
  <c r="D46" i="11"/>
  <c r="C46" i="11"/>
  <c r="B46" i="11"/>
  <c r="E36" i="11"/>
  <c r="D36" i="11"/>
  <c r="C36" i="11"/>
  <c r="B36" i="11"/>
  <c r="H36" i="11" s="1"/>
  <c r="K36" i="11" s="1"/>
  <c r="E44" i="11"/>
  <c r="H44" i="11" s="1"/>
  <c r="D44" i="11"/>
  <c r="C44" i="11"/>
  <c r="B44" i="11"/>
  <c r="E47" i="11"/>
  <c r="D47" i="11"/>
  <c r="C47" i="11"/>
  <c r="B47" i="11"/>
  <c r="E38" i="11"/>
  <c r="D38" i="11"/>
  <c r="C38" i="11"/>
  <c r="B38" i="11"/>
  <c r="H38" i="11" s="1"/>
  <c r="E51" i="11"/>
  <c r="D51" i="11"/>
  <c r="C51" i="11"/>
  <c r="B51" i="11"/>
  <c r="E45" i="11"/>
  <c r="D45" i="11"/>
  <c r="C45" i="11"/>
  <c r="B45" i="11"/>
  <c r="E43" i="11"/>
  <c r="D43" i="11"/>
  <c r="C43" i="11"/>
  <c r="B43" i="11"/>
  <c r="E41" i="11"/>
  <c r="H41" i="11" s="1"/>
  <c r="K41" i="11" s="1"/>
  <c r="D41" i="11"/>
  <c r="C41" i="11"/>
  <c r="B41" i="11"/>
  <c r="E31" i="11"/>
  <c r="D31" i="11"/>
  <c r="C31" i="11"/>
  <c r="B31" i="11"/>
  <c r="E37" i="11"/>
  <c r="D37" i="11"/>
  <c r="C37" i="11"/>
  <c r="B37" i="11"/>
  <c r="E32" i="11"/>
  <c r="D32" i="11"/>
  <c r="C32" i="11"/>
  <c r="B32" i="11"/>
  <c r="E42" i="11"/>
  <c r="D42" i="11"/>
  <c r="C42" i="11"/>
  <c r="B42" i="11"/>
  <c r="E40" i="11"/>
  <c r="D40" i="11"/>
  <c r="C40" i="11"/>
  <c r="B40" i="11"/>
  <c r="E21" i="11"/>
  <c r="H21" i="11" s="1"/>
  <c r="D21" i="11"/>
  <c r="C21" i="11"/>
  <c r="B21" i="11"/>
  <c r="E20" i="11"/>
  <c r="D20" i="11"/>
  <c r="C20" i="11"/>
  <c r="B20" i="11"/>
  <c r="E23" i="11"/>
  <c r="D23" i="11"/>
  <c r="C23" i="11"/>
  <c r="B23" i="11"/>
  <c r="H23" i="11" s="1"/>
  <c r="E28" i="11"/>
  <c r="D28" i="11"/>
  <c r="C28" i="11"/>
  <c r="B28" i="11"/>
  <c r="E39" i="11"/>
  <c r="D39" i="11"/>
  <c r="C39" i="11"/>
  <c r="B39" i="11"/>
  <c r="E25" i="11"/>
  <c r="D25" i="11"/>
  <c r="C25" i="11"/>
  <c r="B25" i="11"/>
  <c r="E35" i="11"/>
  <c r="D35" i="11"/>
  <c r="C35" i="11"/>
  <c r="B35" i="11"/>
  <c r="E30" i="11"/>
  <c r="D30" i="11"/>
  <c r="C30" i="11"/>
  <c r="B30" i="11"/>
  <c r="E11" i="11"/>
  <c r="D11" i="11"/>
  <c r="C11" i="11"/>
  <c r="B11" i="11"/>
  <c r="H11" i="11" s="1"/>
  <c r="K11" i="11" s="1"/>
  <c r="E34" i="11"/>
  <c r="D34" i="11"/>
  <c r="C34" i="11"/>
  <c r="B34" i="11"/>
  <c r="E19" i="11"/>
  <c r="D19" i="11"/>
  <c r="C19" i="11"/>
  <c r="B19" i="11"/>
  <c r="E18" i="11"/>
  <c r="D18" i="11"/>
  <c r="C18" i="11"/>
  <c r="B18" i="11"/>
  <c r="H18" i="11" s="1"/>
  <c r="K18" i="11" s="1"/>
  <c r="E10" i="11"/>
  <c r="D10" i="11"/>
  <c r="C10" i="11"/>
  <c r="B10" i="11"/>
  <c r="E17" i="11"/>
  <c r="D17" i="11"/>
  <c r="C17" i="11"/>
  <c r="B17" i="11"/>
  <c r="E33" i="11"/>
  <c r="D33" i="11"/>
  <c r="C33" i="11"/>
  <c r="B33" i="11"/>
  <c r="E29" i="11"/>
  <c r="D29" i="11"/>
  <c r="C29" i="11"/>
  <c r="B29" i="11"/>
  <c r="E16" i="11"/>
  <c r="D16" i="11"/>
  <c r="C16" i="11"/>
  <c r="B16" i="11"/>
  <c r="E24" i="11"/>
  <c r="D24" i="11"/>
  <c r="C24" i="11"/>
  <c r="B24" i="11"/>
  <c r="H24" i="11" s="1"/>
  <c r="K24" i="11" s="1"/>
  <c r="E26" i="11"/>
  <c r="D26" i="11"/>
  <c r="C26" i="11"/>
  <c r="B26" i="11"/>
  <c r="E15" i="11"/>
  <c r="D15" i="11"/>
  <c r="C15" i="11"/>
  <c r="B15" i="11"/>
  <c r="E13" i="11"/>
  <c r="D13" i="11"/>
  <c r="C13" i="11"/>
  <c r="B13" i="11"/>
  <c r="E9" i="11"/>
  <c r="D9" i="11"/>
  <c r="C9" i="11"/>
  <c r="B9" i="11"/>
  <c r="E8" i="11"/>
  <c r="D8" i="11"/>
  <c r="C8" i="11"/>
  <c r="H8" i="11" s="1"/>
  <c r="B8" i="11"/>
  <c r="E12" i="11"/>
  <c r="D12" i="11"/>
  <c r="C12" i="11"/>
  <c r="B12" i="11"/>
  <c r="H12" i="11" s="1"/>
  <c r="I12" i="11" s="1"/>
  <c r="E22" i="11"/>
  <c r="D22" i="11"/>
  <c r="C22" i="11"/>
  <c r="B22" i="11"/>
  <c r="E14" i="11"/>
  <c r="D14" i="11"/>
  <c r="C14" i="11"/>
  <c r="B14" i="11"/>
  <c r="E7" i="11"/>
  <c r="D7" i="11"/>
  <c r="C7" i="11"/>
  <c r="B7" i="11"/>
  <c r="E6" i="11"/>
  <c r="D6" i="11"/>
  <c r="C6" i="11"/>
  <c r="H6" i="11" s="1"/>
  <c r="B6" i="11"/>
  <c r="E3" i="11"/>
  <c r="D3" i="11"/>
  <c r="C3" i="11"/>
  <c r="H3" i="11" s="1"/>
  <c r="B3" i="11"/>
  <c r="E4" i="11"/>
  <c r="D4" i="11"/>
  <c r="C4" i="11"/>
  <c r="B4" i="11"/>
  <c r="E5" i="11"/>
  <c r="D5" i="11"/>
  <c r="C5" i="11"/>
  <c r="B5" i="11"/>
  <c r="E2" i="11"/>
  <c r="D2" i="11"/>
  <c r="C2" i="11"/>
  <c r="H2" i="11" s="1"/>
  <c r="B2" i="11"/>
  <c r="E27" i="11"/>
  <c r="D27" i="11"/>
  <c r="C27" i="11"/>
  <c r="B27" i="11"/>
  <c r="H32" i="11"/>
  <c r="H51" i="11"/>
  <c r="K51" i="11" s="1"/>
  <c r="E54" i="26"/>
  <c r="D54" i="26"/>
  <c r="C54" i="26"/>
  <c r="B54" i="26"/>
  <c r="E52" i="26"/>
  <c r="D52" i="26"/>
  <c r="C52" i="26"/>
  <c r="B52" i="26"/>
  <c r="E50" i="26"/>
  <c r="D50" i="26"/>
  <c r="C50" i="26"/>
  <c r="B50" i="26"/>
  <c r="E38" i="26"/>
  <c r="D38" i="26"/>
  <c r="C38" i="26"/>
  <c r="B38" i="26"/>
  <c r="E55" i="26"/>
  <c r="D55" i="26"/>
  <c r="C55" i="26"/>
  <c r="B55" i="26"/>
  <c r="E44" i="26"/>
  <c r="D44" i="26"/>
  <c r="C44" i="26"/>
  <c r="B44" i="26"/>
  <c r="E27" i="26"/>
  <c r="D27" i="26"/>
  <c r="C27" i="26"/>
  <c r="B27" i="26"/>
  <c r="E43" i="26"/>
  <c r="D43" i="26"/>
  <c r="C43" i="26"/>
  <c r="B43" i="26"/>
  <c r="E53" i="26"/>
  <c r="D53" i="26"/>
  <c r="C53" i="26"/>
  <c r="B53" i="26"/>
  <c r="E40" i="26"/>
  <c r="D40" i="26"/>
  <c r="C40" i="26"/>
  <c r="B40" i="26"/>
  <c r="E45" i="26"/>
  <c r="D45" i="26"/>
  <c r="C45" i="26"/>
  <c r="B45" i="26"/>
  <c r="E25" i="26"/>
  <c r="D25" i="26"/>
  <c r="C25" i="26"/>
  <c r="B25" i="26"/>
  <c r="E18" i="26"/>
  <c r="D18" i="26"/>
  <c r="C18" i="26"/>
  <c r="B18" i="26"/>
  <c r="E15" i="26"/>
  <c r="D15" i="26"/>
  <c r="C15" i="26"/>
  <c r="B15" i="26"/>
  <c r="E24" i="26"/>
  <c r="D24" i="26"/>
  <c r="C24" i="26"/>
  <c r="B24" i="26"/>
  <c r="E48" i="26"/>
  <c r="D48" i="26"/>
  <c r="C48" i="26"/>
  <c r="B48" i="26"/>
  <c r="E12" i="26"/>
  <c r="D12" i="26"/>
  <c r="C12" i="26"/>
  <c r="B12" i="26"/>
  <c r="E51" i="26"/>
  <c r="D51" i="26"/>
  <c r="C51" i="26"/>
  <c r="B51" i="26"/>
  <c r="E37" i="26"/>
  <c r="D37" i="26"/>
  <c r="C37" i="26"/>
  <c r="B37" i="26"/>
  <c r="E49" i="26"/>
  <c r="D49" i="26"/>
  <c r="C49" i="26"/>
  <c r="B49" i="26"/>
  <c r="E39" i="26"/>
  <c r="D39" i="26"/>
  <c r="C39" i="26"/>
  <c r="B39" i="26"/>
  <c r="E42" i="26"/>
  <c r="D42" i="26"/>
  <c r="C42" i="26"/>
  <c r="B42" i="26"/>
  <c r="E41" i="26"/>
  <c r="D41" i="26"/>
  <c r="C41" i="26"/>
  <c r="B41" i="26"/>
  <c r="E17" i="26"/>
  <c r="D17" i="26"/>
  <c r="C17" i="26"/>
  <c r="B17" i="26"/>
  <c r="E28" i="26"/>
  <c r="D28" i="26"/>
  <c r="C28" i="26"/>
  <c r="B28" i="26"/>
  <c r="E22" i="26"/>
  <c r="D22" i="26"/>
  <c r="C22" i="26"/>
  <c r="B22" i="26"/>
  <c r="E36" i="26"/>
  <c r="D36" i="26"/>
  <c r="C36" i="26"/>
  <c r="B36" i="26"/>
  <c r="E19" i="26"/>
  <c r="D19" i="26"/>
  <c r="C19" i="26"/>
  <c r="B19" i="26"/>
  <c r="E47" i="26"/>
  <c r="D47" i="26"/>
  <c r="C47" i="26"/>
  <c r="B47" i="26"/>
  <c r="E23" i="26"/>
  <c r="D23" i="26"/>
  <c r="C23" i="26"/>
  <c r="B23" i="26"/>
  <c r="E26" i="26"/>
  <c r="D26" i="26"/>
  <c r="C26" i="26"/>
  <c r="B26" i="26"/>
  <c r="E20" i="26"/>
  <c r="D20" i="26"/>
  <c r="C20" i="26"/>
  <c r="B20" i="26"/>
  <c r="E31" i="26"/>
  <c r="D31" i="26"/>
  <c r="C31" i="26"/>
  <c r="B31" i="26"/>
  <c r="E16" i="26"/>
  <c r="D16" i="26"/>
  <c r="C16" i="26"/>
  <c r="B16" i="26"/>
  <c r="E35" i="26"/>
  <c r="D35" i="26"/>
  <c r="C35" i="26"/>
  <c r="B35" i="26"/>
  <c r="E11" i="26"/>
  <c r="D11" i="26"/>
  <c r="C11" i="26"/>
  <c r="B11" i="26"/>
  <c r="E5" i="26"/>
  <c r="D5" i="26"/>
  <c r="C5" i="26"/>
  <c r="B5" i="26"/>
  <c r="E30" i="26"/>
  <c r="D30" i="26"/>
  <c r="C30" i="26"/>
  <c r="B30" i="26"/>
  <c r="E34" i="26"/>
  <c r="D34" i="26"/>
  <c r="C34" i="26"/>
  <c r="B34" i="26"/>
  <c r="E32" i="26"/>
  <c r="D32" i="26"/>
  <c r="C32" i="26"/>
  <c r="B32" i="26"/>
  <c r="E8" i="26"/>
  <c r="D8" i="26"/>
  <c r="C8" i="26"/>
  <c r="B8" i="26"/>
  <c r="E29" i="26"/>
  <c r="D29" i="26"/>
  <c r="C29" i="26"/>
  <c r="B29" i="26"/>
  <c r="E4" i="26"/>
  <c r="D4" i="26"/>
  <c r="C4" i="26"/>
  <c r="B4" i="26"/>
  <c r="H4" i="26" s="1"/>
  <c r="E46" i="26"/>
  <c r="D46" i="26"/>
  <c r="C46" i="26"/>
  <c r="B46" i="26"/>
  <c r="E7" i="26"/>
  <c r="D7" i="26"/>
  <c r="C7" i="26"/>
  <c r="B7" i="26"/>
  <c r="E33" i="26"/>
  <c r="D33" i="26"/>
  <c r="C33" i="26"/>
  <c r="B33" i="26"/>
  <c r="E14" i="26"/>
  <c r="D14" i="26"/>
  <c r="C14" i="26"/>
  <c r="B14" i="26"/>
  <c r="E21" i="26"/>
  <c r="D21" i="26"/>
  <c r="C21" i="26"/>
  <c r="B21" i="26"/>
  <c r="E10" i="26"/>
  <c r="D10" i="26"/>
  <c r="C10" i="26"/>
  <c r="B10" i="26"/>
  <c r="E2" i="26"/>
  <c r="D2" i="26"/>
  <c r="C2" i="26"/>
  <c r="B2" i="26"/>
  <c r="E13" i="26"/>
  <c r="D13" i="26"/>
  <c r="C13" i="26"/>
  <c r="B13" i="26"/>
  <c r="E6" i="26"/>
  <c r="D6" i="26"/>
  <c r="C6" i="26"/>
  <c r="B6" i="26"/>
  <c r="E9" i="26"/>
  <c r="D9" i="26"/>
  <c r="C9" i="26"/>
  <c r="B9" i="26"/>
  <c r="E3" i="26"/>
  <c r="D3" i="26"/>
  <c r="C3" i="26"/>
  <c r="B3" i="26"/>
  <c r="H54" i="26"/>
  <c r="I54" i="26" s="1"/>
  <c r="F54" i="26" a="1"/>
  <c r="F54" i="26" s="1"/>
  <c r="F52" i="26" a="1"/>
  <c r="F52" i="26" s="1"/>
  <c r="F50" i="26" a="1"/>
  <c r="F50" i="26" s="1"/>
  <c r="F38" i="26" a="1"/>
  <c r="F38" i="26" s="1"/>
  <c r="F55" i="26" a="1"/>
  <c r="F55" i="26" s="1"/>
  <c r="F44" i="26" a="1"/>
  <c r="F44" i="26" s="1"/>
  <c r="F27" i="26" a="1"/>
  <c r="F27" i="26" s="1"/>
  <c r="F43" i="26" a="1"/>
  <c r="F43" i="26" s="1"/>
  <c r="F53" i="26" a="1"/>
  <c r="F53" i="26" s="1"/>
  <c r="F40" i="26" a="1"/>
  <c r="F40" i="26" s="1"/>
  <c r="F45" i="26" a="1"/>
  <c r="F45" i="26" s="1"/>
  <c r="F25" i="26" a="1"/>
  <c r="F25" i="26" s="1"/>
  <c r="F18" i="26" a="1"/>
  <c r="F18" i="26" s="1"/>
  <c r="F15" i="26" a="1"/>
  <c r="F15" i="26" s="1"/>
  <c r="F24" i="26" a="1"/>
  <c r="F24" i="26" s="1"/>
  <c r="F48" i="26" a="1"/>
  <c r="F48" i="26" s="1"/>
  <c r="F12" i="26" a="1"/>
  <c r="F12" i="26" s="1"/>
  <c r="F51" i="26" a="1"/>
  <c r="F51" i="26" s="1"/>
  <c r="F37" i="26" a="1"/>
  <c r="F37" i="26" s="1"/>
  <c r="F49" i="26" a="1"/>
  <c r="F49" i="26" s="1"/>
  <c r="F39" i="26" a="1"/>
  <c r="F39" i="26" s="1"/>
  <c r="F42" i="26" a="1"/>
  <c r="F42" i="26" s="1"/>
  <c r="F41" i="26" a="1"/>
  <c r="F41" i="26" s="1"/>
  <c r="F17" i="26" a="1"/>
  <c r="F17" i="26" s="1"/>
  <c r="F28" i="26" a="1"/>
  <c r="F28" i="26" s="1"/>
  <c r="F22" i="26" a="1"/>
  <c r="F22" i="26" s="1"/>
  <c r="F36" i="26" a="1"/>
  <c r="F36" i="26" s="1"/>
  <c r="F19" i="26" a="1"/>
  <c r="F19" i="26" s="1"/>
  <c r="F47" i="26" a="1"/>
  <c r="F47" i="26" s="1"/>
  <c r="F23" i="26" a="1"/>
  <c r="F23" i="26" s="1"/>
  <c r="F26" i="26" a="1"/>
  <c r="F26" i="26" s="1"/>
  <c r="F20" i="26" a="1"/>
  <c r="F20" i="26" s="1"/>
  <c r="F31" i="26" a="1"/>
  <c r="F31" i="26" s="1"/>
  <c r="F16" i="26" a="1"/>
  <c r="F16" i="26" s="1"/>
  <c r="F35" i="26" a="1"/>
  <c r="F35" i="26" s="1"/>
  <c r="F11" i="26" a="1"/>
  <c r="F11" i="26" s="1"/>
  <c r="F5" i="26" a="1"/>
  <c r="F5" i="26" s="1"/>
  <c r="F30" i="26" a="1"/>
  <c r="F30" i="26" s="1"/>
  <c r="F34" i="26" a="1"/>
  <c r="F34" i="26" s="1"/>
  <c r="F32" i="26" a="1"/>
  <c r="F32" i="26" s="1"/>
  <c r="F8" i="26" a="1"/>
  <c r="F8" i="26" s="1"/>
  <c r="F29" i="26" a="1"/>
  <c r="F29" i="26" s="1"/>
  <c r="F4" i="26" a="1"/>
  <c r="F4" i="26" s="1"/>
  <c r="F46" i="26" a="1"/>
  <c r="F46" i="26" s="1"/>
  <c r="F7" i="26" a="1"/>
  <c r="F7" i="26" s="1"/>
  <c r="F33" i="26" a="1"/>
  <c r="F33" i="26" s="1"/>
  <c r="F14" i="26" a="1"/>
  <c r="F14" i="26" s="1"/>
  <c r="F21" i="26" a="1"/>
  <c r="F21" i="26" s="1"/>
  <c r="F10" i="26" a="1"/>
  <c r="F10" i="26" s="1"/>
  <c r="F2" i="26" a="1"/>
  <c r="F2" i="26" s="1"/>
  <c r="F13" i="26" a="1"/>
  <c r="F13" i="26" s="1"/>
  <c r="F6" i="26" a="1"/>
  <c r="F6" i="26" s="1"/>
  <c r="F9" i="26" a="1"/>
  <c r="F9" i="26" s="1"/>
  <c r="F3" i="26" a="1"/>
  <c r="F3" i="26" s="1"/>
  <c r="E54" i="25"/>
  <c r="D54" i="25"/>
  <c r="C54" i="25"/>
  <c r="B54" i="25"/>
  <c r="H54" i="25" s="1"/>
  <c r="E45" i="25"/>
  <c r="D45" i="25"/>
  <c r="C45" i="25"/>
  <c r="B45" i="25"/>
  <c r="E55" i="25"/>
  <c r="D55" i="25"/>
  <c r="C55" i="25"/>
  <c r="B55" i="25"/>
  <c r="E53" i="25"/>
  <c r="D53" i="25"/>
  <c r="C53" i="25"/>
  <c r="B53" i="25"/>
  <c r="E47" i="25"/>
  <c r="D47" i="25"/>
  <c r="C47" i="25"/>
  <c r="B47" i="25"/>
  <c r="E36" i="25"/>
  <c r="D36" i="25"/>
  <c r="C36" i="25"/>
  <c r="B36" i="25"/>
  <c r="E51" i="25"/>
  <c r="D51" i="25"/>
  <c r="C51" i="25"/>
  <c r="B51" i="25"/>
  <c r="E46" i="25"/>
  <c r="D46" i="25"/>
  <c r="C46" i="25"/>
  <c r="B46" i="25"/>
  <c r="H46" i="25" s="1"/>
  <c r="I46" i="25" s="1"/>
  <c r="E41" i="25"/>
  <c r="D41" i="25"/>
  <c r="C41" i="25"/>
  <c r="B41" i="25"/>
  <c r="E50" i="25"/>
  <c r="D50" i="25"/>
  <c r="C50" i="25"/>
  <c r="B50" i="25"/>
  <c r="H50" i="25" s="1"/>
  <c r="I50" i="25" s="1"/>
  <c r="E21" i="25"/>
  <c r="D21" i="25"/>
  <c r="C21" i="25"/>
  <c r="B21" i="25"/>
  <c r="E27" i="25"/>
  <c r="D27" i="25"/>
  <c r="C27" i="25"/>
  <c r="B27" i="25"/>
  <c r="E52" i="25"/>
  <c r="D52" i="25"/>
  <c r="C52" i="25"/>
  <c r="B52" i="25"/>
  <c r="H52" i="25" s="1"/>
  <c r="I52" i="25" s="1"/>
  <c r="E35" i="25"/>
  <c r="D35" i="25"/>
  <c r="C35" i="25"/>
  <c r="B35" i="25"/>
  <c r="E17" i="25"/>
  <c r="D17" i="25"/>
  <c r="C17" i="25"/>
  <c r="B17" i="25"/>
  <c r="E20" i="25"/>
  <c r="D20" i="25"/>
  <c r="C20" i="25"/>
  <c r="B20" i="25"/>
  <c r="E18" i="25"/>
  <c r="D18" i="25"/>
  <c r="C18" i="25"/>
  <c r="B18" i="25"/>
  <c r="E49" i="25"/>
  <c r="D49" i="25"/>
  <c r="C49" i="25"/>
  <c r="B49" i="25"/>
  <c r="E11" i="25"/>
  <c r="D11" i="25"/>
  <c r="C11" i="25"/>
  <c r="B11" i="25"/>
  <c r="H11" i="25" s="1"/>
  <c r="E44" i="25"/>
  <c r="D44" i="25"/>
  <c r="C44" i="25"/>
  <c r="B44" i="25"/>
  <c r="H44" i="25" s="1"/>
  <c r="I44" i="25" s="1"/>
  <c r="E32" i="25"/>
  <c r="D32" i="25"/>
  <c r="C32" i="25"/>
  <c r="B32" i="25"/>
  <c r="E38" i="25"/>
  <c r="D38" i="25"/>
  <c r="C38" i="25"/>
  <c r="B38" i="25"/>
  <c r="E16" i="25"/>
  <c r="D16" i="25"/>
  <c r="C16" i="25"/>
  <c r="B16" i="25"/>
  <c r="E34" i="25"/>
  <c r="D34" i="25"/>
  <c r="C34" i="25"/>
  <c r="B34" i="25"/>
  <c r="E25" i="25"/>
  <c r="D25" i="25"/>
  <c r="C25" i="25"/>
  <c r="B25" i="25"/>
  <c r="E37" i="25"/>
  <c r="D37" i="25"/>
  <c r="C37" i="25"/>
  <c r="B37" i="25"/>
  <c r="E14" i="25"/>
  <c r="D14" i="25"/>
  <c r="C14" i="25"/>
  <c r="B14" i="25"/>
  <c r="E48" i="25"/>
  <c r="D48" i="25"/>
  <c r="C48" i="25"/>
  <c r="B48" i="25"/>
  <c r="E19" i="25"/>
  <c r="D19" i="25"/>
  <c r="C19" i="25"/>
  <c r="B19" i="25"/>
  <c r="E10" i="25"/>
  <c r="D10" i="25"/>
  <c r="C10" i="25"/>
  <c r="B10" i="25"/>
  <c r="E43" i="25"/>
  <c r="D43" i="25"/>
  <c r="C43" i="25"/>
  <c r="B43" i="25"/>
  <c r="E23" i="25"/>
  <c r="D23" i="25"/>
  <c r="C23" i="25"/>
  <c r="B23" i="25"/>
  <c r="E33" i="25"/>
  <c r="D33" i="25"/>
  <c r="C33" i="25"/>
  <c r="B33" i="25"/>
  <c r="E13" i="25"/>
  <c r="D13" i="25"/>
  <c r="C13" i="25"/>
  <c r="B13" i="25"/>
  <c r="E22" i="25"/>
  <c r="D22" i="25"/>
  <c r="C22" i="25"/>
  <c r="B22" i="25"/>
  <c r="E9" i="25"/>
  <c r="D9" i="25"/>
  <c r="C9" i="25"/>
  <c r="B9" i="25"/>
  <c r="E8" i="25"/>
  <c r="D8" i="25"/>
  <c r="C8" i="25"/>
  <c r="B8" i="25"/>
  <c r="H8" i="25" s="1"/>
  <c r="E5" i="25"/>
  <c r="D5" i="25"/>
  <c r="C5" i="25"/>
  <c r="B5" i="25"/>
  <c r="E40" i="25"/>
  <c r="D40" i="25"/>
  <c r="C40" i="25"/>
  <c r="B40" i="25"/>
  <c r="E24" i="25"/>
  <c r="D24" i="25"/>
  <c r="C24" i="25"/>
  <c r="B24" i="25"/>
  <c r="E26" i="25"/>
  <c r="D26" i="25"/>
  <c r="C26" i="25"/>
  <c r="B26" i="25"/>
  <c r="E39" i="25"/>
  <c r="D39" i="25"/>
  <c r="C39" i="25"/>
  <c r="B39" i="25"/>
  <c r="E7" i="25"/>
  <c r="D7" i="25"/>
  <c r="C7" i="25"/>
  <c r="B7" i="25"/>
  <c r="E6" i="25"/>
  <c r="D6" i="25"/>
  <c r="C6" i="25"/>
  <c r="B6" i="25"/>
  <c r="E30" i="25"/>
  <c r="D30" i="25"/>
  <c r="C30" i="25"/>
  <c r="B30" i="25"/>
  <c r="E15" i="25"/>
  <c r="D15" i="25"/>
  <c r="C15" i="25"/>
  <c r="B15" i="25"/>
  <c r="E12" i="25"/>
  <c r="D12" i="25"/>
  <c r="C12" i="25"/>
  <c r="B12" i="25"/>
  <c r="E28" i="25"/>
  <c r="D28" i="25"/>
  <c r="C28" i="25"/>
  <c r="B28" i="25"/>
  <c r="E3" i="25"/>
  <c r="D3" i="25"/>
  <c r="C3" i="25"/>
  <c r="B3" i="25"/>
  <c r="E42" i="25"/>
  <c r="D42" i="25"/>
  <c r="C42" i="25"/>
  <c r="B42" i="25"/>
  <c r="E31" i="25"/>
  <c r="D31" i="25"/>
  <c r="C31" i="25"/>
  <c r="B31" i="25"/>
  <c r="E29" i="25"/>
  <c r="D29" i="25"/>
  <c r="C29" i="25"/>
  <c r="B29" i="25"/>
  <c r="E4" i="25"/>
  <c r="D4" i="25"/>
  <c r="C4" i="25"/>
  <c r="B4" i="25"/>
  <c r="E2" i="25"/>
  <c r="D2" i="25"/>
  <c r="C2" i="25"/>
  <c r="B2" i="25"/>
  <c r="F54" i="25" a="1"/>
  <c r="F54" i="25" s="1"/>
  <c r="F45" i="25" a="1"/>
  <c r="F45" i="25" s="1"/>
  <c r="F55" i="25" a="1"/>
  <c r="F55" i="25" s="1"/>
  <c r="F53" i="25" a="1"/>
  <c r="F53" i="25" s="1"/>
  <c r="F47" i="25" a="1"/>
  <c r="F47" i="25" s="1"/>
  <c r="F36" i="25" a="1"/>
  <c r="F36" i="25" s="1"/>
  <c r="F51" i="25" a="1"/>
  <c r="F51" i="25" s="1"/>
  <c r="F46" i="25" a="1"/>
  <c r="F46" i="25" s="1"/>
  <c r="F41" i="25" a="1"/>
  <c r="F41" i="25" s="1"/>
  <c r="F50" i="25" a="1"/>
  <c r="F50" i="25" s="1"/>
  <c r="F21" i="25" a="1"/>
  <c r="F21" i="25" s="1"/>
  <c r="F27" i="25" a="1"/>
  <c r="F27" i="25" s="1"/>
  <c r="F52" i="25" a="1"/>
  <c r="F52" i="25" s="1"/>
  <c r="F35" i="25" a="1"/>
  <c r="F35" i="25" s="1"/>
  <c r="F17" i="25" a="1"/>
  <c r="F17" i="25" s="1"/>
  <c r="F20" i="25" a="1"/>
  <c r="F20" i="25" s="1"/>
  <c r="F18" i="25" a="1"/>
  <c r="F18" i="25" s="1"/>
  <c r="F49" i="25" a="1"/>
  <c r="F49" i="25" s="1"/>
  <c r="F11" i="25" a="1"/>
  <c r="F11" i="25" s="1"/>
  <c r="F44" i="25" a="1"/>
  <c r="F44" i="25" s="1"/>
  <c r="F32" i="25" a="1"/>
  <c r="F32" i="25" s="1"/>
  <c r="H38" i="25"/>
  <c r="I38" i="25" s="1"/>
  <c r="F38" i="25" a="1"/>
  <c r="F38" i="25" s="1"/>
  <c r="F16" i="25" a="1"/>
  <c r="F16" i="25" s="1"/>
  <c r="F34" i="25" a="1"/>
  <c r="F34" i="25" s="1"/>
  <c r="F25" i="25" a="1"/>
  <c r="F25" i="25" s="1"/>
  <c r="F37" i="25" a="1"/>
  <c r="F37" i="25" s="1"/>
  <c r="F14" i="25" a="1"/>
  <c r="F14" i="25" s="1"/>
  <c r="F48" i="25" a="1"/>
  <c r="F48" i="25" s="1"/>
  <c r="F19" i="25" a="1"/>
  <c r="F19" i="25" s="1"/>
  <c r="F10" i="25" a="1"/>
  <c r="F10" i="25" s="1"/>
  <c r="F43" i="25" a="1"/>
  <c r="F43" i="25" s="1"/>
  <c r="F23" i="25" a="1"/>
  <c r="F23" i="25" s="1"/>
  <c r="F33" i="25" a="1"/>
  <c r="F33" i="25" s="1"/>
  <c r="F13" i="25" a="1"/>
  <c r="F13" i="25" s="1"/>
  <c r="F22" i="25" a="1"/>
  <c r="F22" i="25" s="1"/>
  <c r="F9" i="25" a="1"/>
  <c r="F9" i="25" s="1"/>
  <c r="F8" i="25" a="1"/>
  <c r="F8" i="25" s="1"/>
  <c r="F5" i="25" a="1"/>
  <c r="F5" i="25" s="1"/>
  <c r="F40" i="25" a="1"/>
  <c r="F40" i="25" s="1"/>
  <c r="F24" i="25" a="1"/>
  <c r="F24" i="25" s="1"/>
  <c r="F26" i="25" a="1"/>
  <c r="F26" i="25" s="1"/>
  <c r="F39" i="25" a="1"/>
  <c r="F39" i="25" s="1"/>
  <c r="F7" i="25" a="1"/>
  <c r="F7" i="25" s="1"/>
  <c r="F6" i="25" a="1"/>
  <c r="F6" i="25" s="1"/>
  <c r="F30" i="25" a="1"/>
  <c r="F30" i="25" s="1"/>
  <c r="F15" i="25" a="1"/>
  <c r="F15" i="25" s="1"/>
  <c r="F12" i="25" a="1"/>
  <c r="F12" i="25" s="1"/>
  <c r="F28" i="25" a="1"/>
  <c r="F28" i="25" s="1"/>
  <c r="F3" i="25" a="1"/>
  <c r="F3" i="25" s="1"/>
  <c r="F42" i="25" a="1"/>
  <c r="F42" i="25" s="1"/>
  <c r="F31" i="25" a="1"/>
  <c r="F31" i="25" s="1"/>
  <c r="F29" i="25" a="1"/>
  <c r="F29" i="25" s="1"/>
  <c r="F4" i="25" a="1"/>
  <c r="F4" i="25" s="1"/>
  <c r="F2" i="25" a="1"/>
  <c r="F2" i="25" s="1"/>
  <c r="F55" i="24" a="1"/>
  <c r="F55" i="24" s="1"/>
  <c r="F54" i="24" a="1"/>
  <c r="F54" i="24" s="1"/>
  <c r="F53" i="24" a="1"/>
  <c r="F53" i="24" s="1"/>
  <c r="F52" i="24" a="1"/>
  <c r="F52" i="24" s="1"/>
  <c r="F51" i="24" a="1"/>
  <c r="F51" i="24" s="1"/>
  <c r="F50" i="24" a="1"/>
  <c r="F50" i="24" s="1"/>
  <c r="F49" i="24" a="1"/>
  <c r="F49" i="24" s="1"/>
  <c r="F48" i="24" a="1"/>
  <c r="F48" i="24" s="1"/>
  <c r="H48" i="24"/>
  <c r="F47" i="24" a="1"/>
  <c r="F47" i="24" s="1"/>
  <c r="F46" i="24" a="1"/>
  <c r="F46" i="24" s="1"/>
  <c r="F45" i="24" a="1"/>
  <c r="F45" i="24" s="1"/>
  <c r="F44" i="24" a="1"/>
  <c r="F44" i="24" s="1"/>
  <c r="F43" i="24" a="1"/>
  <c r="F43" i="24" s="1"/>
  <c r="F42" i="24" a="1"/>
  <c r="F42" i="24" s="1"/>
  <c r="F41" i="24" a="1"/>
  <c r="F41" i="24" s="1"/>
  <c r="F40" i="24" a="1"/>
  <c r="F40" i="24" s="1"/>
  <c r="F39" i="24" a="1"/>
  <c r="F39" i="24" s="1"/>
  <c r="F38" i="24" a="1"/>
  <c r="F38" i="24" s="1"/>
  <c r="F37" i="24" a="1"/>
  <c r="F37" i="24" s="1"/>
  <c r="F36" i="24" a="1"/>
  <c r="F36" i="24" s="1"/>
  <c r="F35" i="24" a="1"/>
  <c r="F35" i="24" s="1"/>
  <c r="F34" i="24" a="1"/>
  <c r="F34" i="24" s="1"/>
  <c r="F33" i="24" a="1"/>
  <c r="F33" i="24" s="1"/>
  <c r="F32" i="24" a="1"/>
  <c r="F32" i="24" s="1"/>
  <c r="F31" i="24" a="1"/>
  <c r="F31" i="24" s="1"/>
  <c r="F30" i="24" a="1"/>
  <c r="F30" i="24" s="1"/>
  <c r="F29" i="24" a="1"/>
  <c r="F29" i="24" s="1"/>
  <c r="F28" i="24" a="1"/>
  <c r="F28" i="24" s="1"/>
  <c r="F27" i="24" a="1"/>
  <c r="F27" i="24" s="1"/>
  <c r="F26" i="24" a="1"/>
  <c r="F26" i="24" s="1"/>
  <c r="F25" i="24" a="1"/>
  <c r="F25" i="24" s="1"/>
  <c r="F24" i="24" a="1"/>
  <c r="F24" i="24" s="1"/>
  <c r="F23" i="24" a="1"/>
  <c r="F23" i="24" s="1"/>
  <c r="F22" i="24" a="1"/>
  <c r="F22" i="24" s="1"/>
  <c r="F21" i="24" a="1"/>
  <c r="F21" i="24" s="1"/>
  <c r="F20" i="24" a="1"/>
  <c r="F20" i="24" s="1"/>
  <c r="F19" i="24" a="1"/>
  <c r="F19" i="24" s="1"/>
  <c r="F18" i="24" a="1"/>
  <c r="F18" i="24" s="1"/>
  <c r="F17" i="24" a="1"/>
  <c r="F17" i="24" s="1"/>
  <c r="F16" i="24" a="1"/>
  <c r="F16" i="24" s="1"/>
  <c r="F15" i="24" a="1"/>
  <c r="F15" i="24" s="1"/>
  <c r="F14" i="24" a="1"/>
  <c r="F14" i="24" s="1"/>
  <c r="F13" i="24" a="1"/>
  <c r="F13" i="24" s="1"/>
  <c r="F12" i="24" a="1"/>
  <c r="F12" i="24" s="1"/>
  <c r="F11" i="24" a="1"/>
  <c r="F11" i="24" s="1"/>
  <c r="F10" i="24" a="1"/>
  <c r="F10" i="24" s="1"/>
  <c r="F9" i="24" a="1"/>
  <c r="F9" i="24" s="1"/>
  <c r="F8" i="24" a="1"/>
  <c r="F8" i="24" s="1"/>
  <c r="F7" i="24" a="1"/>
  <c r="F7" i="24" s="1"/>
  <c r="F6" i="24" a="1"/>
  <c r="F6" i="24" s="1"/>
  <c r="F5" i="24" a="1"/>
  <c r="F5" i="24" s="1"/>
  <c r="F4" i="24" a="1"/>
  <c r="F4" i="24" s="1"/>
  <c r="F3" i="24" a="1"/>
  <c r="F3" i="24" s="1"/>
  <c r="F2" i="24" a="1"/>
  <c r="F2" i="24" s="1"/>
  <c r="E53" i="23"/>
  <c r="D53" i="23"/>
  <c r="C53" i="23"/>
  <c r="B53" i="23"/>
  <c r="E52" i="23"/>
  <c r="D52" i="23"/>
  <c r="C52" i="23"/>
  <c r="B52" i="23"/>
  <c r="E50" i="23"/>
  <c r="D50" i="23"/>
  <c r="C50" i="23"/>
  <c r="B50" i="23"/>
  <c r="E4" i="23"/>
  <c r="D4" i="23"/>
  <c r="C4" i="23"/>
  <c r="B4" i="23"/>
  <c r="E55" i="23"/>
  <c r="D55" i="23"/>
  <c r="C55" i="23"/>
  <c r="B55" i="23"/>
  <c r="E54" i="23"/>
  <c r="D54" i="23"/>
  <c r="C54" i="23"/>
  <c r="B54" i="23"/>
  <c r="H54" i="23" s="1"/>
  <c r="E42" i="23"/>
  <c r="D42" i="23"/>
  <c r="C42" i="23"/>
  <c r="B42" i="23"/>
  <c r="E49" i="23"/>
  <c r="D49" i="23"/>
  <c r="C49" i="23"/>
  <c r="B49" i="23"/>
  <c r="E45" i="23"/>
  <c r="D45" i="23"/>
  <c r="C45" i="23"/>
  <c r="B45" i="23"/>
  <c r="H45" i="23" s="1"/>
  <c r="J45" i="23" s="1"/>
  <c r="E48" i="23"/>
  <c r="D48" i="23"/>
  <c r="C48" i="23"/>
  <c r="B48" i="23"/>
  <c r="E14" i="23"/>
  <c r="D14" i="23"/>
  <c r="C14" i="23"/>
  <c r="B14" i="23"/>
  <c r="H14" i="23" s="1"/>
  <c r="K14" i="23" s="1"/>
  <c r="E38" i="23"/>
  <c r="D38" i="23"/>
  <c r="C38" i="23"/>
  <c r="B38" i="23"/>
  <c r="H38" i="23" s="1"/>
  <c r="K38" i="23" s="1"/>
  <c r="E25" i="23"/>
  <c r="D25" i="23"/>
  <c r="C25" i="23"/>
  <c r="B25" i="23"/>
  <c r="E44" i="23"/>
  <c r="D44" i="23"/>
  <c r="C44" i="23"/>
  <c r="B44" i="23"/>
  <c r="E46" i="23"/>
  <c r="D46" i="23"/>
  <c r="C46" i="23"/>
  <c r="B46" i="23"/>
  <c r="E43" i="23"/>
  <c r="D43" i="23"/>
  <c r="C43" i="23"/>
  <c r="B43" i="23"/>
  <c r="E51" i="23"/>
  <c r="D51" i="23"/>
  <c r="C51" i="23"/>
  <c r="B51" i="23"/>
  <c r="E27" i="23"/>
  <c r="D27" i="23"/>
  <c r="C27" i="23"/>
  <c r="B27" i="23"/>
  <c r="H27" i="23" s="1"/>
  <c r="I27" i="23" s="1"/>
  <c r="E40" i="23"/>
  <c r="D40" i="23"/>
  <c r="C40" i="23"/>
  <c r="B40" i="23"/>
  <c r="E41" i="23"/>
  <c r="D41" i="23"/>
  <c r="C41" i="23"/>
  <c r="B41" i="23"/>
  <c r="E7" i="23"/>
  <c r="D7" i="23"/>
  <c r="C7" i="23"/>
  <c r="B7" i="23"/>
  <c r="H7" i="23" s="1"/>
  <c r="I7" i="23" s="1"/>
  <c r="E30" i="23"/>
  <c r="D30" i="23"/>
  <c r="C30" i="23"/>
  <c r="B30" i="23"/>
  <c r="E35" i="23"/>
  <c r="D35" i="23"/>
  <c r="C35" i="23"/>
  <c r="B35" i="23"/>
  <c r="E36" i="23"/>
  <c r="D36" i="23"/>
  <c r="C36" i="23"/>
  <c r="B36" i="23"/>
  <c r="H36" i="23" s="1"/>
  <c r="E24" i="23"/>
  <c r="D24" i="23"/>
  <c r="C24" i="23"/>
  <c r="B24" i="23"/>
  <c r="E9" i="23"/>
  <c r="D9" i="23"/>
  <c r="C9" i="23"/>
  <c r="B9" i="23"/>
  <c r="E17" i="23"/>
  <c r="D17" i="23"/>
  <c r="C17" i="23"/>
  <c r="B17" i="23"/>
  <c r="E33" i="23"/>
  <c r="D33" i="23"/>
  <c r="C33" i="23"/>
  <c r="B33" i="23"/>
  <c r="E32" i="23"/>
  <c r="D32" i="23"/>
  <c r="C32" i="23"/>
  <c r="B32" i="23"/>
  <c r="E28" i="23"/>
  <c r="D28" i="23"/>
  <c r="C28" i="23"/>
  <c r="B28" i="23"/>
  <c r="E23" i="23"/>
  <c r="D23" i="23"/>
  <c r="C23" i="23"/>
  <c r="B23" i="23"/>
  <c r="E15" i="23"/>
  <c r="D15" i="23"/>
  <c r="C15" i="23"/>
  <c r="B15" i="23"/>
  <c r="E31" i="23"/>
  <c r="D31" i="23"/>
  <c r="C31" i="23"/>
  <c r="B31" i="23"/>
  <c r="H31" i="23" s="1"/>
  <c r="E20" i="23"/>
  <c r="D20" i="23"/>
  <c r="C20" i="23"/>
  <c r="B20" i="23"/>
  <c r="H20" i="23" s="1"/>
  <c r="J20" i="23" s="1"/>
  <c r="E34" i="23"/>
  <c r="D34" i="23"/>
  <c r="C34" i="23"/>
  <c r="B34" i="23"/>
  <c r="H34" i="23" s="1"/>
  <c r="K34" i="23" s="1"/>
  <c r="E11" i="23"/>
  <c r="D11" i="23"/>
  <c r="C11" i="23"/>
  <c r="B11" i="23"/>
  <c r="E47" i="23"/>
  <c r="D47" i="23"/>
  <c r="C47" i="23"/>
  <c r="B47" i="23"/>
  <c r="E21" i="23"/>
  <c r="D21" i="23"/>
  <c r="C21" i="23"/>
  <c r="B21" i="23"/>
  <c r="E8" i="23"/>
  <c r="D8" i="23"/>
  <c r="C8" i="23"/>
  <c r="B8" i="23"/>
  <c r="E39" i="23"/>
  <c r="D39" i="23"/>
  <c r="C39" i="23"/>
  <c r="B39" i="23"/>
  <c r="E26" i="23"/>
  <c r="D26" i="23"/>
  <c r="C26" i="23"/>
  <c r="B26" i="23"/>
  <c r="E5" i="23"/>
  <c r="D5" i="23"/>
  <c r="C5" i="23"/>
  <c r="B5" i="23"/>
  <c r="H5" i="23" s="1"/>
  <c r="E18" i="23"/>
  <c r="D18" i="23"/>
  <c r="C18" i="23"/>
  <c r="B18" i="23"/>
  <c r="E16" i="23"/>
  <c r="D16" i="23"/>
  <c r="C16" i="23"/>
  <c r="B16" i="23"/>
  <c r="E29" i="23"/>
  <c r="D29" i="23"/>
  <c r="C29" i="23"/>
  <c r="B29" i="23"/>
  <c r="E10" i="23"/>
  <c r="D10" i="23"/>
  <c r="C10" i="23"/>
  <c r="B10" i="23"/>
  <c r="H10" i="23" s="1"/>
  <c r="I10" i="23" s="1"/>
  <c r="E19" i="23"/>
  <c r="D19" i="23"/>
  <c r="C19" i="23"/>
  <c r="B19" i="23"/>
  <c r="H19" i="23" s="1"/>
  <c r="J19" i="23" s="1"/>
  <c r="E6" i="23"/>
  <c r="D6" i="23"/>
  <c r="C6" i="23"/>
  <c r="B6" i="23"/>
  <c r="E2" i="23"/>
  <c r="D2" i="23"/>
  <c r="C2" i="23"/>
  <c r="B2" i="23"/>
  <c r="H2" i="23" s="1"/>
  <c r="K2" i="23" s="1"/>
  <c r="E3" i="23"/>
  <c r="D3" i="23"/>
  <c r="C3" i="23"/>
  <c r="B3" i="23"/>
  <c r="H3" i="23" s="1"/>
  <c r="I3" i="23" s="1"/>
  <c r="E22" i="23"/>
  <c r="D22" i="23"/>
  <c r="C22" i="23"/>
  <c r="B22" i="23"/>
  <c r="E37" i="23"/>
  <c r="D37" i="23"/>
  <c r="C37" i="23"/>
  <c r="B37" i="23"/>
  <c r="E12" i="23"/>
  <c r="D12" i="23"/>
  <c r="C12" i="23"/>
  <c r="B12" i="23"/>
  <c r="E13" i="23"/>
  <c r="D13" i="23"/>
  <c r="C13" i="23"/>
  <c r="B13" i="23"/>
  <c r="H53" i="23"/>
  <c r="F53" i="23" a="1"/>
  <c r="F53" i="23" s="1"/>
  <c r="F52" i="23" a="1"/>
  <c r="F52" i="23" s="1"/>
  <c r="F50" i="23" a="1"/>
  <c r="F50" i="23" s="1"/>
  <c r="F4" i="23" a="1"/>
  <c r="F4" i="23" s="1"/>
  <c r="F55" i="23" a="1"/>
  <c r="F55" i="23" s="1"/>
  <c r="F54" i="23" a="1"/>
  <c r="F54" i="23" s="1"/>
  <c r="F42" i="23" a="1"/>
  <c r="F42" i="23" s="1"/>
  <c r="F49" i="23" a="1"/>
  <c r="F49" i="23" s="1"/>
  <c r="F45" i="23" a="1"/>
  <c r="F45" i="23" s="1"/>
  <c r="F48" i="23" a="1"/>
  <c r="F48" i="23" s="1"/>
  <c r="F14" i="23" a="1"/>
  <c r="F14" i="23" s="1"/>
  <c r="F38" i="23" a="1"/>
  <c r="F38" i="23" s="1"/>
  <c r="F25" i="23" a="1"/>
  <c r="F25" i="23" s="1"/>
  <c r="F44" i="23" a="1"/>
  <c r="F44" i="23" s="1"/>
  <c r="F46" i="23" a="1"/>
  <c r="F46" i="23" s="1"/>
  <c r="F43" i="23" a="1"/>
  <c r="F43" i="23" s="1"/>
  <c r="F51" i="23" a="1"/>
  <c r="F51" i="23" s="1"/>
  <c r="F27" i="23" a="1"/>
  <c r="F27" i="23" s="1"/>
  <c r="F40" i="23" a="1"/>
  <c r="F40" i="23" s="1"/>
  <c r="F41" i="23" a="1"/>
  <c r="F41" i="23" s="1"/>
  <c r="F7" i="23" a="1"/>
  <c r="F7" i="23" s="1"/>
  <c r="H30" i="23"/>
  <c r="J30" i="23" s="1"/>
  <c r="F30" i="23" a="1"/>
  <c r="F30" i="23" s="1"/>
  <c r="F35" i="23" a="1"/>
  <c r="F35" i="23" s="1"/>
  <c r="F36" i="23" a="1"/>
  <c r="F36" i="23" s="1"/>
  <c r="F24" i="23" a="1"/>
  <c r="F24" i="23" s="1"/>
  <c r="F9" i="23" a="1"/>
  <c r="F9" i="23" s="1"/>
  <c r="F17" i="23" a="1"/>
  <c r="F17" i="23" s="1"/>
  <c r="F33" i="23" a="1"/>
  <c r="F33" i="23" s="1"/>
  <c r="F32" i="23" a="1"/>
  <c r="F32" i="23" s="1"/>
  <c r="F28" i="23" a="1"/>
  <c r="F28" i="23" s="1"/>
  <c r="F23" i="23" a="1"/>
  <c r="F23" i="23" s="1"/>
  <c r="F15" i="23" a="1"/>
  <c r="F15" i="23" s="1"/>
  <c r="F31" i="23" a="1"/>
  <c r="F31" i="23" s="1"/>
  <c r="F20" i="23" a="1"/>
  <c r="F20" i="23" s="1"/>
  <c r="F34" i="23" a="1"/>
  <c r="F34" i="23" s="1"/>
  <c r="F11" i="23" a="1"/>
  <c r="F11" i="23" s="1"/>
  <c r="F47" i="23" a="1"/>
  <c r="F47" i="23" s="1"/>
  <c r="F21" i="23" a="1"/>
  <c r="F21" i="23" s="1"/>
  <c r="F8" i="23" a="1"/>
  <c r="F8" i="23" s="1"/>
  <c r="F39" i="23" a="1"/>
  <c r="F39" i="23" s="1"/>
  <c r="F26" i="23" a="1"/>
  <c r="F26" i="23" s="1"/>
  <c r="F5" i="23" a="1"/>
  <c r="F5" i="23" s="1"/>
  <c r="F18" i="23" a="1"/>
  <c r="F18" i="23" s="1"/>
  <c r="F16" i="23" a="1"/>
  <c r="F16" i="23" s="1"/>
  <c r="F29" i="23" a="1"/>
  <c r="F29" i="23" s="1"/>
  <c r="F10" i="23" a="1"/>
  <c r="F10" i="23" s="1"/>
  <c r="F19" i="23" a="1"/>
  <c r="F19" i="23" s="1"/>
  <c r="F6" i="23" a="1"/>
  <c r="F6" i="23" s="1"/>
  <c r="F2" i="23" a="1"/>
  <c r="F2" i="23" s="1"/>
  <c r="F3" i="23" a="1"/>
  <c r="F3" i="23" s="1"/>
  <c r="F22" i="23" a="1"/>
  <c r="F22" i="23" s="1"/>
  <c r="F37" i="23" a="1"/>
  <c r="F37" i="23" s="1"/>
  <c r="F12" i="23" a="1"/>
  <c r="F12" i="23" s="1"/>
  <c r="F13" i="23" a="1"/>
  <c r="F13" i="23" s="1"/>
  <c r="E55" i="22"/>
  <c r="D55" i="22"/>
  <c r="C55" i="22"/>
  <c r="B55" i="22"/>
  <c r="H55" i="22" s="1"/>
  <c r="M55" i="22" s="1"/>
  <c r="R55" i="22" s="1" a="1"/>
  <c r="R55" i="22" s="1"/>
  <c r="E54" i="22"/>
  <c r="D54" i="22"/>
  <c r="C54" i="22"/>
  <c r="B54" i="22"/>
  <c r="E51" i="22"/>
  <c r="D51" i="22"/>
  <c r="C51" i="22"/>
  <c r="B51" i="22"/>
  <c r="E50" i="22"/>
  <c r="D50" i="22"/>
  <c r="C50" i="22"/>
  <c r="B50" i="22"/>
  <c r="E53" i="22"/>
  <c r="D53" i="22"/>
  <c r="C53" i="22"/>
  <c r="B53" i="22"/>
  <c r="E39" i="22"/>
  <c r="D39" i="22"/>
  <c r="C39" i="22"/>
  <c r="B39" i="22"/>
  <c r="E41" i="22"/>
  <c r="D41" i="22"/>
  <c r="C41" i="22"/>
  <c r="B41" i="22"/>
  <c r="E44" i="22"/>
  <c r="D44" i="22"/>
  <c r="C44" i="22"/>
  <c r="B44" i="22"/>
  <c r="E40" i="22"/>
  <c r="D40" i="22"/>
  <c r="C40" i="22"/>
  <c r="B40" i="22"/>
  <c r="E48" i="22"/>
  <c r="D48" i="22"/>
  <c r="C48" i="22"/>
  <c r="B48" i="22"/>
  <c r="E49" i="22"/>
  <c r="D49" i="22"/>
  <c r="C49" i="22"/>
  <c r="B49" i="22"/>
  <c r="E43" i="22"/>
  <c r="D43" i="22"/>
  <c r="C43" i="22"/>
  <c r="B43" i="22"/>
  <c r="E46" i="22"/>
  <c r="D46" i="22"/>
  <c r="C46" i="22"/>
  <c r="B46" i="22"/>
  <c r="E22" i="22"/>
  <c r="D22" i="22"/>
  <c r="C22" i="22"/>
  <c r="B22" i="22"/>
  <c r="E47" i="22"/>
  <c r="D47" i="22"/>
  <c r="C47" i="22"/>
  <c r="B47" i="22"/>
  <c r="E38" i="22"/>
  <c r="D38" i="22"/>
  <c r="C38" i="22"/>
  <c r="B38" i="22"/>
  <c r="E37" i="22"/>
  <c r="D37" i="22"/>
  <c r="C37" i="22"/>
  <c r="B37" i="22"/>
  <c r="E36" i="22"/>
  <c r="D36" i="22"/>
  <c r="C36" i="22"/>
  <c r="B36" i="22"/>
  <c r="E31" i="22"/>
  <c r="D31" i="22"/>
  <c r="C31" i="22"/>
  <c r="B31" i="22"/>
  <c r="E21" i="22"/>
  <c r="D21" i="22"/>
  <c r="C21" i="22"/>
  <c r="B21" i="22"/>
  <c r="E34" i="22"/>
  <c r="D34" i="22"/>
  <c r="C34" i="22"/>
  <c r="B34" i="22"/>
  <c r="E42" i="22"/>
  <c r="D42" i="22"/>
  <c r="C42" i="22"/>
  <c r="B42" i="22"/>
  <c r="E52" i="22"/>
  <c r="D52" i="22"/>
  <c r="C52" i="22"/>
  <c r="B52" i="22"/>
  <c r="H52" i="22" s="1"/>
  <c r="K52" i="22" s="1"/>
  <c r="E45" i="22"/>
  <c r="D45" i="22"/>
  <c r="C45" i="22"/>
  <c r="B45" i="22"/>
  <c r="E29" i="22"/>
  <c r="D29" i="22"/>
  <c r="C29" i="22"/>
  <c r="B29" i="22"/>
  <c r="E27" i="22"/>
  <c r="D27" i="22"/>
  <c r="C27" i="22"/>
  <c r="B27" i="22"/>
  <c r="E32" i="22"/>
  <c r="D32" i="22"/>
  <c r="C32" i="22"/>
  <c r="B32" i="22"/>
  <c r="E17" i="22"/>
  <c r="D17" i="22"/>
  <c r="C17" i="22"/>
  <c r="B17" i="22"/>
  <c r="E19" i="22"/>
  <c r="D19" i="22"/>
  <c r="C19" i="22"/>
  <c r="B19" i="22"/>
  <c r="E8" i="22"/>
  <c r="D8" i="22"/>
  <c r="C8" i="22"/>
  <c r="B8" i="22"/>
  <c r="E30" i="22"/>
  <c r="D30" i="22"/>
  <c r="C30" i="22"/>
  <c r="B30" i="22"/>
  <c r="E24" i="22"/>
  <c r="D24" i="22"/>
  <c r="C24" i="22"/>
  <c r="B24" i="22"/>
  <c r="E16" i="22"/>
  <c r="D16" i="22"/>
  <c r="C16" i="22"/>
  <c r="B16" i="22"/>
  <c r="E33" i="22"/>
  <c r="D33" i="22"/>
  <c r="C33" i="22"/>
  <c r="B33" i="22"/>
  <c r="E28" i="22"/>
  <c r="D28" i="22"/>
  <c r="C28" i="22"/>
  <c r="B28" i="22"/>
  <c r="E26" i="22"/>
  <c r="D26" i="22"/>
  <c r="C26" i="22"/>
  <c r="B26" i="22"/>
  <c r="E35" i="22"/>
  <c r="D35" i="22"/>
  <c r="C35" i="22"/>
  <c r="B35" i="22"/>
  <c r="E25" i="22"/>
  <c r="D25" i="22"/>
  <c r="C25" i="22"/>
  <c r="B25" i="22"/>
  <c r="E20" i="22"/>
  <c r="D20" i="22"/>
  <c r="C20" i="22"/>
  <c r="B20" i="22"/>
  <c r="E12" i="22"/>
  <c r="D12" i="22"/>
  <c r="C12" i="22"/>
  <c r="B12" i="22"/>
  <c r="E14" i="22"/>
  <c r="D14" i="22"/>
  <c r="C14" i="22"/>
  <c r="B14" i="22"/>
  <c r="E11" i="22"/>
  <c r="D11" i="22"/>
  <c r="C11" i="22"/>
  <c r="B11" i="22"/>
  <c r="E5" i="22"/>
  <c r="D5" i="22"/>
  <c r="C5" i="22"/>
  <c r="B5" i="22"/>
  <c r="E15" i="22"/>
  <c r="D15" i="22"/>
  <c r="C15" i="22"/>
  <c r="B15" i="22"/>
  <c r="E13" i="22"/>
  <c r="D13" i="22"/>
  <c r="C13" i="22"/>
  <c r="B13" i="22"/>
  <c r="E18" i="22"/>
  <c r="D18" i="22"/>
  <c r="C18" i="22"/>
  <c r="B18" i="22"/>
  <c r="E23" i="22"/>
  <c r="D23" i="22"/>
  <c r="C23" i="22"/>
  <c r="B23" i="22"/>
  <c r="E10" i="22"/>
  <c r="D10" i="22"/>
  <c r="C10" i="22"/>
  <c r="B10" i="22"/>
  <c r="E9" i="22"/>
  <c r="D9" i="22"/>
  <c r="C9" i="22"/>
  <c r="B9" i="22"/>
  <c r="E7" i="22"/>
  <c r="D7" i="22"/>
  <c r="C7" i="22"/>
  <c r="B7" i="22"/>
  <c r="E6" i="22"/>
  <c r="D6" i="22"/>
  <c r="C6" i="22"/>
  <c r="B6" i="22"/>
  <c r="E2" i="22"/>
  <c r="D2" i="22"/>
  <c r="C2" i="22"/>
  <c r="B2" i="22"/>
  <c r="E4" i="22"/>
  <c r="D4" i="22"/>
  <c r="C4" i="22"/>
  <c r="B4" i="22"/>
  <c r="E3" i="22"/>
  <c r="D3" i="22"/>
  <c r="C3" i="22"/>
  <c r="B3" i="22"/>
  <c r="F55" i="22" a="1"/>
  <c r="F55" i="22" s="1"/>
  <c r="F54" i="22" a="1"/>
  <c r="F54" i="22" s="1"/>
  <c r="F51" i="22" a="1"/>
  <c r="F51" i="22" s="1"/>
  <c r="F50" i="22" a="1"/>
  <c r="F50" i="22" s="1"/>
  <c r="F44" i="22" a="1"/>
  <c r="F44" i="22" s="1"/>
  <c r="F40" i="22" a="1"/>
  <c r="F40" i="22" s="1"/>
  <c r="F53" i="22" a="1"/>
  <c r="F53" i="22" s="1"/>
  <c r="F39" i="22" a="1"/>
  <c r="F39" i="22" s="1"/>
  <c r="F41" i="22" a="1"/>
  <c r="F41" i="22" s="1"/>
  <c r="F36" i="22" a="1"/>
  <c r="F36" i="22" s="1"/>
  <c r="F48" i="22" a="1"/>
  <c r="F48" i="22" s="1"/>
  <c r="F8" i="22" a="1"/>
  <c r="F8" i="22" s="1"/>
  <c r="F32" i="22" a="1"/>
  <c r="F32" i="22" s="1"/>
  <c r="F46" i="22" a="1"/>
  <c r="F46" i="22" s="1"/>
  <c r="F5" i="22" a="1"/>
  <c r="F5" i="22" s="1"/>
  <c r="F49" i="22" a="1"/>
  <c r="F49" i="22" s="1"/>
  <c r="F16" i="22" a="1"/>
  <c r="F16" i="22" s="1"/>
  <c r="F22" i="22" a="1"/>
  <c r="F22" i="22" s="1"/>
  <c r="F27" i="22" a="1"/>
  <c r="F27" i="22" s="1"/>
  <c r="F38" i="22" a="1"/>
  <c r="F38" i="22" s="1"/>
  <c r="F37" i="22" a="1"/>
  <c r="F37" i="22" s="1"/>
  <c r="F43" i="22" a="1"/>
  <c r="F43" i="22" s="1"/>
  <c r="F21" i="22" a="1"/>
  <c r="F21" i="22" s="1"/>
  <c r="F31" i="22" a="1"/>
  <c r="F31" i="22" s="1"/>
  <c r="F24" i="22" a="1"/>
  <c r="F24" i="22" s="1"/>
  <c r="F17" i="22" a="1"/>
  <c r="F17" i="22" s="1"/>
  <c r="F34" i="22" a="1"/>
  <c r="F34" i="22" s="1"/>
  <c r="F42" i="22" a="1"/>
  <c r="F42" i="22" s="1"/>
  <c r="F52" i="22" a="1"/>
  <c r="F52" i="22" s="1"/>
  <c r="F45" i="22" a="1"/>
  <c r="F45" i="22" s="1"/>
  <c r="F47" i="22" a="1"/>
  <c r="F47" i="22" s="1"/>
  <c r="F33" i="22" a="1"/>
  <c r="F33" i="22" s="1"/>
  <c r="F26" i="22" a="1"/>
  <c r="F26" i="22" s="1"/>
  <c r="F29" i="22" a="1"/>
  <c r="F29" i="22" s="1"/>
  <c r="F14" i="22" a="1"/>
  <c r="F14" i="22" s="1"/>
  <c r="F2" i="22" a="1"/>
  <c r="F2" i="22" s="1"/>
  <c r="F19" i="22" a="1"/>
  <c r="F19" i="22" s="1"/>
  <c r="F30" i="22" a="1"/>
  <c r="F30" i="22" s="1"/>
  <c r="F18" i="22" a="1"/>
  <c r="F18" i="22" s="1"/>
  <c r="F12" i="22" a="1"/>
  <c r="F12" i="22" s="1"/>
  <c r="F25" i="22" a="1"/>
  <c r="F25" i="22" s="1"/>
  <c r="F28" i="22" a="1"/>
  <c r="F28" i="22" s="1"/>
  <c r="F35" i="22" a="1"/>
  <c r="F35" i="22" s="1"/>
  <c r="F23" i="22" a="1"/>
  <c r="F23" i="22" s="1"/>
  <c r="F13" i="22" a="1"/>
  <c r="F13" i="22" s="1"/>
  <c r="F11" i="22" a="1"/>
  <c r="F11" i="22" s="1"/>
  <c r="F15" i="22" a="1"/>
  <c r="F15" i="22" s="1"/>
  <c r="F6" i="22" a="1"/>
  <c r="F6" i="22" s="1"/>
  <c r="F20" i="22" a="1"/>
  <c r="F20" i="22" s="1"/>
  <c r="F10" i="22" a="1"/>
  <c r="F10" i="22" s="1"/>
  <c r="F9" i="22" a="1"/>
  <c r="F9" i="22" s="1"/>
  <c r="F7" i="22" a="1"/>
  <c r="F7" i="22" s="1"/>
  <c r="F4" i="22" a="1"/>
  <c r="F4" i="22" s="1"/>
  <c r="F3" i="22" a="1"/>
  <c r="F3" i="22" s="1"/>
  <c r="E55" i="21"/>
  <c r="D55" i="21"/>
  <c r="C55" i="21"/>
  <c r="E54" i="21"/>
  <c r="D54" i="21"/>
  <c r="C54" i="21"/>
  <c r="E53" i="21"/>
  <c r="D53" i="21"/>
  <c r="C53" i="21"/>
  <c r="E44" i="21"/>
  <c r="D44" i="21"/>
  <c r="C44" i="21"/>
  <c r="E51" i="21"/>
  <c r="D51" i="21"/>
  <c r="C51" i="21"/>
  <c r="E36" i="21"/>
  <c r="D36" i="21"/>
  <c r="C36" i="21"/>
  <c r="E50" i="21"/>
  <c r="D50" i="21"/>
  <c r="C50" i="21"/>
  <c r="E40" i="21"/>
  <c r="D40" i="21"/>
  <c r="C40" i="21"/>
  <c r="E52" i="21"/>
  <c r="D52" i="21"/>
  <c r="C52" i="21"/>
  <c r="E49" i="21"/>
  <c r="D49" i="21"/>
  <c r="C49" i="21"/>
  <c r="E27" i="21"/>
  <c r="D27" i="21"/>
  <c r="C27" i="21"/>
  <c r="E26" i="21"/>
  <c r="D26" i="21"/>
  <c r="C26" i="21"/>
  <c r="E35" i="21"/>
  <c r="D35" i="21"/>
  <c r="C35" i="21"/>
  <c r="E47" i="21"/>
  <c r="D47" i="21"/>
  <c r="C47" i="21"/>
  <c r="E34" i="21"/>
  <c r="D34" i="21"/>
  <c r="C34" i="21"/>
  <c r="E48" i="21"/>
  <c r="D48" i="21"/>
  <c r="C48" i="21"/>
  <c r="E21" i="21"/>
  <c r="D21" i="21"/>
  <c r="C21" i="21"/>
  <c r="E45" i="21"/>
  <c r="D45" i="21"/>
  <c r="C45" i="21"/>
  <c r="E30" i="21"/>
  <c r="D30" i="21"/>
  <c r="C30" i="21"/>
  <c r="E42" i="21"/>
  <c r="D42" i="21"/>
  <c r="C42" i="21"/>
  <c r="E17" i="21"/>
  <c r="D17" i="21"/>
  <c r="C17" i="21"/>
  <c r="E31" i="21"/>
  <c r="D31" i="21"/>
  <c r="C31" i="21"/>
  <c r="E41" i="21"/>
  <c r="H41" i="21" s="1"/>
  <c r="K41" i="21" s="1"/>
  <c r="D41" i="21"/>
  <c r="C41" i="21"/>
  <c r="E33" i="21"/>
  <c r="D33" i="21"/>
  <c r="C33" i="21"/>
  <c r="E43" i="21"/>
  <c r="D43" i="21"/>
  <c r="C43" i="21"/>
  <c r="E16" i="21"/>
  <c r="D16" i="21"/>
  <c r="C16" i="21"/>
  <c r="E25" i="21"/>
  <c r="D25" i="21"/>
  <c r="C25" i="21"/>
  <c r="E32" i="21"/>
  <c r="D32" i="21"/>
  <c r="C32" i="21"/>
  <c r="E24" i="21"/>
  <c r="D24" i="21"/>
  <c r="C24" i="21"/>
  <c r="E23" i="21"/>
  <c r="D23" i="21"/>
  <c r="C23" i="21"/>
  <c r="E7" i="21"/>
  <c r="D7" i="21"/>
  <c r="C7" i="21"/>
  <c r="E46" i="21"/>
  <c r="D46" i="21"/>
  <c r="C46" i="21"/>
  <c r="E19" i="21"/>
  <c r="D19" i="21"/>
  <c r="C19" i="21"/>
  <c r="E22" i="21"/>
  <c r="D22" i="21"/>
  <c r="C22" i="21"/>
  <c r="E39" i="21"/>
  <c r="D39" i="21"/>
  <c r="C39" i="21"/>
  <c r="E37" i="21"/>
  <c r="D37" i="21"/>
  <c r="C37" i="21"/>
  <c r="H37" i="21" s="1"/>
  <c r="I37" i="21" s="1"/>
  <c r="E28" i="21"/>
  <c r="D28" i="21"/>
  <c r="C28" i="21"/>
  <c r="E29" i="21"/>
  <c r="D29" i="21"/>
  <c r="C29" i="21"/>
  <c r="E18" i="21"/>
  <c r="D18" i="21"/>
  <c r="C18" i="21"/>
  <c r="E10" i="21"/>
  <c r="D10" i="21"/>
  <c r="C10" i="21"/>
  <c r="H10" i="21" s="1"/>
  <c r="E20" i="21"/>
  <c r="D20" i="21"/>
  <c r="C20" i="21"/>
  <c r="E12" i="21"/>
  <c r="D12" i="21"/>
  <c r="C12" i="21"/>
  <c r="E14" i="21"/>
  <c r="D14" i="21"/>
  <c r="C14" i="21"/>
  <c r="E15" i="21"/>
  <c r="D15" i="21"/>
  <c r="C15" i="21"/>
  <c r="E2" i="21"/>
  <c r="D2" i="21"/>
  <c r="C2" i="21"/>
  <c r="H2" i="21" s="1"/>
  <c r="K2" i="21" s="1"/>
  <c r="E3" i="21"/>
  <c r="D3" i="21"/>
  <c r="C3" i="21"/>
  <c r="E9" i="21"/>
  <c r="D9" i="21"/>
  <c r="C9" i="21"/>
  <c r="E38" i="21"/>
  <c r="D38" i="21"/>
  <c r="C38" i="21"/>
  <c r="E11" i="21"/>
  <c r="D11" i="21"/>
  <c r="C11" i="21"/>
  <c r="E4" i="21"/>
  <c r="D4" i="21"/>
  <c r="C4" i="21"/>
  <c r="E6" i="21"/>
  <c r="D6" i="21"/>
  <c r="C6" i="21"/>
  <c r="E13" i="21"/>
  <c r="D13" i="21"/>
  <c r="C13" i="21"/>
  <c r="H13" i="21" s="1"/>
  <c r="E5" i="21"/>
  <c r="D5" i="21"/>
  <c r="C5" i="21"/>
  <c r="E8" i="21"/>
  <c r="D8" i="21"/>
  <c r="C8" i="21"/>
  <c r="B8" i="21"/>
  <c r="B5" i="21"/>
  <c r="B13" i="21"/>
  <c r="B6" i="21"/>
  <c r="B4" i="21"/>
  <c r="B11" i="21"/>
  <c r="B38" i="21"/>
  <c r="B9" i="21"/>
  <c r="B3" i="21"/>
  <c r="B2" i="21"/>
  <c r="B15" i="21"/>
  <c r="B14" i="21"/>
  <c r="B12" i="21"/>
  <c r="B20" i="21"/>
  <c r="B10" i="21"/>
  <c r="B18" i="21"/>
  <c r="B29" i="21"/>
  <c r="B28" i="21"/>
  <c r="B37" i="21"/>
  <c r="B39" i="21"/>
  <c r="B22" i="21"/>
  <c r="B19" i="21"/>
  <c r="B46" i="21"/>
  <c r="B7" i="21"/>
  <c r="B23" i="21"/>
  <c r="B24" i="21"/>
  <c r="B32" i="21"/>
  <c r="B25" i="21"/>
  <c r="B16" i="21"/>
  <c r="B43" i="21"/>
  <c r="B33" i="21"/>
  <c r="B41" i="21"/>
  <c r="B31" i="21"/>
  <c r="B17" i="21"/>
  <c r="B42" i="21"/>
  <c r="B30" i="21"/>
  <c r="B45" i="21"/>
  <c r="B21" i="21"/>
  <c r="B48" i="21"/>
  <c r="B34" i="21"/>
  <c r="B47" i="21"/>
  <c r="B35" i="21"/>
  <c r="B26" i="21"/>
  <c r="B27" i="21"/>
  <c r="B49" i="21"/>
  <c r="B52" i="21"/>
  <c r="H52" i="21" s="1"/>
  <c r="B40" i="21"/>
  <c r="B50" i="21"/>
  <c r="B36" i="21"/>
  <c r="B51" i="21"/>
  <c r="B44" i="21"/>
  <c r="B53" i="21"/>
  <c r="B54" i="21"/>
  <c r="B55" i="21"/>
  <c r="F55" i="21" a="1"/>
  <c r="F55" i="21" s="1"/>
  <c r="F54" i="21" a="1"/>
  <c r="F54" i="21" s="1"/>
  <c r="F53" i="21" a="1"/>
  <c r="F53" i="21" s="1"/>
  <c r="F44" i="21" a="1"/>
  <c r="F44" i="21" s="1"/>
  <c r="F51" i="21" a="1"/>
  <c r="F51" i="21" s="1"/>
  <c r="F36" i="21" a="1"/>
  <c r="F36" i="21" s="1"/>
  <c r="F50" i="21" a="1"/>
  <c r="F50" i="21" s="1"/>
  <c r="F40" i="21" a="1"/>
  <c r="F40" i="21" s="1"/>
  <c r="F52" i="21" a="1"/>
  <c r="F52" i="21" s="1"/>
  <c r="F49" i="21" a="1"/>
  <c r="F49" i="21" s="1"/>
  <c r="F27" i="21" a="1"/>
  <c r="F27" i="21" s="1"/>
  <c r="F26" i="21" a="1"/>
  <c r="F26" i="21" s="1"/>
  <c r="F35" i="21" a="1"/>
  <c r="F35" i="21" s="1"/>
  <c r="F47" i="21" a="1"/>
  <c r="F47" i="21" s="1"/>
  <c r="F34" i="21" a="1"/>
  <c r="F34" i="21" s="1"/>
  <c r="F48" i="21" a="1"/>
  <c r="F48" i="21" s="1"/>
  <c r="F21" i="21" a="1"/>
  <c r="F21" i="21" s="1"/>
  <c r="F45" i="21" a="1"/>
  <c r="F45" i="21" s="1"/>
  <c r="F30" i="21" a="1"/>
  <c r="F30" i="21" s="1"/>
  <c r="F42" i="21" a="1"/>
  <c r="F42" i="21" s="1"/>
  <c r="F17" i="21" a="1"/>
  <c r="F17" i="21" s="1"/>
  <c r="F31" i="21" a="1"/>
  <c r="F31" i="21" s="1"/>
  <c r="F41" i="21" a="1"/>
  <c r="F41" i="21" s="1"/>
  <c r="F33" i="21" a="1"/>
  <c r="F33" i="21" s="1"/>
  <c r="F43" i="21" a="1"/>
  <c r="F43" i="21" s="1"/>
  <c r="F16" i="21" a="1"/>
  <c r="F16" i="21" s="1"/>
  <c r="F25" i="21" a="1"/>
  <c r="F25" i="21" s="1"/>
  <c r="F32" i="21" a="1"/>
  <c r="F32" i="21" s="1"/>
  <c r="F24" i="21" a="1"/>
  <c r="F24" i="21" s="1"/>
  <c r="F23" i="21" a="1"/>
  <c r="F23" i="21" s="1"/>
  <c r="F7" i="21" a="1"/>
  <c r="F7" i="21" s="1"/>
  <c r="F46" i="21" a="1"/>
  <c r="F46" i="21" s="1"/>
  <c r="F19" i="21" a="1"/>
  <c r="F19" i="21" s="1"/>
  <c r="F22" i="21" a="1"/>
  <c r="F22" i="21" s="1"/>
  <c r="F39" i="21" a="1"/>
  <c r="F39" i="21" s="1"/>
  <c r="F37" i="21" a="1"/>
  <c r="F37" i="21" s="1"/>
  <c r="F28" i="21" a="1"/>
  <c r="F28" i="21" s="1"/>
  <c r="F29" i="21" a="1"/>
  <c r="F29" i="21" s="1"/>
  <c r="F18" i="21" a="1"/>
  <c r="F18" i="21" s="1"/>
  <c r="F10" i="21" a="1"/>
  <c r="F10" i="21" s="1"/>
  <c r="F20" i="21" a="1"/>
  <c r="F20" i="21" s="1"/>
  <c r="F12" i="21" a="1"/>
  <c r="F12" i="21" s="1"/>
  <c r="F14" i="21" a="1"/>
  <c r="F14" i="21" s="1"/>
  <c r="F15" i="21" a="1"/>
  <c r="F15" i="21" s="1"/>
  <c r="F2" i="21" a="1"/>
  <c r="F2" i="21" s="1"/>
  <c r="F3" i="21" a="1"/>
  <c r="F3" i="21" s="1"/>
  <c r="F9" i="21" a="1"/>
  <c r="F9" i="21" s="1"/>
  <c r="F38" i="21" a="1"/>
  <c r="F38" i="21" s="1"/>
  <c r="F11" i="21" a="1"/>
  <c r="F11" i="21" s="1"/>
  <c r="F4" i="21" a="1"/>
  <c r="F4" i="21" s="1"/>
  <c r="F6" i="21" a="1"/>
  <c r="F6" i="21" s="1"/>
  <c r="F13" i="21" a="1"/>
  <c r="F13" i="21" s="1"/>
  <c r="F5" i="21" a="1"/>
  <c r="F5" i="21" s="1"/>
  <c r="F8" i="21" a="1"/>
  <c r="F8" i="21" s="1"/>
  <c r="H13" i="19"/>
  <c r="L13" i="19" s="1"/>
  <c r="H37" i="19"/>
  <c r="L37" i="19" s="1"/>
  <c r="H20" i="20"/>
  <c r="K20" i="20" s="1"/>
  <c r="B2" i="20"/>
  <c r="H13" i="20"/>
  <c r="H41" i="20"/>
  <c r="I41" i="20" s="1"/>
  <c r="H50" i="20"/>
  <c r="J50" i="20" s="1"/>
  <c r="H29" i="20"/>
  <c r="H32" i="20"/>
  <c r="H49" i="20"/>
  <c r="J49" i="20" s="1"/>
  <c r="H55" i="20"/>
  <c r="F55" i="20" a="1"/>
  <c r="F55" i="20" s="1"/>
  <c r="F54" i="20" a="1"/>
  <c r="F54" i="20" s="1"/>
  <c r="H54" i="20"/>
  <c r="L54" i="20" s="1"/>
  <c r="F53" i="20" a="1"/>
  <c r="F53" i="20" s="1"/>
  <c r="F20" i="20" a="1"/>
  <c r="F20" i="20" s="1"/>
  <c r="F33" i="20" a="1"/>
  <c r="F33" i="20" s="1"/>
  <c r="F49" i="20" a="1"/>
  <c r="F49" i="20" s="1"/>
  <c r="F36" i="20" a="1"/>
  <c r="F36" i="20" s="1"/>
  <c r="F35" i="20" a="1"/>
  <c r="F35" i="20" s="1"/>
  <c r="F32" i="20" a="1"/>
  <c r="F32" i="20" s="1"/>
  <c r="F47" i="20" a="1"/>
  <c r="F47" i="20" s="1"/>
  <c r="F52" i="20" a="1"/>
  <c r="F52" i="20" s="1"/>
  <c r="F40" i="20" a="1"/>
  <c r="F40" i="20" s="1"/>
  <c r="F51" i="20" a="1"/>
  <c r="F51" i="20" s="1"/>
  <c r="F10" i="20" a="1"/>
  <c r="F10" i="20" s="1"/>
  <c r="F30" i="20" a="1"/>
  <c r="F30" i="20" s="1"/>
  <c r="F14" i="20" a="1"/>
  <c r="F14" i="20" s="1"/>
  <c r="F29" i="20" a="1"/>
  <c r="F29" i="20" s="1"/>
  <c r="F50" i="20" a="1"/>
  <c r="F50" i="20" s="1"/>
  <c r="F11" i="20" a="1"/>
  <c r="F11" i="20" s="1"/>
  <c r="F46" i="20" a="1"/>
  <c r="F46" i="20" s="1"/>
  <c r="F9" i="20" a="1"/>
  <c r="F9" i="20" s="1"/>
  <c r="F45" i="20" a="1"/>
  <c r="F45" i="20" s="1"/>
  <c r="F41" i="20" a="1"/>
  <c r="F41" i="20" s="1"/>
  <c r="F18" i="20" a="1"/>
  <c r="F18" i="20" s="1"/>
  <c r="F26" i="20" a="1"/>
  <c r="F26" i="20" s="1"/>
  <c r="F24" i="20" a="1"/>
  <c r="F24" i="20" s="1"/>
  <c r="F38" i="20" a="1"/>
  <c r="F38" i="20" s="1"/>
  <c r="F43" i="20" a="1"/>
  <c r="F43" i="20" s="1"/>
  <c r="F12" i="20" a="1"/>
  <c r="F12" i="20" s="1"/>
  <c r="F28" i="20" a="1"/>
  <c r="F28" i="20" s="1"/>
  <c r="F42" i="20" a="1"/>
  <c r="F42" i="20" s="1"/>
  <c r="F34" i="20" a="1"/>
  <c r="F34" i="20" s="1"/>
  <c r="F44" i="20" a="1"/>
  <c r="F44" i="20" s="1"/>
  <c r="F27" i="20" a="1"/>
  <c r="F27" i="20" s="1"/>
  <c r="F48" i="20" a="1"/>
  <c r="F48" i="20" s="1"/>
  <c r="F31" i="20" a="1"/>
  <c r="F31" i="20" s="1"/>
  <c r="F21" i="20" a="1"/>
  <c r="F21" i="20" s="1"/>
  <c r="F3" i="20" a="1"/>
  <c r="F3" i="20" s="1"/>
  <c r="F37" i="20" a="1"/>
  <c r="F37" i="20" s="1"/>
  <c r="F39" i="20" a="1"/>
  <c r="F39" i="20" s="1"/>
  <c r="F6" i="20" a="1"/>
  <c r="F6" i="20" s="1"/>
  <c r="F25" i="20" a="1"/>
  <c r="F25" i="20" s="1"/>
  <c r="F17" i="20" a="1"/>
  <c r="F17" i="20" s="1"/>
  <c r="F22" i="20" a="1"/>
  <c r="F22" i="20" s="1"/>
  <c r="F13" i="20" a="1"/>
  <c r="F13" i="20" s="1"/>
  <c r="F19" i="20" a="1"/>
  <c r="F19" i="20" s="1"/>
  <c r="F23" i="20" a="1"/>
  <c r="F23" i="20" s="1"/>
  <c r="F4" i="20" a="1"/>
  <c r="F4" i="20" s="1"/>
  <c r="F2" i="20" a="1"/>
  <c r="F2" i="20" s="1"/>
  <c r="F5" i="20" a="1"/>
  <c r="F5" i="20" s="1"/>
  <c r="F7" i="20" a="1"/>
  <c r="F7" i="20" s="1"/>
  <c r="F8" i="20" a="1"/>
  <c r="F8" i="20" s="1"/>
  <c r="F16" i="20" a="1"/>
  <c r="F16" i="20" s="1"/>
  <c r="F15" i="20" a="1"/>
  <c r="F15" i="20" s="1"/>
  <c r="E55" i="19"/>
  <c r="D55" i="19"/>
  <c r="C55" i="19"/>
  <c r="E53" i="19"/>
  <c r="D53" i="19"/>
  <c r="C53" i="19"/>
  <c r="E47" i="19"/>
  <c r="D47" i="19"/>
  <c r="C47" i="19"/>
  <c r="E54" i="19"/>
  <c r="D54" i="19"/>
  <c r="C54" i="19"/>
  <c r="E52" i="19"/>
  <c r="D52" i="19"/>
  <c r="C52" i="19"/>
  <c r="E50" i="19"/>
  <c r="D50" i="19"/>
  <c r="C50" i="19"/>
  <c r="E49" i="19"/>
  <c r="D49" i="19"/>
  <c r="C49" i="19"/>
  <c r="E36" i="19"/>
  <c r="D36" i="19"/>
  <c r="C36" i="19"/>
  <c r="E46" i="19"/>
  <c r="D46" i="19"/>
  <c r="C46" i="19"/>
  <c r="E44" i="19"/>
  <c r="D44" i="19"/>
  <c r="C44" i="19"/>
  <c r="E48" i="19"/>
  <c r="D48" i="19"/>
  <c r="C48" i="19"/>
  <c r="E38" i="19"/>
  <c r="D38" i="19"/>
  <c r="C38" i="19"/>
  <c r="E51" i="19"/>
  <c r="D51" i="19"/>
  <c r="C51" i="19"/>
  <c r="E45" i="19"/>
  <c r="D45" i="19"/>
  <c r="C45" i="19"/>
  <c r="E43" i="19"/>
  <c r="D43" i="19"/>
  <c r="C43" i="19"/>
  <c r="E41" i="19"/>
  <c r="D41" i="19"/>
  <c r="C41" i="19"/>
  <c r="E31" i="19"/>
  <c r="D31" i="19"/>
  <c r="C31" i="19"/>
  <c r="E37" i="19"/>
  <c r="D37" i="19"/>
  <c r="C37" i="19"/>
  <c r="E32" i="19"/>
  <c r="D32" i="19"/>
  <c r="C32" i="19"/>
  <c r="E42" i="19"/>
  <c r="D42" i="19"/>
  <c r="C42" i="19"/>
  <c r="E21" i="19"/>
  <c r="D21" i="19"/>
  <c r="C21" i="19"/>
  <c r="E20" i="19"/>
  <c r="D20" i="19"/>
  <c r="C20" i="19"/>
  <c r="E40" i="19"/>
  <c r="D40" i="19"/>
  <c r="C40" i="19"/>
  <c r="E23" i="19"/>
  <c r="D23" i="19"/>
  <c r="C23" i="19"/>
  <c r="E28" i="19"/>
  <c r="D28" i="19"/>
  <c r="C28" i="19"/>
  <c r="E39" i="19"/>
  <c r="D39" i="19"/>
  <c r="C39" i="19"/>
  <c r="E25" i="19"/>
  <c r="D25" i="19"/>
  <c r="H25" i="19" s="1"/>
  <c r="C25" i="19"/>
  <c r="E29" i="19"/>
  <c r="D29" i="19"/>
  <c r="C29" i="19"/>
  <c r="E35" i="19"/>
  <c r="D35" i="19"/>
  <c r="C35" i="19"/>
  <c r="E11" i="19"/>
  <c r="D11" i="19"/>
  <c r="C11" i="19"/>
  <c r="E19" i="19"/>
  <c r="D19" i="19"/>
  <c r="C19" i="19"/>
  <c r="E33" i="19"/>
  <c r="D33" i="19"/>
  <c r="C33" i="19"/>
  <c r="E18" i="19"/>
  <c r="D18" i="19"/>
  <c r="C18" i="19"/>
  <c r="E10" i="19"/>
  <c r="D10" i="19"/>
  <c r="C10" i="19"/>
  <c r="E17" i="19"/>
  <c r="D17" i="19"/>
  <c r="C17" i="19"/>
  <c r="E34" i="19"/>
  <c r="D34" i="19"/>
  <c r="C34" i="19"/>
  <c r="E16" i="19"/>
  <c r="D16" i="19"/>
  <c r="C16" i="19"/>
  <c r="E30" i="19"/>
  <c r="D30" i="19"/>
  <c r="C30" i="19"/>
  <c r="E24" i="19"/>
  <c r="D24" i="19"/>
  <c r="C24" i="19"/>
  <c r="E26" i="19"/>
  <c r="D26" i="19"/>
  <c r="C26" i="19"/>
  <c r="E15" i="19"/>
  <c r="D15" i="19"/>
  <c r="C15" i="19"/>
  <c r="E13" i="19"/>
  <c r="D13" i="19"/>
  <c r="C13" i="19"/>
  <c r="E8" i="19"/>
  <c r="D8" i="19"/>
  <c r="C8" i="19"/>
  <c r="E9" i="19"/>
  <c r="D9" i="19"/>
  <c r="C9" i="19"/>
  <c r="E12" i="19"/>
  <c r="D12" i="19"/>
  <c r="C12" i="19"/>
  <c r="E22" i="19"/>
  <c r="D22" i="19"/>
  <c r="C22" i="19"/>
  <c r="E14" i="19"/>
  <c r="D14" i="19"/>
  <c r="C14" i="19"/>
  <c r="E6" i="19"/>
  <c r="D6" i="19"/>
  <c r="C6" i="19"/>
  <c r="E7" i="19"/>
  <c r="D7" i="19"/>
  <c r="C7" i="19"/>
  <c r="E3" i="19"/>
  <c r="D3" i="19"/>
  <c r="C3" i="19"/>
  <c r="E4" i="19"/>
  <c r="D4" i="19"/>
  <c r="C4" i="19"/>
  <c r="E5" i="19"/>
  <c r="D5" i="19"/>
  <c r="C5" i="19"/>
  <c r="E2" i="19"/>
  <c r="D2" i="19"/>
  <c r="C2" i="19"/>
  <c r="E27" i="19"/>
  <c r="D27" i="19"/>
  <c r="C27" i="19"/>
  <c r="B27" i="19"/>
  <c r="H27" i="19" s="1"/>
  <c r="B2" i="19"/>
  <c r="H2" i="19" s="1"/>
  <c r="L2" i="19" s="1"/>
  <c r="B5" i="19"/>
  <c r="H5" i="19" s="1"/>
  <c r="I5" i="19" s="1"/>
  <c r="B4" i="19"/>
  <c r="H4" i="19" s="1"/>
  <c r="I4" i="19" s="1"/>
  <c r="B3" i="19"/>
  <c r="H3" i="19" s="1"/>
  <c r="L3" i="19" s="1"/>
  <c r="B7" i="19"/>
  <c r="H7" i="19" s="1"/>
  <c r="K7" i="19" s="1"/>
  <c r="B6" i="19"/>
  <c r="H6" i="19" s="1"/>
  <c r="B14" i="19"/>
  <c r="H14" i="19" s="1"/>
  <c r="B22" i="19"/>
  <c r="H22" i="19" s="1"/>
  <c r="L22" i="19" s="1"/>
  <c r="B12" i="19"/>
  <c r="H12" i="19" s="1"/>
  <c r="L12" i="19" s="1"/>
  <c r="B9" i="19"/>
  <c r="H9" i="19" s="1"/>
  <c r="J9" i="19" s="1"/>
  <c r="B8" i="19"/>
  <c r="H8" i="19" s="1"/>
  <c r="B13" i="19"/>
  <c r="B15" i="19"/>
  <c r="H15" i="19" s="1"/>
  <c r="L15" i="19" s="1"/>
  <c r="B26" i="19"/>
  <c r="H26" i="19" s="1"/>
  <c r="J26" i="19" s="1"/>
  <c r="B24" i="19"/>
  <c r="H24" i="19" s="1"/>
  <c r="L24" i="19" s="1"/>
  <c r="B30" i="19"/>
  <c r="H30" i="19" s="1"/>
  <c r="J30" i="19" s="1"/>
  <c r="B16" i="19"/>
  <c r="H16" i="19" s="1"/>
  <c r="L16" i="19" s="1"/>
  <c r="B34" i="19"/>
  <c r="H34" i="19" s="1"/>
  <c r="K34" i="19" s="1"/>
  <c r="B17" i="19"/>
  <c r="H17" i="19" s="1"/>
  <c r="B10" i="19"/>
  <c r="H10" i="19" s="1"/>
  <c r="B18" i="19"/>
  <c r="H18" i="19" s="1"/>
  <c r="B33" i="19"/>
  <c r="H33" i="19" s="1"/>
  <c r="K33" i="19" s="1"/>
  <c r="B19" i="19"/>
  <c r="H19" i="19" s="1"/>
  <c r="B11" i="19"/>
  <c r="H11" i="19" s="1"/>
  <c r="L11" i="19" s="1"/>
  <c r="B35" i="19"/>
  <c r="H35" i="19" s="1"/>
  <c r="L35" i="19" s="1"/>
  <c r="B29" i="19"/>
  <c r="H29" i="19" s="1"/>
  <c r="B25" i="19"/>
  <c r="B39" i="19"/>
  <c r="H39" i="19" s="1"/>
  <c r="L39" i="19" s="1"/>
  <c r="B28" i="19"/>
  <c r="H28" i="19" s="1"/>
  <c r="L28" i="19" s="1"/>
  <c r="B23" i="19"/>
  <c r="H23" i="19" s="1"/>
  <c r="J23" i="19" s="1"/>
  <c r="B40" i="19"/>
  <c r="H40" i="19" s="1"/>
  <c r="J40" i="19" s="1"/>
  <c r="B20" i="19"/>
  <c r="H20" i="19" s="1"/>
  <c r="L20" i="19" s="1"/>
  <c r="B21" i="19"/>
  <c r="H21" i="19" s="1"/>
  <c r="B42" i="19"/>
  <c r="H42" i="19" s="1"/>
  <c r="J42" i="19" s="1"/>
  <c r="B32" i="19"/>
  <c r="H32" i="19" s="1"/>
  <c r="B37" i="19"/>
  <c r="B31" i="19"/>
  <c r="H31" i="19" s="1"/>
  <c r="B41" i="19"/>
  <c r="H41" i="19" s="1"/>
  <c r="B43" i="19"/>
  <c r="H43" i="19" s="1"/>
  <c r="B45" i="19"/>
  <c r="H45" i="19" s="1"/>
  <c r="J45" i="19" s="1"/>
  <c r="B51" i="19"/>
  <c r="H51" i="19" s="1"/>
  <c r="B38" i="19"/>
  <c r="H38" i="19" s="1"/>
  <c r="B48" i="19"/>
  <c r="H48" i="19" s="1"/>
  <c r="L48" i="19" s="1"/>
  <c r="B44" i="19"/>
  <c r="H44" i="19" s="1"/>
  <c r="B46" i="19"/>
  <c r="H46" i="19" s="1"/>
  <c r="B36" i="19"/>
  <c r="H36" i="19" s="1"/>
  <c r="K36" i="19" s="1"/>
  <c r="B49" i="19"/>
  <c r="B50" i="19"/>
  <c r="H50" i="19" s="1"/>
  <c r="B52" i="19"/>
  <c r="H52" i="19" s="1"/>
  <c r="B54" i="19"/>
  <c r="H54" i="19" s="1"/>
  <c r="J54" i="19" s="1"/>
  <c r="B47" i="19"/>
  <c r="H47" i="19" s="1"/>
  <c r="J47" i="19" s="1"/>
  <c r="B53" i="19"/>
  <c r="H53" i="19" s="1"/>
  <c r="B55" i="19"/>
  <c r="H55" i="19" s="1"/>
  <c r="H47" i="11"/>
  <c r="K47" i="11" s="1"/>
  <c r="H45" i="11"/>
  <c r="K45" i="11" s="1"/>
  <c r="H42" i="11"/>
  <c r="H39" i="11"/>
  <c r="K39" i="11" s="1"/>
  <c r="H30" i="11"/>
  <c r="H20" i="11"/>
  <c r="H17" i="11"/>
  <c r="K17" i="11" s="1"/>
  <c r="H15" i="11"/>
  <c r="H14" i="11"/>
  <c r="L14" i="11" s="1"/>
  <c r="F2" i="11" a="1"/>
  <c r="F2" i="11" s="1"/>
  <c r="F3" i="11" a="1"/>
  <c r="F3" i="11" s="1"/>
  <c r="F4" i="11" a="1"/>
  <c r="F4" i="11" s="1"/>
  <c r="F5" i="11" a="1"/>
  <c r="F5" i="11" s="1"/>
  <c r="F6" i="11" a="1"/>
  <c r="F6" i="11" s="1"/>
  <c r="F7" i="11" a="1"/>
  <c r="F7" i="11" s="1"/>
  <c r="F9" i="11" a="1"/>
  <c r="F9" i="11" s="1"/>
  <c r="F8" i="11" a="1"/>
  <c r="F8" i="11" s="1"/>
  <c r="F10" i="11" a="1"/>
  <c r="F10" i="11" s="1"/>
  <c r="F11" i="11" a="1"/>
  <c r="F11" i="11" s="1"/>
  <c r="F12" i="11" a="1"/>
  <c r="F12" i="11" s="1"/>
  <c r="F13" i="11" a="1"/>
  <c r="F13" i="11" s="1"/>
  <c r="F14" i="11" a="1"/>
  <c r="F14" i="11" s="1"/>
  <c r="F15" i="11" a="1"/>
  <c r="F15" i="11" s="1"/>
  <c r="F16" i="11" a="1"/>
  <c r="F16" i="11" s="1"/>
  <c r="F17" i="11" a="1"/>
  <c r="F17" i="11" s="1"/>
  <c r="F18" i="11" a="1"/>
  <c r="F18" i="11" s="1"/>
  <c r="F19" i="11" a="1"/>
  <c r="F19" i="11" s="1"/>
  <c r="F20" i="11" a="1"/>
  <c r="F20" i="11" s="1"/>
  <c r="F21" i="11" a="1"/>
  <c r="F21" i="11" s="1"/>
  <c r="F22" i="11" a="1"/>
  <c r="F22" i="11" s="1"/>
  <c r="F23" i="11" a="1"/>
  <c r="F23" i="11" s="1"/>
  <c r="F24" i="11" a="1"/>
  <c r="F24" i="11" s="1"/>
  <c r="F25" i="11" a="1"/>
  <c r="F25" i="11" s="1"/>
  <c r="F26" i="11" a="1"/>
  <c r="F26" i="11" s="1"/>
  <c r="F27" i="11" a="1"/>
  <c r="F27" i="11" s="1"/>
  <c r="F28" i="11" a="1"/>
  <c r="F28" i="11" s="1"/>
  <c r="F30" i="11" a="1"/>
  <c r="F30" i="11" s="1"/>
  <c r="F29" i="11" a="1"/>
  <c r="F29" i="11" s="1"/>
  <c r="F31" i="11" a="1"/>
  <c r="F31" i="11" s="1"/>
  <c r="F32" i="11" a="1"/>
  <c r="F32" i="11" s="1"/>
  <c r="F34" i="11" a="1"/>
  <c r="F34" i="11" s="1"/>
  <c r="F33" i="11" a="1"/>
  <c r="F33" i="11" s="1"/>
  <c r="F35" i="11" a="1"/>
  <c r="F35" i="11" s="1"/>
  <c r="F36" i="11" a="1"/>
  <c r="F36" i="11" s="1"/>
  <c r="F37" i="11" a="1"/>
  <c r="F37" i="11" s="1"/>
  <c r="F38" i="11" a="1"/>
  <c r="F38" i="11" s="1"/>
  <c r="F39" i="11" a="1"/>
  <c r="F39" i="11" s="1"/>
  <c r="F40" i="11" a="1"/>
  <c r="F40" i="11" s="1"/>
  <c r="F41" i="11" a="1"/>
  <c r="F41" i="11" s="1"/>
  <c r="F42" i="11" a="1"/>
  <c r="F42" i="11" s="1"/>
  <c r="F43" i="11" a="1"/>
  <c r="F43" i="11" s="1"/>
  <c r="F44" i="11" a="1"/>
  <c r="F44" i="11" s="1"/>
  <c r="F45" i="11" a="1"/>
  <c r="F45" i="11" s="1"/>
  <c r="F46" i="11" a="1"/>
  <c r="F46" i="11" s="1"/>
  <c r="F48" i="11" a="1"/>
  <c r="F48" i="11" s="1"/>
  <c r="F47" i="11" a="1"/>
  <c r="F47" i="11" s="1"/>
  <c r="F49" i="11" a="1"/>
  <c r="F49" i="11" s="1"/>
  <c r="F50" i="11" a="1"/>
  <c r="F50" i="11" s="1"/>
  <c r="F51" i="11" a="1"/>
  <c r="F51" i="11" s="1"/>
  <c r="F52" i="11" a="1"/>
  <c r="F52" i="11" s="1"/>
  <c r="F53" i="11" a="1"/>
  <c r="F53" i="11" s="1"/>
  <c r="F54" i="11" a="1"/>
  <c r="F54" i="11" s="1"/>
  <c r="F55" i="11" a="1"/>
  <c r="F55" i="11" s="1"/>
  <c r="F55" i="19" a="1"/>
  <c r="F55" i="19" s="1"/>
  <c r="F53" i="19" a="1"/>
  <c r="F53" i="19" s="1"/>
  <c r="F47" i="19" a="1"/>
  <c r="F47" i="19" s="1"/>
  <c r="F54" i="19" a="1"/>
  <c r="F54" i="19" s="1"/>
  <c r="F52" i="19" a="1"/>
  <c r="F52" i="19" s="1"/>
  <c r="F50" i="19" a="1"/>
  <c r="F50" i="19" s="1"/>
  <c r="F49" i="19" a="1"/>
  <c r="F49" i="19" s="1"/>
  <c r="F36" i="19" a="1"/>
  <c r="F36" i="19" s="1"/>
  <c r="F46" i="19" a="1"/>
  <c r="F46" i="19" s="1"/>
  <c r="F44" i="19" a="1"/>
  <c r="F44" i="19" s="1"/>
  <c r="F48" i="19" a="1"/>
  <c r="F48" i="19" s="1"/>
  <c r="F38" i="19" a="1"/>
  <c r="F38" i="19" s="1"/>
  <c r="F51" i="19" a="1"/>
  <c r="F51" i="19" s="1"/>
  <c r="F45" i="19" a="1"/>
  <c r="F45" i="19" s="1"/>
  <c r="F43" i="19" a="1"/>
  <c r="F43" i="19" s="1"/>
  <c r="F41" i="19" a="1"/>
  <c r="F41" i="19" s="1"/>
  <c r="F31" i="19" a="1"/>
  <c r="F31" i="19" s="1"/>
  <c r="F37" i="19" a="1"/>
  <c r="F37" i="19" s="1"/>
  <c r="F32" i="19" a="1"/>
  <c r="F32" i="19" s="1"/>
  <c r="F42" i="19" a="1"/>
  <c r="F42" i="19" s="1"/>
  <c r="F21" i="19" a="1"/>
  <c r="F21" i="19" s="1"/>
  <c r="F20" i="19" a="1"/>
  <c r="F20" i="19" s="1"/>
  <c r="F40" i="19" a="1"/>
  <c r="F40" i="19" s="1"/>
  <c r="F23" i="19" a="1"/>
  <c r="F23" i="19" s="1"/>
  <c r="F28" i="19" a="1"/>
  <c r="F28" i="19" s="1"/>
  <c r="F39" i="19" a="1"/>
  <c r="F39" i="19" s="1"/>
  <c r="F25" i="19" a="1"/>
  <c r="F25" i="19" s="1"/>
  <c r="F29" i="19" a="1"/>
  <c r="F29" i="19" s="1"/>
  <c r="F35" i="19" a="1"/>
  <c r="F35" i="19" s="1"/>
  <c r="F11" i="19" a="1"/>
  <c r="F11" i="19" s="1"/>
  <c r="F19" i="19" a="1"/>
  <c r="F19" i="19" s="1"/>
  <c r="F33" i="19" a="1"/>
  <c r="F33" i="19" s="1"/>
  <c r="F18" i="19" a="1"/>
  <c r="F18" i="19" s="1"/>
  <c r="F10" i="19" a="1"/>
  <c r="F10" i="19" s="1"/>
  <c r="F17" i="19" a="1"/>
  <c r="F17" i="19" s="1"/>
  <c r="F34" i="19" a="1"/>
  <c r="F34" i="19" s="1"/>
  <c r="F16" i="19" a="1"/>
  <c r="F16" i="19" s="1"/>
  <c r="F30" i="19" a="1"/>
  <c r="F30" i="19" s="1"/>
  <c r="F24" i="19" a="1"/>
  <c r="F24" i="19" s="1"/>
  <c r="F26" i="19" a="1"/>
  <c r="F26" i="19" s="1"/>
  <c r="F15" i="19" a="1"/>
  <c r="F15" i="19" s="1"/>
  <c r="F13" i="19" a="1"/>
  <c r="F13" i="19" s="1"/>
  <c r="F8" i="19" a="1"/>
  <c r="F8" i="19" s="1"/>
  <c r="F9" i="19" a="1"/>
  <c r="F9" i="19" s="1"/>
  <c r="F12" i="19" a="1"/>
  <c r="F12" i="19" s="1"/>
  <c r="F22" i="19" a="1"/>
  <c r="F22" i="19" s="1"/>
  <c r="F14" i="19" a="1"/>
  <c r="F14" i="19" s="1"/>
  <c r="F6" i="19" a="1"/>
  <c r="F6" i="19" s="1"/>
  <c r="F7" i="19" a="1"/>
  <c r="F7" i="19" s="1"/>
  <c r="F3" i="19" a="1"/>
  <c r="F3" i="19" s="1"/>
  <c r="F4" i="19" a="1"/>
  <c r="F4" i="19" s="1"/>
  <c r="F5" i="19" a="1"/>
  <c r="F5" i="19" s="1"/>
  <c r="F2" i="19" a="1"/>
  <c r="F2" i="19" s="1"/>
  <c r="F27" i="19" a="1"/>
  <c r="F27" i="19" s="1"/>
  <c r="H46" i="24" l="1"/>
  <c r="H4" i="24"/>
  <c r="J4" i="24" s="1"/>
  <c r="H13" i="26"/>
  <c r="I13" i="26" s="1"/>
  <c r="H21" i="26"/>
  <c r="K21" i="26" s="1"/>
  <c r="H7" i="26"/>
  <c r="I7" i="26" s="1"/>
  <c r="H29" i="26"/>
  <c r="J29" i="26" s="1"/>
  <c r="H34" i="26"/>
  <c r="H11" i="26"/>
  <c r="H31" i="26"/>
  <c r="I31" i="26" s="1"/>
  <c r="H23" i="26"/>
  <c r="I23" i="26" s="1"/>
  <c r="H36" i="26"/>
  <c r="I36" i="26" s="1"/>
  <c r="H17" i="26"/>
  <c r="H39" i="26"/>
  <c r="H51" i="26"/>
  <c r="I51" i="26" s="1"/>
  <c r="H24" i="26"/>
  <c r="L24" i="26" s="1"/>
  <c r="H25" i="26"/>
  <c r="K25" i="26" s="1"/>
  <c r="H44" i="26"/>
  <c r="I44" i="26" s="1"/>
  <c r="H15" i="25"/>
  <c r="I15" i="25" s="1"/>
  <c r="H31" i="25"/>
  <c r="H28" i="25"/>
  <c r="L28" i="25" s="1"/>
  <c r="H40" i="25"/>
  <c r="H14" i="25"/>
  <c r="H34" i="25"/>
  <c r="H32" i="25"/>
  <c r="J32" i="25" s="1"/>
  <c r="H17" i="25"/>
  <c r="H25" i="25"/>
  <c r="H13" i="25"/>
  <c r="I13" i="25" s="1"/>
  <c r="H6" i="25"/>
  <c r="I6" i="25" s="1"/>
  <c r="H14" i="24"/>
  <c r="L14" i="24" s="1"/>
  <c r="C56" i="24"/>
  <c r="H12" i="24"/>
  <c r="J12" i="24" s="1"/>
  <c r="H26" i="24"/>
  <c r="J26" i="24" s="1"/>
  <c r="H24" i="24"/>
  <c r="M24" i="24" s="1"/>
  <c r="R24" i="24" s="1" a="1"/>
  <c r="R24" i="24" s="1"/>
  <c r="H38" i="24"/>
  <c r="I38" i="24" s="1"/>
  <c r="H36" i="24"/>
  <c r="M36" i="24" s="1"/>
  <c r="R36" i="24" s="1" a="1"/>
  <c r="R36" i="24" s="1"/>
  <c r="H47" i="24"/>
  <c r="K47" i="24" s="1"/>
  <c r="I46" i="24"/>
  <c r="I48" i="24"/>
  <c r="J48" i="24"/>
  <c r="H10" i="24"/>
  <c r="K10" i="24" s="1"/>
  <c r="H52" i="24"/>
  <c r="J52" i="24" s="1"/>
  <c r="J46" i="24"/>
  <c r="H13" i="24"/>
  <c r="J13" i="24" s="1"/>
  <c r="H22" i="24"/>
  <c r="K22" i="24" s="1"/>
  <c r="H34" i="24"/>
  <c r="K34" i="24" s="1"/>
  <c r="H51" i="24"/>
  <c r="J51" i="24" s="1"/>
  <c r="H48" i="23"/>
  <c r="J48" i="23" s="1"/>
  <c r="H20" i="22"/>
  <c r="H51" i="20"/>
  <c r="H31" i="20"/>
  <c r="K31" i="20" s="1"/>
  <c r="H33" i="20"/>
  <c r="J33" i="20" s="1"/>
  <c r="J13" i="20"/>
  <c r="H37" i="20"/>
  <c r="I37" i="20" s="1"/>
  <c r="H28" i="20"/>
  <c r="J28" i="20" s="1"/>
  <c r="H52" i="20"/>
  <c r="I52" i="20" s="1"/>
  <c r="H47" i="20"/>
  <c r="I47" i="20" s="1"/>
  <c r="H4" i="20"/>
  <c r="L4" i="20" s="1"/>
  <c r="H22" i="20"/>
  <c r="J22" i="20" s="1"/>
  <c r="H34" i="20"/>
  <c r="I34" i="20" s="1"/>
  <c r="J25" i="20"/>
  <c r="H2" i="20"/>
  <c r="H27" i="11"/>
  <c r="K27" i="11" s="1"/>
  <c r="H5" i="11"/>
  <c r="H9" i="11"/>
  <c r="H29" i="11"/>
  <c r="H34" i="11"/>
  <c r="H35" i="11"/>
  <c r="L35" i="11" s="1"/>
  <c r="H26" i="11"/>
  <c r="H9" i="26"/>
  <c r="M9" i="26" s="1"/>
  <c r="R9" i="26" s="1" a="1"/>
  <c r="R9" i="26" s="1"/>
  <c r="H8" i="26"/>
  <c r="J8" i="26" s="1"/>
  <c r="H35" i="26"/>
  <c r="K35" i="26" s="1"/>
  <c r="H47" i="26"/>
  <c r="J47" i="26" s="1"/>
  <c r="H41" i="26"/>
  <c r="I41" i="26" s="1"/>
  <c r="H12" i="26"/>
  <c r="K12" i="26" s="1"/>
  <c r="H45" i="26"/>
  <c r="J45" i="26" s="1"/>
  <c r="H3" i="26"/>
  <c r="I3" i="26" s="1"/>
  <c r="K34" i="26"/>
  <c r="H14" i="26"/>
  <c r="M14" i="26" s="1"/>
  <c r="R14" i="26" s="1" a="1"/>
  <c r="R14" i="26" s="1"/>
  <c r="H18" i="26"/>
  <c r="L18" i="26" s="1"/>
  <c r="I34" i="26"/>
  <c r="L34" i="26"/>
  <c r="I11" i="26"/>
  <c r="K11" i="26"/>
  <c r="J34" i="26"/>
  <c r="C56" i="26"/>
  <c r="I25" i="26"/>
  <c r="J25" i="26"/>
  <c r="I17" i="26"/>
  <c r="J17" i="26"/>
  <c r="L39" i="26"/>
  <c r="I39" i="26"/>
  <c r="J31" i="26"/>
  <c r="K39" i="26"/>
  <c r="J11" i="26"/>
  <c r="L31" i="26"/>
  <c r="J36" i="26"/>
  <c r="J18" i="26"/>
  <c r="K44" i="26"/>
  <c r="J7" i="26"/>
  <c r="K18" i="26"/>
  <c r="L36" i="26"/>
  <c r="K17" i="26"/>
  <c r="H53" i="26"/>
  <c r="L53" i="26" s="1"/>
  <c r="L7" i="26"/>
  <c r="K24" i="26"/>
  <c r="J39" i="26"/>
  <c r="K31" i="26"/>
  <c r="K13" i="26"/>
  <c r="I47" i="26"/>
  <c r="K47" i="26"/>
  <c r="L47" i="26"/>
  <c r="K5" i="26"/>
  <c r="I9" i="26"/>
  <c r="K9" i="26"/>
  <c r="L4" i="26"/>
  <c r="K4" i="26"/>
  <c r="I35" i="26"/>
  <c r="J4" i="26"/>
  <c r="I8" i="26"/>
  <c r="K8" i="26"/>
  <c r="M21" i="26"/>
  <c r="R21" i="26" s="1" a="1"/>
  <c r="R21" i="26" s="1"/>
  <c r="M29" i="26"/>
  <c r="R29" i="26" s="1" a="1"/>
  <c r="R29" i="26" s="1"/>
  <c r="M11" i="26"/>
  <c r="R11" i="26" s="1" a="1"/>
  <c r="R11" i="26" s="1"/>
  <c r="M23" i="26"/>
  <c r="R23" i="26" s="1" a="1"/>
  <c r="R23" i="26" s="1"/>
  <c r="M17" i="26"/>
  <c r="R17" i="26" s="1" a="1"/>
  <c r="R17" i="26" s="1"/>
  <c r="M25" i="26"/>
  <c r="R25" i="26" s="1" a="1"/>
  <c r="R25" i="26" s="1"/>
  <c r="J13" i="26"/>
  <c r="H2" i="26"/>
  <c r="J2" i="26" s="1"/>
  <c r="H46" i="26"/>
  <c r="I46" i="26" s="1"/>
  <c r="H30" i="26"/>
  <c r="I30" i="26" s="1"/>
  <c r="H20" i="26"/>
  <c r="K20" i="26" s="1"/>
  <c r="H22" i="26"/>
  <c r="J22" i="26" s="1"/>
  <c r="H49" i="26"/>
  <c r="J49" i="26" s="1"/>
  <c r="H15" i="26"/>
  <c r="L15" i="26" s="1"/>
  <c r="H43" i="26"/>
  <c r="L43" i="26" s="1"/>
  <c r="M54" i="26"/>
  <c r="R54" i="26" s="1" a="1"/>
  <c r="R54" i="26" s="1"/>
  <c r="D56" i="26"/>
  <c r="M8" i="26"/>
  <c r="R8" i="26" s="1" a="1"/>
  <c r="R8" i="26" s="1"/>
  <c r="M47" i="26"/>
  <c r="R47" i="26" s="1" a="1"/>
  <c r="R47" i="26" s="1"/>
  <c r="M45" i="26"/>
  <c r="R45" i="26" s="1" a="1"/>
  <c r="R45" i="26" s="1"/>
  <c r="J54" i="26"/>
  <c r="L9" i="26"/>
  <c r="E56" i="26"/>
  <c r="H10" i="26"/>
  <c r="M10" i="26" s="1"/>
  <c r="R10" i="26" s="1" a="1"/>
  <c r="R10" i="26" s="1"/>
  <c r="L29" i="26"/>
  <c r="H5" i="26"/>
  <c r="L5" i="26" s="1"/>
  <c r="L11" i="26"/>
  <c r="H26" i="26"/>
  <c r="L26" i="26" s="1"/>
  <c r="H28" i="26"/>
  <c r="L28" i="26" s="1"/>
  <c r="L17" i="26"/>
  <c r="H37" i="26"/>
  <c r="L37" i="26" s="1"/>
  <c r="L25" i="26"/>
  <c r="H27" i="26"/>
  <c r="J27" i="26" s="1"/>
  <c r="K54" i="26"/>
  <c r="M4" i="26"/>
  <c r="R4" i="26" s="1" a="1"/>
  <c r="R4" i="26" s="1"/>
  <c r="M18" i="26"/>
  <c r="R18" i="26" s="1" a="1"/>
  <c r="R18" i="26" s="1"/>
  <c r="I4" i="26"/>
  <c r="I18" i="26"/>
  <c r="L54" i="26"/>
  <c r="M13" i="26"/>
  <c r="R13" i="26" s="1" a="1"/>
  <c r="R13" i="26" s="1"/>
  <c r="I21" i="26"/>
  <c r="M7" i="26"/>
  <c r="R7" i="26" s="1" a="1"/>
  <c r="R7" i="26" s="1"/>
  <c r="I29" i="26"/>
  <c r="M34" i="26"/>
  <c r="R34" i="26" s="1" a="1"/>
  <c r="R34" i="26" s="1"/>
  <c r="M31" i="26"/>
  <c r="R31" i="26" s="1" a="1"/>
  <c r="R31" i="26" s="1"/>
  <c r="M36" i="26"/>
  <c r="R36" i="26" s="1" a="1"/>
  <c r="R36" i="26" s="1"/>
  <c r="M39" i="26"/>
  <c r="R39" i="26" s="1" a="1"/>
  <c r="R39" i="26" s="1"/>
  <c r="M24" i="26"/>
  <c r="R24" i="26" s="1" a="1"/>
  <c r="R24" i="26" s="1"/>
  <c r="J21" i="26"/>
  <c r="H55" i="26"/>
  <c r="J55" i="26" s="1"/>
  <c r="K29" i="26"/>
  <c r="I45" i="26"/>
  <c r="H38" i="26"/>
  <c r="J38" i="26" s="1"/>
  <c r="H50" i="26"/>
  <c r="L50" i="26" s="1"/>
  <c r="H52" i="26"/>
  <c r="J52" i="26" s="1"/>
  <c r="B56" i="26"/>
  <c r="H6" i="26"/>
  <c r="I6" i="26" s="1"/>
  <c r="H33" i="26"/>
  <c r="I33" i="26" s="1"/>
  <c r="H32" i="26"/>
  <c r="L32" i="26" s="1"/>
  <c r="H16" i="26"/>
  <c r="K16" i="26" s="1"/>
  <c r="H19" i="26"/>
  <c r="M19" i="26" s="1"/>
  <c r="R19" i="26" s="1" a="1"/>
  <c r="R19" i="26" s="1"/>
  <c r="H42" i="26"/>
  <c r="M42" i="26" s="1"/>
  <c r="R42" i="26" s="1" a="1"/>
  <c r="R42" i="26" s="1"/>
  <c r="H48" i="26"/>
  <c r="L48" i="26" s="1"/>
  <c r="H40" i="26"/>
  <c r="L40" i="26" s="1"/>
  <c r="C56" i="25"/>
  <c r="J38" i="25"/>
  <c r="H12" i="25"/>
  <c r="J12" i="25" s="1"/>
  <c r="H23" i="25"/>
  <c r="L23" i="25" s="1"/>
  <c r="H16" i="25"/>
  <c r="J50" i="25"/>
  <c r="H3" i="25"/>
  <c r="K50" i="25"/>
  <c r="J16" i="25"/>
  <c r="K16" i="25"/>
  <c r="H22" i="25"/>
  <c r="L22" i="25" s="1"/>
  <c r="K52" i="25"/>
  <c r="J15" i="25"/>
  <c r="J46" i="25"/>
  <c r="I11" i="25"/>
  <c r="K38" i="25"/>
  <c r="J11" i="25"/>
  <c r="H51" i="25"/>
  <c r="K51" i="25" s="1"/>
  <c r="K32" i="25"/>
  <c r="K11" i="25"/>
  <c r="J40" i="25"/>
  <c r="H9" i="25"/>
  <c r="M9" i="25" s="1"/>
  <c r="R9" i="25" s="1" a="1"/>
  <c r="R9" i="25" s="1"/>
  <c r="H43" i="25"/>
  <c r="I43" i="25" s="1"/>
  <c r="I16" i="25"/>
  <c r="J44" i="25"/>
  <c r="J52" i="25"/>
  <c r="K3" i="25"/>
  <c r="J3" i="25"/>
  <c r="I3" i="25"/>
  <c r="J31" i="25"/>
  <c r="K17" i="25"/>
  <c r="I17" i="25"/>
  <c r="K31" i="25"/>
  <c r="I31" i="25"/>
  <c r="J6" i="25"/>
  <c r="K40" i="25"/>
  <c r="I40" i="25"/>
  <c r="K8" i="25"/>
  <c r="J8" i="25"/>
  <c r="I8" i="25"/>
  <c r="J17" i="25"/>
  <c r="K25" i="25"/>
  <c r="J25" i="25"/>
  <c r="I25" i="25"/>
  <c r="J14" i="25"/>
  <c r="K14" i="25"/>
  <c r="I14" i="25"/>
  <c r="K34" i="25"/>
  <c r="J34" i="25"/>
  <c r="I34" i="25"/>
  <c r="H2" i="25"/>
  <c r="J2" i="25" s="1"/>
  <c r="M3" i="25"/>
  <c r="R3" i="25" s="1" a="1"/>
  <c r="R3" i="25" s="1"/>
  <c r="H39" i="25"/>
  <c r="K39" i="25" s="1"/>
  <c r="M8" i="25"/>
  <c r="R8" i="25" s="1" a="1"/>
  <c r="R8" i="25" s="1"/>
  <c r="H10" i="25"/>
  <c r="I10" i="25" s="1"/>
  <c r="M25" i="25"/>
  <c r="R25" i="25" s="1" a="1"/>
  <c r="R25" i="25" s="1"/>
  <c r="H49" i="25"/>
  <c r="I49" i="25" s="1"/>
  <c r="M52" i="25"/>
  <c r="R52" i="25" s="1" a="1"/>
  <c r="R52" i="25" s="1"/>
  <c r="H36" i="25"/>
  <c r="M36" i="25" s="1"/>
  <c r="R36" i="25" s="1" a="1"/>
  <c r="R36" i="25" s="1"/>
  <c r="H45" i="25"/>
  <c r="J45" i="25" s="1"/>
  <c r="H4" i="25"/>
  <c r="J4" i="25" s="1"/>
  <c r="L31" i="25"/>
  <c r="K6" i="25"/>
  <c r="H26" i="25"/>
  <c r="K26" i="25" s="1"/>
  <c r="L40" i="25"/>
  <c r="K23" i="25"/>
  <c r="H19" i="25"/>
  <c r="K19" i="25" s="1"/>
  <c r="L14" i="25"/>
  <c r="M34" i="25"/>
  <c r="R34" i="25" s="1" a="1"/>
  <c r="R34" i="25" s="1"/>
  <c r="K44" i="25"/>
  <c r="H18" i="25"/>
  <c r="K18" i="25" s="1"/>
  <c r="L17" i="25"/>
  <c r="K46" i="25"/>
  <c r="H47" i="25"/>
  <c r="I47" i="25" s="1"/>
  <c r="H53" i="25"/>
  <c r="I53" i="25" s="1"/>
  <c r="H55" i="25"/>
  <c r="I55" i="25" s="1"/>
  <c r="H29" i="25"/>
  <c r="K29" i="25" s="1"/>
  <c r="H48" i="25"/>
  <c r="J48" i="25" s="1"/>
  <c r="M16" i="25"/>
  <c r="R16" i="25" s="1" a="1"/>
  <c r="R16" i="25" s="1"/>
  <c r="H20" i="25"/>
  <c r="J20" i="25" s="1"/>
  <c r="L6" i="25"/>
  <c r="H7" i="25"/>
  <c r="K7" i="25" s="1"/>
  <c r="H24" i="25"/>
  <c r="J24" i="25" s="1"/>
  <c r="L3" i="25"/>
  <c r="L8" i="25"/>
  <c r="L25" i="25"/>
  <c r="M38" i="25"/>
  <c r="R38" i="25" s="1" a="1"/>
  <c r="R38" i="25" s="1"/>
  <c r="L52" i="25"/>
  <c r="M50" i="25"/>
  <c r="R50" i="25" s="1" a="1"/>
  <c r="R50" i="25" s="1"/>
  <c r="L4" i="25"/>
  <c r="H5" i="25"/>
  <c r="I5" i="25" s="1"/>
  <c r="H37" i="25"/>
  <c r="M37" i="25" s="1"/>
  <c r="R37" i="25" s="1" a="1"/>
  <c r="R37" i="25" s="1"/>
  <c r="L34" i="25"/>
  <c r="M32" i="25"/>
  <c r="R32" i="25" s="1" a="1"/>
  <c r="R32" i="25" s="1"/>
  <c r="H35" i="25"/>
  <c r="M54" i="25"/>
  <c r="R54" i="25" s="1" a="1"/>
  <c r="R54" i="25" s="1"/>
  <c r="D56" i="25"/>
  <c r="K13" i="25"/>
  <c r="M6" i="25"/>
  <c r="R6" i="25" s="1" a="1"/>
  <c r="R6" i="25" s="1"/>
  <c r="M23" i="25"/>
  <c r="R23" i="25" s="1" a="1"/>
  <c r="R23" i="25" s="1"/>
  <c r="L16" i="25"/>
  <c r="M44" i="25"/>
  <c r="R44" i="25" s="1" a="1"/>
  <c r="R44" i="25" s="1"/>
  <c r="M46" i="25"/>
  <c r="R46" i="25" s="1" a="1"/>
  <c r="R46" i="25" s="1"/>
  <c r="J54" i="25"/>
  <c r="H42" i="25"/>
  <c r="I42" i="25" s="1"/>
  <c r="L38" i="25"/>
  <c r="M11" i="25"/>
  <c r="R11" i="25" s="1" a="1"/>
  <c r="R11" i="25" s="1"/>
  <c r="H27" i="25"/>
  <c r="M27" i="25" s="1"/>
  <c r="R27" i="25" s="1" a="1"/>
  <c r="R27" i="25" s="1"/>
  <c r="L50" i="25"/>
  <c r="K54" i="25"/>
  <c r="L32" i="25"/>
  <c r="H21" i="25"/>
  <c r="K21" i="25" s="1"/>
  <c r="L54" i="25"/>
  <c r="L44" i="25"/>
  <c r="L46" i="25"/>
  <c r="M24" i="25"/>
  <c r="R24" i="25" s="1" a="1"/>
  <c r="R24" i="25" s="1"/>
  <c r="H33" i="25"/>
  <c r="J33" i="25" s="1"/>
  <c r="L11" i="25"/>
  <c r="H41" i="25"/>
  <c r="J41" i="25" s="1"/>
  <c r="M4" i="25"/>
  <c r="R4" i="25" s="1" a="1"/>
  <c r="R4" i="25" s="1"/>
  <c r="H30" i="25"/>
  <c r="L30" i="25" s="1"/>
  <c r="E56" i="25"/>
  <c r="M31" i="25"/>
  <c r="R31" i="25" s="1" a="1"/>
  <c r="R31" i="25" s="1"/>
  <c r="M40" i="25"/>
  <c r="R40" i="25" s="1" a="1"/>
  <c r="R40" i="25" s="1"/>
  <c r="M14" i="25"/>
  <c r="R14" i="25" s="1" a="1"/>
  <c r="R14" i="25" s="1"/>
  <c r="I32" i="25"/>
  <c r="M17" i="25"/>
  <c r="R17" i="25" s="1" a="1"/>
  <c r="R17" i="25" s="1"/>
  <c r="B56" i="25"/>
  <c r="I54" i="25"/>
  <c r="J24" i="24"/>
  <c r="I24" i="24"/>
  <c r="K38" i="24"/>
  <c r="K14" i="24"/>
  <c r="I14" i="24"/>
  <c r="I12" i="24"/>
  <c r="K12" i="24"/>
  <c r="I4" i="24"/>
  <c r="D56" i="24"/>
  <c r="M4" i="24"/>
  <c r="R4" i="24" s="1" a="1"/>
  <c r="R4" i="24" s="1"/>
  <c r="H11" i="24"/>
  <c r="L11" i="24" s="1"/>
  <c r="L13" i="24"/>
  <c r="H23" i="24"/>
  <c r="I23" i="24" s="1"/>
  <c r="H35" i="24"/>
  <c r="I35" i="24" s="1"/>
  <c r="E56" i="24"/>
  <c r="L26" i="24"/>
  <c r="H25" i="24"/>
  <c r="L25" i="24" s="1"/>
  <c r="H37" i="24"/>
  <c r="K37" i="24" s="1"/>
  <c r="H15" i="24"/>
  <c r="L15" i="24" s="1"/>
  <c r="H27" i="24"/>
  <c r="I27" i="24" s="1"/>
  <c r="H39" i="24"/>
  <c r="M39" i="24" s="1"/>
  <c r="R39" i="24" s="1" a="1"/>
  <c r="R39" i="24" s="1"/>
  <c r="L4" i="24"/>
  <c r="K13" i="24"/>
  <c r="J14" i="24"/>
  <c r="H16" i="24"/>
  <c r="M16" i="24" s="1"/>
  <c r="R16" i="24" s="1" a="1"/>
  <c r="R16" i="24" s="1"/>
  <c r="H28" i="24"/>
  <c r="L28" i="24" s="1"/>
  <c r="H40" i="24"/>
  <c r="K51" i="24"/>
  <c r="H5" i="24"/>
  <c r="I5" i="24" s="1"/>
  <c r="H17" i="24"/>
  <c r="I17" i="24" s="1"/>
  <c r="M22" i="24"/>
  <c r="R22" i="24" s="1" a="1"/>
  <c r="R22" i="24" s="1"/>
  <c r="H29" i="24"/>
  <c r="I29" i="24" s="1"/>
  <c r="H41" i="24"/>
  <c r="I41" i="24" s="1"/>
  <c r="M46" i="24"/>
  <c r="R46" i="24" s="1" a="1"/>
  <c r="R46" i="24" s="1"/>
  <c r="M48" i="24"/>
  <c r="R48" i="24" s="1" a="1"/>
  <c r="R48" i="24" s="1"/>
  <c r="L51" i="24"/>
  <c r="H6" i="24"/>
  <c r="J6" i="24" s="1"/>
  <c r="H18" i="24"/>
  <c r="J18" i="24" s="1"/>
  <c r="H30" i="24"/>
  <c r="K30" i="24" s="1"/>
  <c r="H42" i="24"/>
  <c r="K42" i="24" s="1"/>
  <c r="K4" i="24"/>
  <c r="M12" i="24"/>
  <c r="R12" i="24" s="1" a="1"/>
  <c r="R12" i="24" s="1"/>
  <c r="H19" i="24"/>
  <c r="K19" i="24" s="1"/>
  <c r="H31" i="24"/>
  <c r="K31" i="24" s="1"/>
  <c r="H43" i="24"/>
  <c r="K43" i="24" s="1"/>
  <c r="K46" i="24"/>
  <c r="K48" i="24"/>
  <c r="H2" i="24"/>
  <c r="L2" i="24" s="1"/>
  <c r="M51" i="24"/>
  <c r="R51" i="24" s="1" a="1"/>
  <c r="R51" i="24" s="1"/>
  <c r="H7" i="24"/>
  <c r="K7" i="24" s="1"/>
  <c r="H8" i="24"/>
  <c r="J8" i="24" s="1"/>
  <c r="M13" i="24"/>
  <c r="R13" i="24" s="1" a="1"/>
  <c r="R13" i="24" s="1"/>
  <c r="H20" i="24"/>
  <c r="J20" i="24" s="1"/>
  <c r="L22" i="24"/>
  <c r="H32" i="24"/>
  <c r="J32" i="24" s="1"/>
  <c r="M37" i="24"/>
  <c r="R37" i="24" s="1" a="1"/>
  <c r="R37" i="24" s="1"/>
  <c r="H44" i="24"/>
  <c r="J44" i="24" s="1"/>
  <c r="L46" i="24"/>
  <c r="L48" i="24"/>
  <c r="H50" i="24"/>
  <c r="J50" i="24" s="1"/>
  <c r="I51" i="24"/>
  <c r="H3" i="24"/>
  <c r="B56" i="24"/>
  <c r="H9" i="24"/>
  <c r="I9" i="24" s="1"/>
  <c r="M14" i="24"/>
  <c r="R14" i="24" s="1" a="1"/>
  <c r="R14" i="24" s="1"/>
  <c r="H21" i="24"/>
  <c r="I21" i="24" s="1"/>
  <c r="L23" i="24"/>
  <c r="M26" i="24"/>
  <c r="R26" i="24" s="1" a="1"/>
  <c r="R26" i="24" s="1"/>
  <c r="H33" i="24"/>
  <c r="I33" i="24" s="1"/>
  <c r="M38" i="24"/>
  <c r="R38" i="24" s="1" a="1"/>
  <c r="R38" i="24" s="1"/>
  <c r="H45" i="24"/>
  <c r="I45" i="24" s="1"/>
  <c r="H49" i="24"/>
  <c r="I49" i="24" s="1"/>
  <c r="H53" i="24"/>
  <c r="L53" i="24" s="1"/>
  <c r="H55" i="24"/>
  <c r="J55" i="24" s="1"/>
  <c r="H54" i="24"/>
  <c r="J54" i="24" s="1"/>
  <c r="K3" i="23"/>
  <c r="H21" i="23"/>
  <c r="H15" i="23"/>
  <c r="M15" i="23" s="1"/>
  <c r="R15" i="23" s="1" a="1"/>
  <c r="R15" i="23" s="1"/>
  <c r="H9" i="23"/>
  <c r="J9" i="23" s="1"/>
  <c r="H35" i="23"/>
  <c r="K35" i="23" s="1"/>
  <c r="H41" i="23"/>
  <c r="I41" i="23" s="1"/>
  <c r="H44" i="23"/>
  <c r="I44" i="23" s="1"/>
  <c r="H49" i="23"/>
  <c r="I11" i="23"/>
  <c r="H6" i="23"/>
  <c r="K6" i="23" s="1"/>
  <c r="J10" i="23"/>
  <c r="J14" i="23"/>
  <c r="H11" i="23"/>
  <c r="K30" i="23"/>
  <c r="I38" i="23"/>
  <c r="H42" i="23"/>
  <c r="I42" i="23" s="1"/>
  <c r="H40" i="23"/>
  <c r="I40" i="23" s="1"/>
  <c r="J38" i="23"/>
  <c r="I48" i="23"/>
  <c r="J34" i="23"/>
  <c r="I30" i="23"/>
  <c r="J7" i="23"/>
  <c r="J54" i="23"/>
  <c r="K20" i="23"/>
  <c r="K10" i="23"/>
  <c r="J21" i="23"/>
  <c r="J27" i="23"/>
  <c r="I20" i="23"/>
  <c r="J35" i="23"/>
  <c r="K48" i="23"/>
  <c r="K5" i="23"/>
  <c r="I31" i="23"/>
  <c r="K31" i="23"/>
  <c r="H28" i="23"/>
  <c r="J28" i="23" s="1"/>
  <c r="B56" i="23"/>
  <c r="H13" i="23"/>
  <c r="L13" i="23" s="1"/>
  <c r="H16" i="23"/>
  <c r="K16" i="23" s="1"/>
  <c r="K44" i="23"/>
  <c r="J5" i="23"/>
  <c r="H37" i="23"/>
  <c r="M37" i="23" s="1"/>
  <c r="R37" i="23" s="1" a="1"/>
  <c r="R37" i="23" s="1"/>
  <c r="C56" i="23"/>
  <c r="J44" i="23"/>
  <c r="I54" i="23"/>
  <c r="I28" i="23"/>
  <c r="H29" i="23"/>
  <c r="L29" i="23" s="1"/>
  <c r="J3" i="23"/>
  <c r="H18" i="23"/>
  <c r="I18" i="23" s="1"/>
  <c r="D56" i="23"/>
  <c r="J2" i="23"/>
  <c r="H23" i="23"/>
  <c r="I23" i="23" s="1"/>
  <c r="I49" i="23"/>
  <c r="J49" i="23"/>
  <c r="H12" i="23"/>
  <c r="J12" i="23" s="1"/>
  <c r="I19" i="23"/>
  <c r="K19" i="23"/>
  <c r="H39" i="23"/>
  <c r="K39" i="23" s="1"/>
  <c r="K21" i="23"/>
  <c r="I21" i="23"/>
  <c r="J31" i="23"/>
  <c r="H33" i="23"/>
  <c r="J33" i="23" s="1"/>
  <c r="K9" i="23"/>
  <c r="I9" i="23"/>
  <c r="J36" i="23"/>
  <c r="I36" i="23"/>
  <c r="K36" i="23"/>
  <c r="M6" i="23"/>
  <c r="R6" i="23" s="1" a="1"/>
  <c r="R6" i="23" s="1"/>
  <c r="I5" i="23"/>
  <c r="H26" i="23"/>
  <c r="L26" i="23" s="1"/>
  <c r="M11" i="23"/>
  <c r="R11" i="23" s="1" a="1"/>
  <c r="R11" i="23" s="1"/>
  <c r="H32" i="23"/>
  <c r="I32" i="23" s="1"/>
  <c r="M36" i="23"/>
  <c r="R36" i="23" s="1" a="1"/>
  <c r="R36" i="23" s="1"/>
  <c r="K41" i="23"/>
  <c r="J40" i="23"/>
  <c r="H51" i="23"/>
  <c r="K51" i="23" s="1"/>
  <c r="M38" i="23"/>
  <c r="R38" i="23" s="1" a="1"/>
  <c r="R38" i="23" s="1"/>
  <c r="K49" i="23"/>
  <c r="H55" i="23"/>
  <c r="K55" i="23" s="1"/>
  <c r="H52" i="23"/>
  <c r="J52" i="23" s="1"/>
  <c r="M19" i="23"/>
  <c r="R19" i="23" s="1" a="1"/>
  <c r="R19" i="23" s="1"/>
  <c r="L21" i="23"/>
  <c r="M34" i="23"/>
  <c r="R34" i="23" s="1" a="1"/>
  <c r="R34" i="23" s="1"/>
  <c r="L9" i="23"/>
  <c r="M35" i="23"/>
  <c r="R35" i="23" s="1" a="1"/>
  <c r="R35" i="23" s="1"/>
  <c r="H43" i="23"/>
  <c r="I43" i="23" s="1"/>
  <c r="L44" i="23"/>
  <c r="M14" i="23"/>
  <c r="R14" i="23" s="1" a="1"/>
  <c r="R14" i="23" s="1"/>
  <c r="H4" i="23"/>
  <c r="K4" i="23" s="1"/>
  <c r="H50" i="23"/>
  <c r="M50" i="23" s="1"/>
  <c r="R50" i="23" s="1" a="1"/>
  <c r="R50" i="23" s="1"/>
  <c r="E56" i="23"/>
  <c r="L3" i="23"/>
  <c r="M20" i="23"/>
  <c r="R20" i="23" s="1" a="1"/>
  <c r="R20" i="23" s="1"/>
  <c r="H17" i="23"/>
  <c r="K17" i="23" s="1"/>
  <c r="M30" i="23"/>
  <c r="R30" i="23" s="1" a="1"/>
  <c r="R30" i="23" s="1"/>
  <c r="K27" i="23"/>
  <c r="H46" i="23"/>
  <c r="I46" i="23" s="1"/>
  <c r="M48" i="23"/>
  <c r="R48" i="23" s="1" a="1"/>
  <c r="R48" i="23" s="1"/>
  <c r="K54" i="23"/>
  <c r="L33" i="23"/>
  <c r="K7" i="23"/>
  <c r="K45" i="23"/>
  <c r="H22" i="23"/>
  <c r="M22" i="23" s="1"/>
  <c r="R22" i="23" s="1" a="1"/>
  <c r="R22" i="23" s="1"/>
  <c r="L2" i="23"/>
  <c r="M10" i="23"/>
  <c r="R10" i="23" s="1" a="1"/>
  <c r="R10" i="23" s="1"/>
  <c r="H8" i="23"/>
  <c r="I8" i="23" s="1"/>
  <c r="L6" i="23"/>
  <c r="L11" i="23"/>
  <c r="M31" i="23"/>
  <c r="R31" i="23" s="1" a="1"/>
  <c r="R31" i="23" s="1"/>
  <c r="L36" i="23"/>
  <c r="M7" i="23"/>
  <c r="R7" i="23" s="1" a="1"/>
  <c r="R7" i="23" s="1"/>
  <c r="L38" i="23"/>
  <c r="M45" i="23"/>
  <c r="R45" i="23" s="1" a="1"/>
  <c r="R45" i="23" s="1"/>
  <c r="H47" i="23"/>
  <c r="L47" i="23" s="1"/>
  <c r="L34" i="23"/>
  <c r="H24" i="23"/>
  <c r="M24" i="23" s="1"/>
  <c r="R24" i="23" s="1" a="1"/>
  <c r="R24" i="23" s="1"/>
  <c r="L35" i="23"/>
  <c r="M41" i="23"/>
  <c r="R41" i="23" s="1" a="1"/>
  <c r="R41" i="23" s="1"/>
  <c r="H25" i="23"/>
  <c r="M25" i="23" s="1"/>
  <c r="R25" i="23" s="1" a="1"/>
  <c r="R25" i="23" s="1"/>
  <c r="L14" i="23"/>
  <c r="M49" i="23"/>
  <c r="R49" i="23" s="1" a="1"/>
  <c r="R49" i="23" s="1"/>
  <c r="M53" i="23"/>
  <c r="R53" i="23" s="1" a="1"/>
  <c r="R53" i="23" s="1"/>
  <c r="M2" i="23"/>
  <c r="R2" i="23" s="1" a="1"/>
  <c r="R2" i="23" s="1"/>
  <c r="L19" i="23"/>
  <c r="I2" i="23"/>
  <c r="L10" i="23"/>
  <c r="L20" i="23"/>
  <c r="L30" i="23"/>
  <c r="L48" i="23"/>
  <c r="J53" i="23"/>
  <c r="M5" i="23"/>
  <c r="R5" i="23" s="1" a="1"/>
  <c r="R5" i="23" s="1"/>
  <c r="L31" i="23"/>
  <c r="L7" i="23"/>
  <c r="M27" i="23"/>
  <c r="R27" i="23" s="1" a="1"/>
  <c r="R27" i="23" s="1"/>
  <c r="L45" i="23"/>
  <c r="M54" i="23"/>
  <c r="R54" i="23" s="1" a="1"/>
  <c r="R54" i="23" s="1"/>
  <c r="K53" i="23"/>
  <c r="I34" i="23"/>
  <c r="M32" i="23"/>
  <c r="R32" i="23" s="1" a="1"/>
  <c r="R32" i="23" s="1"/>
  <c r="I35" i="23"/>
  <c r="L41" i="23"/>
  <c r="M51" i="23"/>
  <c r="R51" i="23" s="1" a="1"/>
  <c r="R51" i="23" s="1"/>
  <c r="I14" i="23"/>
  <c r="L49" i="23"/>
  <c r="L53" i="23"/>
  <c r="L27" i="23"/>
  <c r="I45" i="23"/>
  <c r="L54" i="23"/>
  <c r="L5" i="23"/>
  <c r="M3" i="23"/>
  <c r="R3" i="23" s="1" a="1"/>
  <c r="R3" i="23" s="1"/>
  <c r="M21" i="23"/>
  <c r="R21" i="23" s="1" a="1"/>
  <c r="R21" i="23" s="1"/>
  <c r="L32" i="23"/>
  <c r="M9" i="23"/>
  <c r="R9" i="23" s="1" a="1"/>
  <c r="R9" i="23" s="1"/>
  <c r="M44" i="23"/>
  <c r="R44" i="23" s="1" a="1"/>
  <c r="R44" i="23" s="1"/>
  <c r="L55" i="23"/>
  <c r="K50" i="23"/>
  <c r="I53" i="23"/>
  <c r="H19" i="22"/>
  <c r="K19" i="22" s="1"/>
  <c r="H3" i="22"/>
  <c r="I3" i="22" s="1"/>
  <c r="H17" i="22"/>
  <c r="I17" i="22" s="1"/>
  <c r="H35" i="22"/>
  <c r="J35" i="22" s="1"/>
  <c r="K55" i="22"/>
  <c r="J52" i="22"/>
  <c r="H54" i="22"/>
  <c r="K54" i="22" s="1"/>
  <c r="H46" i="22"/>
  <c r="K46" i="22" s="1"/>
  <c r="H30" i="22"/>
  <c r="J30" i="22" s="1"/>
  <c r="J55" i="22"/>
  <c r="J17" i="22"/>
  <c r="L55" i="22"/>
  <c r="K17" i="22"/>
  <c r="J19" i="22"/>
  <c r="K20" i="22"/>
  <c r="I20" i="22"/>
  <c r="J20" i="22"/>
  <c r="H24" i="22"/>
  <c r="L24" i="22" s="1"/>
  <c r="H32" i="22"/>
  <c r="L32" i="22" s="1"/>
  <c r="H6" i="22"/>
  <c r="I6" i="22" s="1"/>
  <c r="H2" i="22"/>
  <c r="L2" i="22" s="1"/>
  <c r="H31" i="22"/>
  <c r="M31" i="22" s="1"/>
  <c r="R31" i="22" s="1" a="1"/>
  <c r="R31" i="22" s="1"/>
  <c r="H8" i="22"/>
  <c r="M8" i="22" s="1"/>
  <c r="R8" i="22" s="1" a="1"/>
  <c r="R8" i="22" s="1"/>
  <c r="H4" i="22"/>
  <c r="M4" i="22" s="1"/>
  <c r="R4" i="22" s="1" a="1"/>
  <c r="R4" i="22" s="1"/>
  <c r="H15" i="22"/>
  <c r="L15" i="22" s="1"/>
  <c r="H14" i="22"/>
  <c r="L14" i="22" s="1"/>
  <c r="H21" i="22"/>
  <c r="K21" i="22" s="1"/>
  <c r="H48" i="22"/>
  <c r="K48" i="22" s="1"/>
  <c r="H29" i="22"/>
  <c r="J29" i="22" s="1"/>
  <c r="M52" i="22"/>
  <c r="R52" i="22" s="1" a="1"/>
  <c r="R52" i="22" s="1"/>
  <c r="H43" i="22"/>
  <c r="J43" i="22" s="1"/>
  <c r="H36" i="22"/>
  <c r="J36" i="22" s="1"/>
  <c r="H11" i="22"/>
  <c r="L11" i="22" s="1"/>
  <c r="H13" i="22"/>
  <c r="J13" i="22" s="1"/>
  <c r="H26" i="22"/>
  <c r="J26" i="22" s="1"/>
  <c r="H37" i="22"/>
  <c r="J37" i="22" s="1"/>
  <c r="H41" i="22"/>
  <c r="J41" i="22" s="1"/>
  <c r="Q55" i="22"/>
  <c r="P55" i="22"/>
  <c r="O55" i="22"/>
  <c r="N55" i="22"/>
  <c r="H7" i="22"/>
  <c r="L7" i="22" s="1"/>
  <c r="H23" i="22"/>
  <c r="M23" i="22" s="1"/>
  <c r="R23" i="22" s="1" a="1"/>
  <c r="R23" i="22" s="1"/>
  <c r="H33" i="22"/>
  <c r="H38" i="22"/>
  <c r="I38" i="22" s="1"/>
  <c r="H39" i="22"/>
  <c r="H47" i="22"/>
  <c r="L47" i="22" s="1"/>
  <c r="L52" i="22"/>
  <c r="M17" i="22"/>
  <c r="R17" i="22" s="1" a="1"/>
  <c r="R17" i="22" s="1"/>
  <c r="H27" i="22"/>
  <c r="L27" i="22" s="1"/>
  <c r="H53" i="22"/>
  <c r="L53" i="22" s="1"/>
  <c r="C56" i="22"/>
  <c r="M20" i="22"/>
  <c r="R20" i="22" s="1" a="1"/>
  <c r="R20" i="22" s="1"/>
  <c r="H28" i="22"/>
  <c r="I28" i="22" s="1"/>
  <c r="H45" i="22"/>
  <c r="I45" i="22" s="1"/>
  <c r="H22" i="22"/>
  <c r="I22" i="22" s="1"/>
  <c r="H40" i="22"/>
  <c r="I40" i="22" s="1"/>
  <c r="D56" i="22"/>
  <c r="H9" i="22"/>
  <c r="K9" i="22" s="1"/>
  <c r="H16" i="22"/>
  <c r="K16" i="22" s="1"/>
  <c r="H44" i="22"/>
  <c r="K44" i="22" s="1"/>
  <c r="E56" i="22"/>
  <c r="H12" i="22"/>
  <c r="J12" i="22" s="1"/>
  <c r="L30" i="22"/>
  <c r="I52" i="22"/>
  <c r="H42" i="22"/>
  <c r="J42" i="22" s="1"/>
  <c r="L17" i="22"/>
  <c r="M21" i="22"/>
  <c r="R21" i="22" s="1" a="1"/>
  <c r="R21" i="22" s="1"/>
  <c r="H49" i="22"/>
  <c r="J49" i="22" s="1"/>
  <c r="L46" i="22"/>
  <c r="H50" i="22"/>
  <c r="J50" i="22" s="1"/>
  <c r="L54" i="22"/>
  <c r="H25" i="22"/>
  <c r="K25" i="22" s="1"/>
  <c r="H10" i="22"/>
  <c r="L20" i="22"/>
  <c r="H18" i="22"/>
  <c r="J18" i="22" s="1"/>
  <c r="L19" i="22"/>
  <c r="M29" i="22"/>
  <c r="R29" i="22" s="1" a="1"/>
  <c r="R29" i="22" s="1"/>
  <c r="H34" i="22"/>
  <c r="I34" i="22" s="1"/>
  <c r="H5" i="22"/>
  <c r="I5" i="22" s="1"/>
  <c r="H51" i="22"/>
  <c r="I51" i="22" s="1"/>
  <c r="B56" i="22"/>
  <c r="I55" i="22"/>
  <c r="H32" i="21"/>
  <c r="H4" i="21"/>
  <c r="K4" i="21" s="1"/>
  <c r="K52" i="21"/>
  <c r="I52" i="21"/>
  <c r="H39" i="21"/>
  <c r="L39" i="21" s="1"/>
  <c r="H9" i="21"/>
  <c r="M9" i="21" s="1"/>
  <c r="R9" i="21" s="1" a="1"/>
  <c r="R9" i="21" s="1"/>
  <c r="N9" i="21" s="1"/>
  <c r="H45" i="21"/>
  <c r="J45" i="21" s="1"/>
  <c r="H54" i="21"/>
  <c r="J54" i="21" s="1"/>
  <c r="C56" i="21"/>
  <c r="H7" i="21"/>
  <c r="K7" i="21" s="1"/>
  <c r="H14" i="21"/>
  <c r="I14" i="21" s="1"/>
  <c r="H27" i="21"/>
  <c r="K27" i="21" s="1"/>
  <c r="M52" i="21"/>
  <c r="R52" i="21" s="1" a="1"/>
  <c r="R52" i="21" s="1"/>
  <c r="N52" i="21" s="1"/>
  <c r="J4" i="21"/>
  <c r="J32" i="21"/>
  <c r="I32" i="21"/>
  <c r="K32" i="21"/>
  <c r="L32" i="21"/>
  <c r="M45" i="21"/>
  <c r="R45" i="21" s="1" a="1"/>
  <c r="R45" i="21" s="1"/>
  <c r="N45" i="21" s="1"/>
  <c r="H44" i="21"/>
  <c r="I44" i="21" s="1"/>
  <c r="H48" i="21"/>
  <c r="J48" i="21" s="1"/>
  <c r="M32" i="21"/>
  <c r="R32" i="21" s="1" a="1"/>
  <c r="R32" i="21" s="1"/>
  <c r="N32" i="21" s="1"/>
  <c r="M41" i="21"/>
  <c r="R41" i="21" s="1" a="1"/>
  <c r="R41" i="21" s="1"/>
  <c r="N41" i="21" s="1"/>
  <c r="L52" i="21"/>
  <c r="L2" i="21"/>
  <c r="L41" i="21"/>
  <c r="I4" i="21"/>
  <c r="M2" i="21"/>
  <c r="R2" i="21" s="1" a="1"/>
  <c r="R2" i="21" s="1"/>
  <c r="N2" i="21" s="1"/>
  <c r="I2" i="21"/>
  <c r="K37" i="21"/>
  <c r="J52" i="21"/>
  <c r="H36" i="21"/>
  <c r="K36" i="21" s="1"/>
  <c r="J2" i="21"/>
  <c r="I10" i="21"/>
  <c r="M10" i="21"/>
  <c r="R10" i="21" s="1" a="1"/>
  <c r="R10" i="21" s="1"/>
  <c r="N10" i="21" s="1"/>
  <c r="L10" i="21"/>
  <c r="K10" i="21"/>
  <c r="J10" i="21"/>
  <c r="L9" i="21"/>
  <c r="H18" i="21"/>
  <c r="M18" i="21" s="1"/>
  <c r="R18" i="21" s="1" a="1"/>
  <c r="R18" i="21" s="1"/>
  <c r="N18" i="21" s="1"/>
  <c r="I9" i="21"/>
  <c r="L13" i="21"/>
  <c r="K13" i="21"/>
  <c r="J13" i="21"/>
  <c r="I13" i="21"/>
  <c r="J37" i="21"/>
  <c r="M37" i="21"/>
  <c r="R37" i="21" s="1" a="1"/>
  <c r="R37" i="21" s="1"/>
  <c r="N37" i="21" s="1"/>
  <c r="P52" i="21"/>
  <c r="H5" i="21"/>
  <c r="K5" i="21" s="1"/>
  <c r="L37" i="21"/>
  <c r="H8" i="21"/>
  <c r="K8" i="21" s="1"/>
  <c r="L4" i="21"/>
  <c r="H12" i="21"/>
  <c r="H23" i="21"/>
  <c r="L23" i="21" s="1"/>
  <c r="I41" i="21"/>
  <c r="B56" i="21"/>
  <c r="M4" i="21"/>
  <c r="R4" i="21" s="1" a="1"/>
  <c r="R4" i="21" s="1"/>
  <c r="N4" i="21" s="1"/>
  <c r="H11" i="21"/>
  <c r="I11" i="21" s="1"/>
  <c r="H28" i="21"/>
  <c r="I28" i="21" s="1"/>
  <c r="H43" i="21"/>
  <c r="I43" i="21" s="1"/>
  <c r="J41" i="21"/>
  <c r="H35" i="21"/>
  <c r="I35" i="21" s="1"/>
  <c r="H55" i="21"/>
  <c r="L55" i="21" s="1"/>
  <c r="H40" i="21"/>
  <c r="J40" i="21" s="1"/>
  <c r="D56" i="21"/>
  <c r="H42" i="21"/>
  <c r="K42" i="21" s="1"/>
  <c r="M13" i="21"/>
  <c r="R13" i="21" s="1" a="1"/>
  <c r="R13" i="21" s="1"/>
  <c r="N13" i="21" s="1"/>
  <c r="H6" i="21"/>
  <c r="K6" i="21" s="1"/>
  <c r="H25" i="21"/>
  <c r="I25" i="21" s="1"/>
  <c r="H34" i="21"/>
  <c r="I34" i="21" s="1"/>
  <c r="H53" i="21"/>
  <c r="M53" i="21" s="1"/>
  <c r="R53" i="21" s="1" a="1"/>
  <c r="R53" i="21" s="1"/>
  <c r="N53" i="21" s="1"/>
  <c r="E56" i="21"/>
  <c r="H46" i="21"/>
  <c r="L46" i="21" s="1"/>
  <c r="H22" i="21"/>
  <c r="L22" i="21" s="1"/>
  <c r="H31" i="21"/>
  <c r="L31" i="21" s="1"/>
  <c r="H49" i="21"/>
  <c r="L49" i="21" s="1"/>
  <c r="H3" i="21"/>
  <c r="L3" i="21" s="1"/>
  <c r="H20" i="21"/>
  <c r="K20" i="21" s="1"/>
  <c r="H24" i="21"/>
  <c r="K24" i="21" s="1"/>
  <c r="H21" i="21"/>
  <c r="K21" i="21" s="1"/>
  <c r="H51" i="21"/>
  <c r="K51" i="21" s="1"/>
  <c r="H38" i="21"/>
  <c r="K38" i="21" s="1"/>
  <c r="H33" i="21"/>
  <c r="I33" i="21" s="1"/>
  <c r="H26" i="21"/>
  <c r="H15" i="21"/>
  <c r="L15" i="21" s="1"/>
  <c r="H30" i="21"/>
  <c r="L30" i="21" s="1"/>
  <c r="H50" i="21"/>
  <c r="J50" i="21" s="1"/>
  <c r="H16" i="21"/>
  <c r="I16" i="21" s="1"/>
  <c r="H47" i="21"/>
  <c r="I47" i="21" s="1"/>
  <c r="H29" i="21"/>
  <c r="M29" i="21" s="1"/>
  <c r="R29" i="21" s="1" a="1"/>
  <c r="R29" i="21" s="1"/>
  <c r="N29" i="21" s="1"/>
  <c r="H19" i="21"/>
  <c r="I19" i="21" s="1"/>
  <c r="H17" i="21"/>
  <c r="J51" i="19"/>
  <c r="L51" i="19"/>
  <c r="J41" i="19"/>
  <c r="K41" i="19"/>
  <c r="K29" i="19"/>
  <c r="J29" i="19"/>
  <c r="L31" i="19"/>
  <c r="K31" i="19"/>
  <c r="J25" i="19"/>
  <c r="L25" i="19"/>
  <c r="L52" i="19"/>
  <c r="K52" i="19"/>
  <c r="J50" i="19"/>
  <c r="L50" i="19"/>
  <c r="L46" i="19"/>
  <c r="J46" i="19"/>
  <c r="K21" i="19"/>
  <c r="L21" i="19"/>
  <c r="L18" i="19"/>
  <c r="I18" i="19"/>
  <c r="K18" i="19"/>
  <c r="J44" i="19"/>
  <c r="K44" i="19"/>
  <c r="L10" i="19"/>
  <c r="J10" i="19"/>
  <c r="L55" i="19"/>
  <c r="J55" i="19"/>
  <c r="J53" i="19"/>
  <c r="L53" i="19"/>
  <c r="J3" i="19"/>
  <c r="K38" i="19"/>
  <c r="J38" i="19"/>
  <c r="H50" i="11"/>
  <c r="H53" i="11"/>
  <c r="J53" i="11" s="1"/>
  <c r="K48" i="19"/>
  <c r="J11" i="19"/>
  <c r="K4" i="19"/>
  <c r="H49" i="19"/>
  <c r="L49" i="19" s="1"/>
  <c r="K27" i="19"/>
  <c r="K3" i="19"/>
  <c r="K22" i="19"/>
  <c r="K13" i="19"/>
  <c r="K30" i="19"/>
  <c r="K10" i="19"/>
  <c r="K39" i="19"/>
  <c r="K37" i="19"/>
  <c r="K50" i="19"/>
  <c r="K25" i="19"/>
  <c r="I2" i="19"/>
  <c r="J15" i="19"/>
  <c r="I15" i="19"/>
  <c r="H4" i="11"/>
  <c r="I4" i="11" s="1"/>
  <c r="H7" i="11"/>
  <c r="M7" i="11" s="1"/>
  <c r="Q7" i="11" s="1" a="1"/>
  <c r="Q7" i="11" s="1"/>
  <c r="H10" i="11"/>
  <c r="H13" i="11"/>
  <c r="L13" i="11" s="1"/>
  <c r="H16" i="11"/>
  <c r="H19" i="11"/>
  <c r="L19" i="11" s="1"/>
  <c r="H22" i="11"/>
  <c r="L22" i="11" s="1"/>
  <c r="H25" i="11"/>
  <c r="K25" i="11" s="1"/>
  <c r="H28" i="11"/>
  <c r="K28" i="11" s="1"/>
  <c r="H31" i="11"/>
  <c r="M31" i="11" s="1"/>
  <c r="Q31" i="11" s="1" a="1"/>
  <c r="Q31" i="11" s="1"/>
  <c r="H33" i="11"/>
  <c r="J33" i="11" s="1"/>
  <c r="H37" i="11"/>
  <c r="K37" i="11" s="1"/>
  <c r="H40" i="11"/>
  <c r="L40" i="11" s="1"/>
  <c r="H43" i="11"/>
  <c r="K43" i="11" s="1"/>
  <c r="H46" i="11"/>
  <c r="H49" i="11"/>
  <c r="J49" i="11" s="1"/>
  <c r="H52" i="11"/>
  <c r="K52" i="11" s="1"/>
  <c r="H55" i="11"/>
  <c r="J55" i="11" s="1"/>
  <c r="I12" i="19"/>
  <c r="K47" i="19"/>
  <c r="K11" i="19"/>
  <c r="K20" i="19"/>
  <c r="K45" i="19"/>
  <c r="K15" i="11"/>
  <c r="K21" i="11"/>
  <c r="K48" i="11"/>
  <c r="L30" i="11"/>
  <c r="L32" i="11"/>
  <c r="J42" i="11"/>
  <c r="J51" i="11"/>
  <c r="I17" i="11"/>
  <c r="M27" i="20"/>
  <c r="R27" i="20" s="1" a="1"/>
  <c r="R27" i="20" s="1"/>
  <c r="N27" i="20" s="1"/>
  <c r="M4" i="20"/>
  <c r="R4" i="20" s="1" a="1"/>
  <c r="R4" i="20" s="1"/>
  <c r="N4" i="20" s="1"/>
  <c r="L5" i="20"/>
  <c r="K29" i="20"/>
  <c r="J43" i="20"/>
  <c r="J18" i="20"/>
  <c r="K7" i="20"/>
  <c r="L31" i="20"/>
  <c r="K18" i="20"/>
  <c r="L29" i="20"/>
  <c r="K10" i="20"/>
  <c r="K53" i="20"/>
  <c r="L19" i="20"/>
  <c r="J3" i="20"/>
  <c r="L7" i="20"/>
  <c r="I6" i="20"/>
  <c r="K24" i="20"/>
  <c r="L45" i="20"/>
  <c r="J11" i="20"/>
  <c r="L10" i="20"/>
  <c r="M52" i="20"/>
  <c r="R52" i="20" s="1" a="1"/>
  <c r="R52" i="20" s="1"/>
  <c r="N52" i="20" s="1"/>
  <c r="J39" i="20"/>
  <c r="K44" i="20"/>
  <c r="L52" i="20"/>
  <c r="M48" i="20"/>
  <c r="R48" i="20" s="1" a="1"/>
  <c r="R48" i="20" s="1"/>
  <c r="N48" i="20" s="1"/>
  <c r="L43" i="20"/>
  <c r="M41" i="20"/>
  <c r="R41" i="20" s="1" a="1"/>
  <c r="R41" i="20" s="1"/>
  <c r="N41" i="20" s="1"/>
  <c r="K51" i="20"/>
  <c r="L3" i="20"/>
  <c r="I16" i="20"/>
  <c r="M47" i="20"/>
  <c r="R47" i="20" s="1" a="1"/>
  <c r="R47" i="20" s="1"/>
  <c r="N47" i="20" s="1"/>
  <c r="H21" i="20"/>
  <c r="L21" i="20" s="1"/>
  <c r="J5" i="20"/>
  <c r="L25" i="20"/>
  <c r="J48" i="20"/>
  <c r="I43" i="20"/>
  <c r="H17" i="20"/>
  <c r="L17" i="20" s="1"/>
  <c r="H26" i="20"/>
  <c r="I26" i="20" s="1"/>
  <c r="H12" i="20"/>
  <c r="L12" i="20" s="1"/>
  <c r="M51" i="20"/>
  <c r="R51" i="20" s="1" a="1"/>
  <c r="R51" i="20" s="1"/>
  <c r="N51" i="20" s="1"/>
  <c r="H9" i="20"/>
  <c r="I9" i="20" s="1"/>
  <c r="M8" i="20"/>
  <c r="R8" i="20" s="1" a="1"/>
  <c r="R8" i="20" s="1"/>
  <c r="N8" i="20" s="1"/>
  <c r="J40" i="20"/>
  <c r="J20" i="20"/>
  <c r="M32" i="20"/>
  <c r="R32" i="20" s="1" a="1"/>
  <c r="R32" i="20" s="1"/>
  <c r="N32" i="20" s="1"/>
  <c r="M44" i="20"/>
  <c r="R44" i="20" s="1" a="1"/>
  <c r="R44" i="20" s="1"/>
  <c r="N44" i="20" s="1"/>
  <c r="K48" i="20"/>
  <c r="L13" i="20"/>
  <c r="K25" i="20"/>
  <c r="L8" i="20"/>
  <c r="J41" i="20"/>
  <c r="K40" i="20"/>
  <c r="K55" i="20"/>
  <c r="L2" i="20"/>
  <c r="J45" i="20"/>
  <c r="L35" i="20"/>
  <c r="K5" i="20"/>
  <c r="M23" i="20"/>
  <c r="R23" i="20" s="1" a="1"/>
  <c r="R23" i="20" s="1"/>
  <c r="N23" i="20" s="1"/>
  <c r="L23" i="20"/>
  <c r="K15" i="20"/>
  <c r="J2" i="20"/>
  <c r="L30" i="20"/>
  <c r="J32" i="20"/>
  <c r="H36" i="20"/>
  <c r="K36" i="20" s="1"/>
  <c r="H42" i="20"/>
  <c r="K42" i="20" s="1"/>
  <c r="M13" i="20"/>
  <c r="R13" i="20" s="1" a="1"/>
  <c r="R13" i="20" s="1"/>
  <c r="N13" i="20" s="1"/>
  <c r="J14" i="20"/>
  <c r="M19" i="20"/>
  <c r="R19" i="20" s="1" a="1"/>
  <c r="R19" i="20" s="1"/>
  <c r="N19" i="20" s="1"/>
  <c r="J31" i="20"/>
  <c r="M45" i="20"/>
  <c r="R45" i="20" s="1" a="1"/>
  <c r="R45" i="20" s="1"/>
  <c r="N45" i="20" s="1"/>
  <c r="K32" i="20"/>
  <c r="K54" i="20"/>
  <c r="J54" i="20"/>
  <c r="J53" i="20"/>
  <c r="M15" i="20"/>
  <c r="R15" i="20" s="1" a="1"/>
  <c r="R15" i="20" s="1"/>
  <c r="N15" i="20" s="1"/>
  <c r="I44" i="20"/>
  <c r="K41" i="20"/>
  <c r="L51" i="20"/>
  <c r="J55" i="20"/>
  <c r="M11" i="20"/>
  <c r="R11" i="20" s="1" a="1"/>
  <c r="R11" i="20" s="1"/>
  <c r="N11" i="20" s="1"/>
  <c r="K23" i="20"/>
  <c r="L15" i="20"/>
  <c r="J4" i="20"/>
  <c r="I23" i="20"/>
  <c r="I13" i="20"/>
  <c r="J27" i="20"/>
  <c r="K38" i="20"/>
  <c r="L55" i="20"/>
  <c r="M5" i="20"/>
  <c r="R5" i="20" s="1" a="1"/>
  <c r="R5" i="20" s="1"/>
  <c r="N5" i="20" s="1"/>
  <c r="M6" i="20"/>
  <c r="R6" i="20" s="1" a="1"/>
  <c r="R6" i="20" s="1"/>
  <c r="N6" i="20" s="1"/>
  <c r="M37" i="20"/>
  <c r="R37" i="20" s="1" a="1"/>
  <c r="R37" i="20" s="1"/>
  <c r="N37" i="20" s="1"/>
  <c r="K27" i="20"/>
  <c r="L44" i="20"/>
  <c r="L38" i="20"/>
  <c r="K45" i="20"/>
  <c r="L11" i="20"/>
  <c r="J52" i="20"/>
  <c r="L53" i="20"/>
  <c r="J21" i="20"/>
  <c r="L27" i="20"/>
  <c r="M50" i="20"/>
  <c r="R50" i="20" s="1" a="1"/>
  <c r="R50" i="20" s="1"/>
  <c r="N50" i="20" s="1"/>
  <c r="M14" i="20"/>
  <c r="R14" i="20" s="1" a="1"/>
  <c r="R14" i="20" s="1"/>
  <c r="I32" i="20"/>
  <c r="L33" i="20"/>
  <c r="M40" i="20"/>
  <c r="R40" i="20" s="1" a="1"/>
  <c r="R40" i="20" s="1"/>
  <c r="Q40" i="20" s="1"/>
  <c r="L24" i="20"/>
  <c r="J19" i="20"/>
  <c r="K13" i="20"/>
  <c r="K6" i="20"/>
  <c r="M7" i="20"/>
  <c r="R7" i="20" s="1" a="1"/>
  <c r="R7" i="20" s="1"/>
  <c r="N7" i="20" s="1"/>
  <c r="K19" i="20"/>
  <c r="L6" i="20"/>
  <c r="L37" i="20"/>
  <c r="K50" i="20"/>
  <c r="K52" i="20"/>
  <c r="M55" i="20"/>
  <c r="R55" i="20" s="1" a="1"/>
  <c r="R55" i="20" s="1"/>
  <c r="N55" i="20" s="1"/>
  <c r="I51" i="20"/>
  <c r="J16" i="20"/>
  <c r="J34" i="20"/>
  <c r="M43" i="20"/>
  <c r="R43" i="20" s="1" a="1"/>
  <c r="R43" i="20" s="1"/>
  <c r="N43" i="20" s="1"/>
  <c r="J46" i="20"/>
  <c r="L50" i="20"/>
  <c r="J10" i="20"/>
  <c r="I10" i="20"/>
  <c r="I24" i="20"/>
  <c r="I3" i="20"/>
  <c r="K16" i="20"/>
  <c r="M2" i="20"/>
  <c r="R2" i="20" s="1" a="1"/>
  <c r="R2" i="20" s="1"/>
  <c r="N2" i="20" s="1"/>
  <c r="M28" i="20"/>
  <c r="R28" i="20" s="1" a="1"/>
  <c r="R28" i="20" s="1"/>
  <c r="N28" i="20" s="1"/>
  <c r="M46" i="20"/>
  <c r="R46" i="20" s="1" a="1"/>
  <c r="R46" i="20" s="1"/>
  <c r="N46" i="20" s="1"/>
  <c r="J47" i="20"/>
  <c r="M53" i="20"/>
  <c r="R53" i="20" s="1" a="1"/>
  <c r="R53" i="20" s="1"/>
  <c r="N53" i="20" s="1"/>
  <c r="I30" i="20"/>
  <c r="I38" i="20"/>
  <c r="L48" i="20"/>
  <c r="L41" i="20"/>
  <c r="L46" i="20"/>
  <c r="L14" i="20"/>
  <c r="M35" i="20"/>
  <c r="R35" i="20" s="1" a="1"/>
  <c r="R35" i="20" s="1"/>
  <c r="N35" i="20" s="1"/>
  <c r="I20" i="20"/>
  <c r="L16" i="20"/>
  <c r="M39" i="20"/>
  <c r="R39" i="20" s="1" a="1"/>
  <c r="R39" i="20" s="1"/>
  <c r="N39" i="20" s="1"/>
  <c r="K2" i="20"/>
  <c r="M25" i="20"/>
  <c r="R25" i="20" s="1" a="1"/>
  <c r="R25" i="20" s="1"/>
  <c r="N25" i="20" s="1"/>
  <c r="L28" i="20"/>
  <c r="M18" i="20"/>
  <c r="R18" i="20" s="1" a="1"/>
  <c r="R18" i="20" s="1"/>
  <c r="N18" i="20" s="1"/>
  <c r="J35" i="20"/>
  <c r="K49" i="20"/>
  <c r="L20" i="20"/>
  <c r="M33" i="20"/>
  <c r="R33" i="20" s="1" a="1"/>
  <c r="R33" i="20" s="1"/>
  <c r="N33" i="20" s="1"/>
  <c r="I29" i="20"/>
  <c r="K30" i="20"/>
  <c r="J51" i="20"/>
  <c r="K35" i="20"/>
  <c r="L49" i="20"/>
  <c r="I14" i="20"/>
  <c r="M36" i="20"/>
  <c r="R36" i="20" s="1" a="1"/>
  <c r="R36" i="20" s="1"/>
  <c r="N36" i="20" s="1"/>
  <c r="M38" i="20"/>
  <c r="R38" i="20" s="1" a="1"/>
  <c r="R38" i="20" s="1"/>
  <c r="N38" i="20" s="1"/>
  <c r="M49" i="20"/>
  <c r="R49" i="20" s="1" a="1"/>
  <c r="R49" i="20" s="1"/>
  <c r="N49" i="20" s="1"/>
  <c r="M20" i="20"/>
  <c r="R20" i="20" s="1" a="1"/>
  <c r="R20" i="20" s="1"/>
  <c r="N20" i="20" s="1"/>
  <c r="M29" i="20"/>
  <c r="R29" i="20" s="1" a="1"/>
  <c r="R29" i="20" s="1"/>
  <c r="N29" i="20" s="1"/>
  <c r="M30" i="20"/>
  <c r="R30" i="20" s="1" a="1"/>
  <c r="R30" i="20" s="1"/>
  <c r="N30" i="20" s="1"/>
  <c r="Q8" i="20"/>
  <c r="P8" i="20"/>
  <c r="O27" i="20"/>
  <c r="O51" i="20"/>
  <c r="J23" i="20"/>
  <c r="I25" i="20"/>
  <c r="K39" i="20"/>
  <c r="M3" i="20"/>
  <c r="R3" i="20" s="1" a="1"/>
  <c r="R3" i="20" s="1"/>
  <c r="N3" i="20" s="1"/>
  <c r="K43" i="20"/>
  <c r="M24" i="20"/>
  <c r="R24" i="20" s="1" a="1"/>
  <c r="R24" i="20" s="1"/>
  <c r="N24" i="20" s="1"/>
  <c r="I50" i="20"/>
  <c r="K14" i="20"/>
  <c r="M10" i="20"/>
  <c r="R10" i="20" s="1" a="1"/>
  <c r="R10" i="20" s="1"/>
  <c r="N10" i="20" s="1"/>
  <c r="L32" i="20"/>
  <c r="I49" i="20"/>
  <c r="M54" i="20"/>
  <c r="R54" i="20" s="1" a="1"/>
  <c r="R54" i="20" s="1"/>
  <c r="N54" i="20" s="1"/>
  <c r="C56" i="20"/>
  <c r="B56" i="20"/>
  <c r="I15" i="20"/>
  <c r="K8" i="20"/>
  <c r="I2" i="20"/>
  <c r="L39" i="20"/>
  <c r="I55" i="20"/>
  <c r="D56" i="20"/>
  <c r="J8" i="20"/>
  <c r="I35" i="20"/>
  <c r="E56" i="20"/>
  <c r="J15" i="20"/>
  <c r="I53" i="20"/>
  <c r="I19" i="20"/>
  <c r="J37" i="20"/>
  <c r="I27" i="20"/>
  <c r="J38" i="20"/>
  <c r="I45" i="20"/>
  <c r="K46" i="20"/>
  <c r="J30" i="20"/>
  <c r="J7" i="20"/>
  <c r="I33" i="20"/>
  <c r="M16" i="20"/>
  <c r="R16" i="20" s="1" a="1"/>
  <c r="R16" i="20" s="1"/>
  <c r="N16" i="20" s="1"/>
  <c r="I4" i="20"/>
  <c r="J6" i="20"/>
  <c r="I18" i="20"/>
  <c r="J29" i="20"/>
  <c r="I40" i="20"/>
  <c r="I11" i="20"/>
  <c r="I54" i="20"/>
  <c r="K11" i="20"/>
  <c r="J35" i="19"/>
  <c r="K54" i="19"/>
  <c r="J31" i="19"/>
  <c r="J5" i="19"/>
  <c r="J6" i="19"/>
  <c r="J20" i="19"/>
  <c r="L44" i="19"/>
  <c r="J37" i="19"/>
  <c r="I7" i="19"/>
  <c r="J52" i="19"/>
  <c r="J28" i="19"/>
  <c r="L5" i="19"/>
  <c r="L6" i="19"/>
  <c r="L9" i="19"/>
  <c r="L26" i="19"/>
  <c r="L34" i="19"/>
  <c r="L33" i="19"/>
  <c r="L29" i="19"/>
  <c r="L23" i="19"/>
  <c r="L42" i="19"/>
  <c r="L41" i="19"/>
  <c r="L38" i="19"/>
  <c r="L36" i="19"/>
  <c r="L54" i="19"/>
  <c r="K51" i="19"/>
  <c r="K55" i="19"/>
  <c r="K5" i="11"/>
  <c r="J39" i="19"/>
  <c r="J4" i="19"/>
  <c r="M14" i="19"/>
  <c r="Q14" i="19" s="1" a="1"/>
  <c r="Q14" i="19" s="1"/>
  <c r="J24" i="19"/>
  <c r="K35" i="19"/>
  <c r="K28" i="19"/>
  <c r="J21" i="19"/>
  <c r="K46" i="19"/>
  <c r="L30" i="19"/>
  <c r="J26" i="11"/>
  <c r="J36" i="19"/>
  <c r="K14" i="19"/>
  <c r="L7" i="19"/>
  <c r="J34" i="19"/>
  <c r="J27" i="19"/>
  <c r="J22" i="19"/>
  <c r="J13" i="19"/>
  <c r="H56" i="19"/>
  <c r="K53" i="19"/>
  <c r="J29" i="11"/>
  <c r="J7" i="19"/>
  <c r="J33" i="19"/>
  <c r="J2" i="19"/>
  <c r="J12" i="19"/>
  <c r="J16" i="19"/>
  <c r="J18" i="19"/>
  <c r="K33" i="11"/>
  <c r="L47" i="19"/>
  <c r="K2" i="19"/>
  <c r="K12" i="19"/>
  <c r="K15" i="19"/>
  <c r="K16" i="19"/>
  <c r="L45" i="19"/>
  <c r="I16" i="19"/>
  <c r="J48" i="19"/>
  <c r="K6" i="19"/>
  <c r="K23" i="19"/>
  <c r="K42" i="19"/>
  <c r="J32" i="19"/>
  <c r="J49" i="19"/>
  <c r="J43" i="19"/>
  <c r="J17" i="19"/>
  <c r="K9" i="19"/>
  <c r="K26" i="11"/>
  <c r="L41" i="11"/>
  <c r="K30" i="11"/>
  <c r="J52" i="11"/>
  <c r="J47" i="11"/>
  <c r="L28" i="11"/>
  <c r="L52" i="11"/>
  <c r="K19" i="11"/>
  <c r="L18" i="11"/>
  <c r="J41" i="11"/>
  <c r="I9" i="11"/>
  <c r="K40" i="11"/>
  <c r="K34" i="11"/>
  <c r="K49" i="11"/>
  <c r="K44" i="11"/>
  <c r="L42" i="11"/>
  <c r="K23" i="11"/>
  <c r="K13" i="11"/>
  <c r="J2" i="11"/>
  <c r="J9" i="11"/>
  <c r="J14" i="11"/>
  <c r="J17" i="11"/>
  <c r="J23" i="11"/>
  <c r="J30" i="11"/>
  <c r="L46" i="11"/>
  <c r="J44" i="11"/>
  <c r="K42" i="11"/>
  <c r="K35" i="11"/>
  <c r="J28" i="11"/>
  <c r="L20" i="11"/>
  <c r="L10" i="11"/>
  <c r="L49" i="11"/>
  <c r="L44" i="11"/>
  <c r="K20" i="11"/>
  <c r="L54" i="11"/>
  <c r="K46" i="11"/>
  <c r="L29" i="11"/>
  <c r="K55" i="11"/>
  <c r="J46" i="11"/>
  <c r="K32" i="11"/>
  <c r="K29" i="11"/>
  <c r="J20" i="11"/>
  <c r="L23" i="11"/>
  <c r="L16" i="11"/>
  <c r="L55" i="11"/>
  <c r="J54" i="11"/>
  <c r="L50" i="11"/>
  <c r="J45" i="11"/>
  <c r="J32" i="11"/>
  <c r="J3" i="11"/>
  <c r="J6" i="11"/>
  <c r="J8" i="11"/>
  <c r="J12" i="11"/>
  <c r="J15" i="11"/>
  <c r="J18" i="11"/>
  <c r="J21" i="11"/>
  <c r="J24" i="11"/>
  <c r="J34" i="11"/>
  <c r="J36" i="11"/>
  <c r="J39" i="11"/>
  <c r="K50" i="11"/>
  <c r="J48" i="11"/>
  <c r="J38" i="11"/>
  <c r="L17" i="11"/>
  <c r="J11" i="11"/>
  <c r="K8" i="11"/>
  <c r="J5" i="11"/>
  <c r="K3" i="11"/>
  <c r="K6" i="11"/>
  <c r="J50" i="11"/>
  <c r="L3" i="11"/>
  <c r="L6" i="11"/>
  <c r="L8" i="11"/>
  <c r="L12" i="11"/>
  <c r="L15" i="11"/>
  <c r="L21" i="11"/>
  <c r="L24" i="11"/>
  <c r="L34" i="11"/>
  <c r="L36" i="11"/>
  <c r="L39" i="11"/>
  <c r="L45" i="11"/>
  <c r="L47" i="11"/>
  <c r="L51" i="11"/>
  <c r="K14" i="11"/>
  <c r="J10" i="11"/>
  <c r="J13" i="11"/>
  <c r="J16" i="11"/>
  <c r="J19" i="11"/>
  <c r="L48" i="11"/>
  <c r="L38" i="11"/>
  <c r="L11" i="11"/>
  <c r="L9" i="11"/>
  <c r="L5" i="11"/>
  <c r="L2" i="11"/>
  <c r="K10" i="11"/>
  <c r="K16" i="11"/>
  <c r="K38" i="11"/>
  <c r="L26" i="11"/>
  <c r="K2" i="11"/>
  <c r="M18" i="11"/>
  <c r="Q18" i="11" s="1" a="1"/>
  <c r="Q18" i="11" s="1"/>
  <c r="I18" i="11"/>
  <c r="I55" i="11"/>
  <c r="M55" i="11"/>
  <c r="Q55" i="11" s="1" a="1"/>
  <c r="Q55" i="11" s="1"/>
  <c r="I52" i="11"/>
  <c r="M52" i="11"/>
  <c r="Q52" i="11" s="1" a="1"/>
  <c r="Q52" i="11" s="1"/>
  <c r="I45" i="11"/>
  <c r="M45" i="11"/>
  <c r="Q45" i="11" s="1" a="1"/>
  <c r="Q45" i="11" s="1"/>
  <c r="M23" i="11"/>
  <c r="Q23" i="11" s="1" a="1"/>
  <c r="Q23" i="11" s="1"/>
  <c r="I23" i="11"/>
  <c r="M19" i="11"/>
  <c r="Q19" i="11" s="1" a="1"/>
  <c r="Q19" i="11" s="1"/>
  <c r="I19" i="11"/>
  <c r="M15" i="11"/>
  <c r="Q15" i="11" s="1" a="1"/>
  <c r="Q15" i="11" s="1"/>
  <c r="I15" i="11"/>
  <c r="K12" i="11"/>
  <c r="M12" i="11"/>
  <c r="Q12" i="11" s="1" a="1"/>
  <c r="Q12" i="11" s="1"/>
  <c r="M6" i="11"/>
  <c r="Q6" i="11" s="1" a="1"/>
  <c r="Q6" i="11" s="1"/>
  <c r="I6" i="11"/>
  <c r="I34" i="11"/>
  <c r="M34" i="11"/>
  <c r="Q34" i="11" s="1" a="1"/>
  <c r="Q34" i="11" s="1"/>
  <c r="I5" i="11"/>
  <c r="M5" i="11"/>
  <c r="Q5" i="11" s="1" a="1"/>
  <c r="Q5" i="11" s="1"/>
  <c r="I47" i="11"/>
  <c r="M47" i="11"/>
  <c r="Q47" i="11" s="1" a="1"/>
  <c r="Q47" i="11" s="1"/>
  <c r="M26" i="11"/>
  <c r="Q26" i="11" s="1" a="1"/>
  <c r="Q26" i="11" s="1"/>
  <c r="I26" i="11"/>
  <c r="M3" i="11"/>
  <c r="Q3" i="11" s="1" a="1"/>
  <c r="Q3" i="11" s="1"/>
  <c r="I3" i="11"/>
  <c r="I49" i="11"/>
  <c r="M49" i="11"/>
  <c r="Q49" i="11" s="1" a="1"/>
  <c r="Q49" i="11" s="1"/>
  <c r="M42" i="11"/>
  <c r="Q42" i="11" s="1" a="1"/>
  <c r="Q42" i="11" s="1"/>
  <c r="I42" i="11"/>
  <c r="I20" i="11"/>
  <c r="M20" i="11"/>
  <c r="Q20" i="11" s="1" a="1"/>
  <c r="Q20" i="11" s="1"/>
  <c r="M29" i="11"/>
  <c r="Q29" i="11" s="1" a="1"/>
  <c r="Q29" i="11" s="1"/>
  <c r="I29" i="11"/>
  <c r="M10" i="11"/>
  <c r="Q10" i="11" s="1" a="1"/>
  <c r="Q10" i="11" s="1"/>
  <c r="I10" i="11"/>
  <c r="K9" i="11"/>
  <c r="M9" i="11"/>
  <c r="Q9" i="11" s="1" a="1"/>
  <c r="Q9" i="11" s="1"/>
  <c r="M46" i="11"/>
  <c r="Q46" i="11" s="1" a="1"/>
  <c r="Q46" i="11" s="1"/>
  <c r="I46" i="11"/>
  <c r="I35" i="11"/>
  <c r="I24" i="11"/>
  <c r="M24" i="11"/>
  <c r="Q24" i="11" s="1" a="1"/>
  <c r="Q24" i="11" s="1"/>
  <c r="I16" i="11"/>
  <c r="M16" i="11"/>
  <c r="Q16" i="11" s="1" a="1"/>
  <c r="Q16" i="11" s="1"/>
  <c r="M14" i="11"/>
  <c r="Q14" i="11" s="1" a="1"/>
  <c r="Q14" i="11" s="1"/>
  <c r="I14" i="11"/>
  <c r="M38" i="11"/>
  <c r="Q38" i="11" s="1" a="1"/>
  <c r="Q38" i="11" s="1"/>
  <c r="I38" i="11"/>
  <c r="M39" i="11"/>
  <c r="Q39" i="11" s="1" a="1"/>
  <c r="Q39" i="11" s="1"/>
  <c r="I39" i="11"/>
  <c r="M28" i="11"/>
  <c r="Q28" i="11" s="1" a="1"/>
  <c r="Q28" i="11" s="1"/>
  <c r="I28" i="11"/>
  <c r="M11" i="11"/>
  <c r="Q11" i="11" s="1" a="1"/>
  <c r="Q11" i="11" s="1"/>
  <c r="I11" i="11"/>
  <c r="M50" i="11"/>
  <c r="Q50" i="11" s="1" a="1"/>
  <c r="Q50" i="11" s="1"/>
  <c r="I50" i="11"/>
  <c r="I32" i="11"/>
  <c r="M32" i="11"/>
  <c r="Q32" i="11" s="1" a="1"/>
  <c r="Q32" i="11" s="1"/>
  <c r="I51" i="11"/>
  <c r="M51" i="11"/>
  <c r="Q51" i="11" s="1" a="1"/>
  <c r="Q51" i="11" s="1"/>
  <c r="I41" i="11"/>
  <c r="M41" i="11"/>
  <c r="Q41" i="11" s="1" a="1"/>
  <c r="Q41" i="11" s="1"/>
  <c r="M36" i="11"/>
  <c r="Q36" i="11" s="1" a="1"/>
  <c r="Q36" i="11" s="1"/>
  <c r="I36" i="11"/>
  <c r="I21" i="11"/>
  <c r="M21" i="11"/>
  <c r="Q21" i="11" s="1" a="1"/>
  <c r="Q21" i="11" s="1"/>
  <c r="M48" i="11"/>
  <c r="Q48" i="11" s="1" a="1"/>
  <c r="Q48" i="11" s="1"/>
  <c r="I48" i="11"/>
  <c r="I13" i="11"/>
  <c r="M13" i="11"/>
  <c r="Q13" i="11" s="1" a="1"/>
  <c r="Q13" i="11" s="1"/>
  <c r="M54" i="11"/>
  <c r="Q54" i="11" s="1" a="1"/>
  <c r="Q54" i="11" s="1"/>
  <c r="I54" i="11"/>
  <c r="M44" i="11"/>
  <c r="Q44" i="11" s="1" a="1"/>
  <c r="Q44" i="11" s="1"/>
  <c r="I44" i="11"/>
  <c r="I30" i="11"/>
  <c r="M30" i="11"/>
  <c r="Q30" i="11" s="1" a="1"/>
  <c r="Q30" i="11" s="1"/>
  <c r="I8" i="11"/>
  <c r="M8" i="11"/>
  <c r="Q8" i="11" s="1" a="1"/>
  <c r="Q8" i="11" s="1"/>
  <c r="M2" i="11"/>
  <c r="Q2" i="11" s="1" a="1"/>
  <c r="Q2" i="11" s="1"/>
  <c r="I2" i="11"/>
  <c r="M17" i="11"/>
  <c r="Q17" i="11" s="1" a="1"/>
  <c r="Q17" i="11" s="1"/>
  <c r="K5" i="19"/>
  <c r="K26" i="19"/>
  <c r="J19" i="19"/>
  <c r="J14" i="19"/>
  <c r="M8" i="19"/>
  <c r="Q8" i="19" s="1" a="1"/>
  <c r="Q8" i="19" s="1"/>
  <c r="N8" i="19" s="1"/>
  <c r="M5" i="19"/>
  <c r="Q5" i="19" s="1" a="1"/>
  <c r="Q5" i="19" s="1"/>
  <c r="N5" i="19" s="1"/>
  <c r="I10" i="19"/>
  <c r="M10" i="19"/>
  <c r="Q10" i="19" s="1" a="1"/>
  <c r="Q10" i="19" s="1"/>
  <c r="I3" i="19"/>
  <c r="M3" i="19"/>
  <c r="Q3" i="19" s="1" a="1"/>
  <c r="Q3" i="19" s="1"/>
  <c r="I13" i="19"/>
  <c r="M13" i="19"/>
  <c r="Q13" i="19" s="1" a="1"/>
  <c r="Q13" i="19" s="1"/>
  <c r="I30" i="19"/>
  <c r="M30" i="19"/>
  <c r="Q30" i="19" s="1" a="1"/>
  <c r="Q30" i="19" s="1"/>
  <c r="I27" i="19"/>
  <c r="B56" i="19"/>
  <c r="M27" i="19"/>
  <c r="Q27" i="19" s="1" a="1"/>
  <c r="Q27" i="19" s="1"/>
  <c r="I22" i="19"/>
  <c r="M22" i="19"/>
  <c r="Q22" i="19" s="1" a="1"/>
  <c r="Q22" i="19" s="1"/>
  <c r="M12" i="19"/>
  <c r="Q12" i="19" s="1" a="1"/>
  <c r="Q12" i="19" s="1"/>
  <c r="J8" i="19"/>
  <c r="M35" i="19"/>
  <c r="Q35" i="19" s="1" a="1"/>
  <c r="Q35" i="19" s="1"/>
  <c r="I35" i="19"/>
  <c r="I23" i="19"/>
  <c r="M23" i="19"/>
  <c r="Q23" i="19" s="1" a="1"/>
  <c r="Q23" i="19" s="1"/>
  <c r="M46" i="19"/>
  <c r="Q46" i="19" s="1" a="1"/>
  <c r="Q46" i="19" s="1"/>
  <c r="I46" i="19"/>
  <c r="M2" i="19"/>
  <c r="Q2" i="19" s="1" a="1"/>
  <c r="Q2" i="19" s="1"/>
  <c r="M7" i="19"/>
  <c r="Q7" i="19" s="1" a="1"/>
  <c r="Q7" i="19" s="1"/>
  <c r="I26" i="19"/>
  <c r="M26" i="19"/>
  <c r="Q26" i="19" s="1" a="1"/>
  <c r="Q26" i="19" s="1"/>
  <c r="I32" i="19"/>
  <c r="M32" i="19"/>
  <c r="Q32" i="19" s="1" a="1"/>
  <c r="Q32" i="19" s="1"/>
  <c r="M45" i="19"/>
  <c r="Q45" i="19" s="1" a="1"/>
  <c r="Q45" i="19" s="1"/>
  <c r="I45" i="19"/>
  <c r="K17" i="19"/>
  <c r="K40" i="19"/>
  <c r="I42" i="19"/>
  <c r="M42" i="19"/>
  <c r="Q42" i="19" s="1" a="1"/>
  <c r="Q42" i="19" s="1"/>
  <c r="M50" i="19"/>
  <c r="Q50" i="19" s="1" a="1"/>
  <c r="Q50" i="19" s="1"/>
  <c r="I9" i="19"/>
  <c r="M9" i="19"/>
  <c r="Q9" i="19" s="1" a="1"/>
  <c r="Q9" i="19" s="1"/>
  <c r="L17" i="19"/>
  <c r="M11" i="19"/>
  <c r="Q11" i="19" s="1" a="1"/>
  <c r="Q11" i="19" s="1"/>
  <c r="I11" i="19"/>
  <c r="M28" i="19"/>
  <c r="Q28" i="19" s="1" a="1"/>
  <c r="Q28" i="19" s="1"/>
  <c r="I28" i="19"/>
  <c r="L40" i="19"/>
  <c r="M44" i="19"/>
  <c r="Q44" i="19" s="1" a="1"/>
  <c r="Q44" i="19" s="1"/>
  <c r="I44" i="19"/>
  <c r="I47" i="19"/>
  <c r="M47" i="19"/>
  <c r="Q47" i="19" s="1" a="1"/>
  <c r="Q47" i="19" s="1"/>
  <c r="I6" i="19"/>
  <c r="M6" i="19"/>
  <c r="Q6" i="19" s="1" a="1"/>
  <c r="Q6" i="19" s="1"/>
  <c r="I8" i="19"/>
  <c r="M18" i="19"/>
  <c r="Q18" i="19" s="1" a="1"/>
  <c r="Q18" i="19" s="1"/>
  <c r="K32" i="19"/>
  <c r="I41" i="19"/>
  <c r="M41" i="19"/>
  <c r="Q41" i="19" s="1" a="1"/>
  <c r="Q41" i="19" s="1"/>
  <c r="I43" i="19"/>
  <c r="M4" i="19"/>
  <c r="Q4" i="19" s="1" a="1"/>
  <c r="Q4" i="19" s="1"/>
  <c r="I14" i="19"/>
  <c r="K24" i="19"/>
  <c r="M21" i="19"/>
  <c r="Q21" i="19" s="1" a="1"/>
  <c r="Q21" i="19" s="1"/>
  <c r="I21" i="19"/>
  <c r="L32" i="19"/>
  <c r="I49" i="19"/>
  <c r="M49" i="19"/>
  <c r="Q49" i="19" s="1" a="1"/>
  <c r="Q49" i="19" s="1"/>
  <c r="I33" i="19"/>
  <c r="M33" i="19"/>
  <c r="Q33" i="19" s="1" a="1"/>
  <c r="Q33" i="19" s="1"/>
  <c r="I19" i="19"/>
  <c r="M19" i="19"/>
  <c r="Q19" i="19" s="1" a="1"/>
  <c r="Q19" i="19" s="1"/>
  <c r="M39" i="19"/>
  <c r="Q39" i="19" s="1" a="1"/>
  <c r="Q39" i="19" s="1"/>
  <c r="I39" i="19"/>
  <c r="I48" i="19"/>
  <c r="M48" i="19"/>
  <c r="Q48" i="19" s="1" a="1"/>
  <c r="Q48" i="19" s="1"/>
  <c r="I54" i="19"/>
  <c r="M54" i="19"/>
  <c r="Q54" i="19" s="1" a="1"/>
  <c r="Q54" i="19" s="1"/>
  <c r="M55" i="19"/>
  <c r="Q55" i="19" s="1" a="1"/>
  <c r="Q55" i="19" s="1"/>
  <c r="I55" i="19"/>
  <c r="I24" i="19"/>
  <c r="M24" i="19"/>
  <c r="Q24" i="19" s="1" a="1"/>
  <c r="Q24" i="19" s="1"/>
  <c r="C56" i="19"/>
  <c r="J56" i="19" s="1"/>
  <c r="D56" i="19"/>
  <c r="K56" i="19" s="1"/>
  <c r="K8" i="19"/>
  <c r="M16" i="19"/>
  <c r="Q16" i="19" s="1" a="1"/>
  <c r="Q16" i="19" s="1"/>
  <c r="M31" i="19"/>
  <c r="Q31" i="19" s="1" a="1"/>
  <c r="Q31" i="19" s="1"/>
  <c r="I31" i="19"/>
  <c r="K43" i="19"/>
  <c r="L8" i="19"/>
  <c r="M20" i="19"/>
  <c r="Q20" i="19" s="1" a="1"/>
  <c r="Q20" i="19" s="1"/>
  <c r="I20" i="19"/>
  <c r="L43" i="19"/>
  <c r="I38" i="19"/>
  <c r="M38" i="19"/>
  <c r="Q38" i="19" s="1" a="1"/>
  <c r="Q38" i="19" s="1"/>
  <c r="I36" i="19"/>
  <c r="M36" i="19"/>
  <c r="Q36" i="19" s="1" a="1"/>
  <c r="Q36" i="19" s="1"/>
  <c r="L27" i="19"/>
  <c r="E56" i="19"/>
  <c r="L56" i="19" s="1"/>
  <c r="L14" i="19"/>
  <c r="K19" i="19"/>
  <c r="I29" i="19"/>
  <c r="M29" i="19"/>
  <c r="Q29" i="19" s="1" a="1"/>
  <c r="Q29" i="19" s="1"/>
  <c r="I25" i="19"/>
  <c r="M25" i="19"/>
  <c r="Q25" i="19" s="1" a="1"/>
  <c r="Q25" i="19" s="1"/>
  <c r="L4" i="19"/>
  <c r="M15" i="19"/>
  <c r="Q15" i="19" s="1" a="1"/>
  <c r="Q15" i="19" s="1"/>
  <c r="I34" i="19"/>
  <c r="M34" i="19"/>
  <c r="Q34" i="19" s="1" a="1"/>
  <c r="Q34" i="19" s="1"/>
  <c r="L19" i="19"/>
  <c r="M37" i="19"/>
  <c r="Q37" i="19" s="1" a="1"/>
  <c r="Q37" i="19" s="1"/>
  <c r="I37" i="19"/>
  <c r="M51" i="19"/>
  <c r="Q51" i="19" s="1" a="1"/>
  <c r="Q51" i="19" s="1"/>
  <c r="I51" i="19"/>
  <c r="M52" i="19"/>
  <c r="Q52" i="19" s="1" a="1"/>
  <c r="Q52" i="19" s="1"/>
  <c r="I52" i="19"/>
  <c r="P14" i="19"/>
  <c r="O14" i="19"/>
  <c r="N14" i="19"/>
  <c r="I17" i="19"/>
  <c r="M17" i="19"/>
  <c r="Q17" i="19" s="1" a="1"/>
  <c r="Q17" i="19" s="1"/>
  <c r="I40" i="19"/>
  <c r="M40" i="19"/>
  <c r="Q40" i="19" s="1" a="1"/>
  <c r="Q40" i="19" s="1"/>
  <c r="M53" i="19"/>
  <c r="Q53" i="19" s="1" a="1"/>
  <c r="Q53" i="19" s="1"/>
  <c r="M43" i="19"/>
  <c r="Q43" i="19" s="1" a="1"/>
  <c r="Q43" i="19" s="1"/>
  <c r="I50" i="19"/>
  <c r="I53" i="19"/>
  <c r="L12" i="24" l="1"/>
  <c r="I26" i="24"/>
  <c r="K26" i="24"/>
  <c r="I13" i="24"/>
  <c r="L10" i="24"/>
  <c r="I54" i="24"/>
  <c r="J30" i="24"/>
  <c r="L55" i="24"/>
  <c r="I44" i="24"/>
  <c r="J2" i="24"/>
  <c r="M23" i="24"/>
  <c r="R23" i="24" s="1" a="1"/>
  <c r="R23" i="24" s="1"/>
  <c r="O23" i="24" s="1"/>
  <c r="I39" i="24"/>
  <c r="K16" i="24"/>
  <c r="M30" i="24"/>
  <c r="R30" i="24" s="1" a="1"/>
  <c r="R30" i="24" s="1"/>
  <c r="Q30" i="24" s="1"/>
  <c r="I30" i="24"/>
  <c r="M55" i="24"/>
  <c r="R55" i="24" s="1" a="1"/>
  <c r="R55" i="24" s="1"/>
  <c r="Q55" i="24" s="1"/>
  <c r="K50" i="24"/>
  <c r="I22" i="24"/>
  <c r="I6" i="24"/>
  <c r="I55" i="24"/>
  <c r="J33" i="24"/>
  <c r="I53" i="24"/>
  <c r="I43" i="24"/>
  <c r="K55" i="24"/>
  <c r="K54" i="24"/>
  <c r="K44" i="24"/>
  <c r="I36" i="24"/>
  <c r="L36" i="24"/>
  <c r="K36" i="24"/>
  <c r="L37" i="24"/>
  <c r="J36" i="24"/>
  <c r="K53" i="24"/>
  <c r="M2" i="24"/>
  <c r="R2" i="24" s="1" a="1"/>
  <c r="R2" i="24" s="1"/>
  <c r="O2" i="24" s="1"/>
  <c r="M31" i="24"/>
  <c r="R31" i="24" s="1" a="1"/>
  <c r="R31" i="24" s="1"/>
  <c r="P31" i="24" s="1"/>
  <c r="L33" i="24"/>
  <c r="M11" i="24"/>
  <c r="R11" i="24" s="1" a="1"/>
  <c r="R11" i="24" s="1"/>
  <c r="O11" i="24" s="1"/>
  <c r="M12" i="26"/>
  <c r="R12" i="26" s="1" a="1"/>
  <c r="R12" i="26" s="1"/>
  <c r="M3" i="26"/>
  <c r="R3" i="26" s="1" a="1"/>
  <c r="R3" i="26" s="1"/>
  <c r="O3" i="26" s="1"/>
  <c r="L13" i="26"/>
  <c r="J44" i="26"/>
  <c r="L23" i="26"/>
  <c r="M41" i="26"/>
  <c r="R41" i="26" s="1" a="1"/>
  <c r="R41" i="26" s="1"/>
  <c r="L8" i="26"/>
  <c r="J9" i="26"/>
  <c r="J24" i="26"/>
  <c r="K23" i="26"/>
  <c r="M44" i="26"/>
  <c r="R44" i="26" s="1" a="1"/>
  <c r="R44" i="26" s="1"/>
  <c r="K7" i="26"/>
  <c r="J41" i="26"/>
  <c r="K41" i="26"/>
  <c r="L41" i="26"/>
  <c r="L44" i="26"/>
  <c r="L21" i="26"/>
  <c r="M51" i="26"/>
  <c r="R51" i="26" s="1" a="1"/>
  <c r="R51" i="26" s="1"/>
  <c r="I24" i="26"/>
  <c r="J23" i="26"/>
  <c r="K51" i="26"/>
  <c r="K36" i="26"/>
  <c r="L45" i="26"/>
  <c r="J51" i="26"/>
  <c r="K45" i="26"/>
  <c r="L51" i="26"/>
  <c r="M13" i="25"/>
  <c r="R13" i="25" s="1" a="1"/>
  <c r="R13" i="25" s="1"/>
  <c r="J28" i="25"/>
  <c r="L13" i="25"/>
  <c r="I28" i="25"/>
  <c r="J23" i="25"/>
  <c r="L15" i="25"/>
  <c r="M15" i="25"/>
  <c r="R15" i="25" s="1" a="1"/>
  <c r="R15" i="25" s="1"/>
  <c r="M28" i="25"/>
  <c r="R28" i="25" s="1" a="1"/>
  <c r="R28" i="25" s="1"/>
  <c r="K28" i="25"/>
  <c r="J13" i="25"/>
  <c r="I23" i="25"/>
  <c r="L10" i="25"/>
  <c r="K15" i="25"/>
  <c r="I18" i="24"/>
  <c r="J10" i="24"/>
  <c r="L34" i="24"/>
  <c r="L19" i="24"/>
  <c r="K24" i="24"/>
  <c r="M52" i="24"/>
  <c r="R52" i="24" s="1" a="1"/>
  <c r="R52" i="24" s="1"/>
  <c r="L52" i="24"/>
  <c r="M10" i="24"/>
  <c r="R10" i="24" s="1" a="1"/>
  <c r="R10" i="24" s="1"/>
  <c r="Q10" i="24" s="1"/>
  <c r="I32" i="24"/>
  <c r="I10" i="24"/>
  <c r="I19" i="24"/>
  <c r="M19" i="24"/>
  <c r="R19" i="24" s="1" a="1"/>
  <c r="R19" i="24" s="1"/>
  <c r="P19" i="24" s="1"/>
  <c r="L6" i="24"/>
  <c r="J41" i="24"/>
  <c r="J34" i="24"/>
  <c r="I52" i="24"/>
  <c r="M28" i="24"/>
  <c r="R28" i="24" s="1" a="1"/>
  <c r="R28" i="24" s="1"/>
  <c r="Q28" i="24" s="1"/>
  <c r="L24" i="24"/>
  <c r="M47" i="24"/>
  <c r="R47" i="24" s="1" a="1"/>
  <c r="R47" i="24" s="1"/>
  <c r="N47" i="24" s="1"/>
  <c r="M6" i="24"/>
  <c r="R6" i="24" s="1" a="1"/>
  <c r="R6" i="24" s="1"/>
  <c r="Q6" i="24" s="1"/>
  <c r="K52" i="24"/>
  <c r="K49" i="24"/>
  <c r="I20" i="24"/>
  <c r="L47" i="24"/>
  <c r="L43" i="24"/>
  <c r="L38" i="24"/>
  <c r="I11" i="24"/>
  <c r="I34" i="24"/>
  <c r="J47" i="24"/>
  <c r="M20" i="24"/>
  <c r="R20" i="24" s="1" a="1"/>
  <c r="R20" i="24" s="1"/>
  <c r="P20" i="24" s="1"/>
  <c r="I7" i="24"/>
  <c r="L5" i="24"/>
  <c r="M29" i="24"/>
  <c r="R29" i="24" s="1" a="1"/>
  <c r="R29" i="24" s="1"/>
  <c r="Q29" i="24" s="1"/>
  <c r="K6" i="24"/>
  <c r="K5" i="24"/>
  <c r="J22" i="24"/>
  <c r="M34" i="24"/>
  <c r="R34" i="24" s="1" a="1"/>
  <c r="R34" i="24" s="1"/>
  <c r="Q34" i="24" s="1"/>
  <c r="J38" i="24"/>
  <c r="L16" i="24"/>
  <c r="J21" i="24"/>
  <c r="I31" i="24"/>
  <c r="I47" i="24"/>
  <c r="K37" i="23"/>
  <c r="L31" i="22"/>
  <c r="M46" i="22"/>
  <c r="R46" i="22" s="1" a="1"/>
  <c r="R46" i="22" s="1"/>
  <c r="M36" i="22"/>
  <c r="R36" i="22" s="1" a="1"/>
  <c r="R36" i="22" s="1"/>
  <c r="M30" i="22"/>
  <c r="R30" i="22" s="1" a="1"/>
  <c r="R30" i="22" s="1"/>
  <c r="L6" i="22"/>
  <c r="K3" i="22"/>
  <c r="O33" i="20"/>
  <c r="K47" i="20"/>
  <c r="Q14" i="20"/>
  <c r="N14" i="20"/>
  <c r="Q45" i="20"/>
  <c r="L47" i="20"/>
  <c r="O45" i="20"/>
  <c r="L34" i="20"/>
  <c r="P45" i="20"/>
  <c r="P40" i="20"/>
  <c r="N40" i="20"/>
  <c r="O50" i="20"/>
  <c r="Q27" i="20"/>
  <c r="O44" i="20"/>
  <c r="K4" i="20"/>
  <c r="Q32" i="20"/>
  <c r="Q52" i="20"/>
  <c r="O39" i="20"/>
  <c r="Q25" i="20"/>
  <c r="Q6" i="20"/>
  <c r="P44" i="20"/>
  <c r="O5" i="20"/>
  <c r="K34" i="20"/>
  <c r="P27" i="20"/>
  <c r="Q44" i="20"/>
  <c r="M31" i="20"/>
  <c r="R31" i="20" s="1" a="1"/>
  <c r="R31" i="20" s="1"/>
  <c r="N31" i="20" s="1"/>
  <c r="P53" i="20"/>
  <c r="K37" i="20"/>
  <c r="P47" i="20"/>
  <c r="O19" i="20"/>
  <c r="Q7" i="20"/>
  <c r="O13" i="20"/>
  <c r="I31" i="20"/>
  <c r="I28" i="20"/>
  <c r="Q30" i="20"/>
  <c r="Q43" i="20"/>
  <c r="K33" i="20"/>
  <c r="O8" i="20"/>
  <c r="P35" i="20"/>
  <c r="Q46" i="20"/>
  <c r="P15" i="20"/>
  <c r="O29" i="20"/>
  <c r="O37" i="20"/>
  <c r="Q51" i="20"/>
  <c r="P14" i="20"/>
  <c r="Q33" i="20"/>
  <c r="Q20" i="20"/>
  <c r="Q28" i="20"/>
  <c r="P37" i="20"/>
  <c r="Q49" i="20"/>
  <c r="M34" i="20"/>
  <c r="R34" i="20" s="1" a="1"/>
  <c r="R34" i="20" s="1"/>
  <c r="N34" i="20" s="1"/>
  <c r="Q41" i="20"/>
  <c r="Q37" i="20"/>
  <c r="Q55" i="20"/>
  <c r="O40" i="20"/>
  <c r="Q4" i="20"/>
  <c r="Q38" i="20"/>
  <c r="Q11" i="20"/>
  <c r="O2" i="20"/>
  <c r="O36" i="20"/>
  <c r="Q48" i="20"/>
  <c r="Q18" i="20"/>
  <c r="K28" i="20"/>
  <c r="Q23" i="20"/>
  <c r="I22" i="20"/>
  <c r="P13" i="20"/>
  <c r="P6" i="20"/>
  <c r="O6" i="20"/>
  <c r="M22" i="20"/>
  <c r="R22" i="20" s="1" a="1"/>
  <c r="R22" i="20" s="1"/>
  <c r="N22" i="20" s="1"/>
  <c r="L22" i="20"/>
  <c r="Q35" i="20"/>
  <c r="P50" i="20"/>
  <c r="Q50" i="20"/>
  <c r="K22" i="20"/>
  <c r="Q13" i="20"/>
  <c r="O32" i="20"/>
  <c r="P52" i="20"/>
  <c r="P51" i="20"/>
  <c r="P55" i="20"/>
  <c r="O41" i="20"/>
  <c r="O14" i="20"/>
  <c r="O46" i="20"/>
  <c r="P4" i="20"/>
  <c r="P32" i="20"/>
  <c r="L42" i="20"/>
  <c r="O4" i="20"/>
  <c r="P2" i="20"/>
  <c r="O18" i="20"/>
  <c r="O52" i="20"/>
  <c r="Q2" i="20"/>
  <c r="M12" i="20"/>
  <c r="R12" i="20" s="1" a="1"/>
  <c r="R12" i="20" s="1"/>
  <c r="N12" i="20" s="1"/>
  <c r="Q47" i="20"/>
  <c r="O47" i="20"/>
  <c r="I17" i="20"/>
  <c r="M42" i="20"/>
  <c r="R42" i="20" s="1" a="1"/>
  <c r="R42" i="20" s="1"/>
  <c r="I27" i="11"/>
  <c r="K22" i="11"/>
  <c r="J40" i="11"/>
  <c r="M27" i="11"/>
  <c r="Q27" i="11" s="1" a="1"/>
  <c r="Q27" i="11" s="1"/>
  <c r="J25" i="11"/>
  <c r="I22" i="11"/>
  <c r="M4" i="11"/>
  <c r="Q4" i="11" s="1" a="1"/>
  <c r="Q4" i="11" s="1"/>
  <c r="J27" i="11"/>
  <c r="L4" i="11"/>
  <c r="L53" i="11"/>
  <c r="M22" i="11"/>
  <c r="Q22" i="11" s="1" a="1"/>
  <c r="Q22" i="11" s="1"/>
  <c r="K4" i="11"/>
  <c r="L27" i="11"/>
  <c r="J35" i="11"/>
  <c r="M35" i="11"/>
  <c r="Q35" i="11" s="1" a="1"/>
  <c r="Q35" i="11" s="1"/>
  <c r="M53" i="11"/>
  <c r="Q53" i="11" s="1" a="1"/>
  <c r="Q53" i="11" s="1"/>
  <c r="J4" i="11"/>
  <c r="M40" i="11"/>
  <c r="Q40" i="11" s="1" a="1"/>
  <c r="Q40" i="11" s="1"/>
  <c r="I40" i="11"/>
  <c r="I53" i="11"/>
  <c r="J22" i="11"/>
  <c r="M33" i="11"/>
  <c r="Q33" i="11" s="1" a="1"/>
  <c r="Q33" i="11" s="1"/>
  <c r="N33" i="11" s="1"/>
  <c r="L33" i="11"/>
  <c r="M37" i="11"/>
  <c r="Q37" i="11" s="1" a="1"/>
  <c r="Q37" i="11" s="1"/>
  <c r="N37" i="11" s="1"/>
  <c r="I33" i="11"/>
  <c r="I37" i="11"/>
  <c r="J7" i="11"/>
  <c r="K7" i="11"/>
  <c r="I7" i="11"/>
  <c r="L7" i="11"/>
  <c r="J37" i="11"/>
  <c r="L43" i="11"/>
  <c r="L31" i="11"/>
  <c r="M43" i="11"/>
  <c r="Q43" i="11" s="1" a="1"/>
  <c r="Q43" i="11" s="1"/>
  <c r="N43" i="11" s="1"/>
  <c r="L37" i="11"/>
  <c r="K31" i="11"/>
  <c r="I43" i="11"/>
  <c r="J31" i="11"/>
  <c r="J43" i="11"/>
  <c r="I31" i="11"/>
  <c r="L46" i="26"/>
  <c r="M35" i="26"/>
  <c r="R35" i="26" s="1" a="1"/>
  <c r="R35" i="26" s="1"/>
  <c r="P35" i="26" s="1"/>
  <c r="J35" i="26"/>
  <c r="M50" i="26"/>
  <c r="R50" i="26" s="1" a="1"/>
  <c r="R50" i="26" s="1"/>
  <c r="I12" i="26"/>
  <c r="L35" i="26"/>
  <c r="J12" i="26"/>
  <c r="M20" i="26"/>
  <c r="R20" i="26" s="1" a="1"/>
  <c r="R20" i="26" s="1"/>
  <c r="P20" i="26" s="1"/>
  <c r="M26" i="26"/>
  <c r="R26" i="26" s="1" a="1"/>
  <c r="R26" i="26" s="1"/>
  <c r="I14" i="26"/>
  <c r="L12" i="26"/>
  <c r="I50" i="26"/>
  <c r="K14" i="26"/>
  <c r="L14" i="26"/>
  <c r="J14" i="26"/>
  <c r="K33" i="26"/>
  <c r="K3" i="26"/>
  <c r="L33" i="26"/>
  <c r="J3" i="26"/>
  <c r="L3" i="26"/>
  <c r="I38" i="26"/>
  <c r="K38" i="26"/>
  <c r="M40" i="26"/>
  <c r="R40" i="26" s="1" a="1"/>
  <c r="R40" i="26" s="1"/>
  <c r="P40" i="26" s="1"/>
  <c r="M30" i="26"/>
  <c r="R30" i="26" s="1" a="1"/>
  <c r="R30" i="26" s="1"/>
  <c r="O30" i="26" s="1"/>
  <c r="M27" i="26"/>
  <c r="R27" i="26" s="1" a="1"/>
  <c r="R27" i="26" s="1"/>
  <c r="O27" i="26" s="1"/>
  <c r="I27" i="26"/>
  <c r="I10" i="26"/>
  <c r="M5" i="26"/>
  <c r="R5" i="26" s="1" a="1"/>
  <c r="R5" i="26" s="1"/>
  <c r="O5" i="26" s="1"/>
  <c r="L38" i="26"/>
  <c r="L16" i="26"/>
  <c r="K26" i="26"/>
  <c r="K49" i="26"/>
  <c r="I52" i="26"/>
  <c r="L6" i="26"/>
  <c r="M53" i="26"/>
  <c r="R53" i="26" s="1" a="1"/>
  <c r="R53" i="26" s="1"/>
  <c r="Q53" i="26" s="1"/>
  <c r="M38" i="26"/>
  <c r="R38" i="26" s="1" a="1"/>
  <c r="R38" i="26" s="1"/>
  <c r="N38" i="26" s="1"/>
  <c r="K40" i="26"/>
  <c r="K32" i="26"/>
  <c r="K53" i="26"/>
  <c r="M48" i="26"/>
  <c r="R48" i="26" s="1" a="1"/>
  <c r="R48" i="26" s="1"/>
  <c r="Q48" i="26" s="1"/>
  <c r="K48" i="26"/>
  <c r="I49" i="26"/>
  <c r="I53" i="26"/>
  <c r="M43" i="26"/>
  <c r="R43" i="26" s="1" a="1"/>
  <c r="R43" i="26" s="1"/>
  <c r="Q43" i="26" s="1"/>
  <c r="I37" i="26"/>
  <c r="K42" i="26"/>
  <c r="I26" i="26"/>
  <c r="I5" i="26"/>
  <c r="K19" i="26"/>
  <c r="J5" i="26"/>
  <c r="K27" i="26"/>
  <c r="L42" i="26"/>
  <c r="M32" i="26"/>
  <c r="R32" i="26" s="1" a="1"/>
  <c r="R32" i="26" s="1"/>
  <c r="P32" i="26" s="1"/>
  <c r="J53" i="26"/>
  <c r="M49" i="26"/>
  <c r="R49" i="26" s="1" a="1"/>
  <c r="R49" i="26" s="1"/>
  <c r="Q49" i="26" s="1"/>
  <c r="M22" i="26"/>
  <c r="R22" i="26" s="1" a="1"/>
  <c r="R22" i="26" s="1"/>
  <c r="Q22" i="26" s="1"/>
  <c r="K22" i="26"/>
  <c r="J10" i="26"/>
  <c r="Q42" i="26"/>
  <c r="P42" i="26"/>
  <c r="O42" i="26"/>
  <c r="N42" i="26"/>
  <c r="O10" i="26"/>
  <c r="N10" i="26"/>
  <c r="P10" i="26"/>
  <c r="Q10" i="26"/>
  <c r="Q19" i="26"/>
  <c r="P19" i="26"/>
  <c r="O19" i="26"/>
  <c r="N19" i="26"/>
  <c r="Q7" i="26"/>
  <c r="P7" i="26"/>
  <c r="O7" i="26"/>
  <c r="N7" i="26"/>
  <c r="P3" i="26"/>
  <c r="Q3" i="26"/>
  <c r="I2" i="26"/>
  <c r="I20" i="26"/>
  <c r="K37" i="26"/>
  <c r="I40" i="26"/>
  <c r="J40" i="26"/>
  <c r="K50" i="26"/>
  <c r="J50" i="26"/>
  <c r="M46" i="26"/>
  <c r="R46" i="26" s="1" a="1"/>
  <c r="R46" i="26" s="1"/>
  <c r="L22" i="26"/>
  <c r="L49" i="26"/>
  <c r="J20" i="26"/>
  <c r="L27" i="26"/>
  <c r="J46" i="26"/>
  <c r="K28" i="26"/>
  <c r="N20" i="26"/>
  <c r="O18" i="26"/>
  <c r="N18" i="26"/>
  <c r="P18" i="26"/>
  <c r="Q18" i="26"/>
  <c r="Q9" i="26"/>
  <c r="P9" i="26"/>
  <c r="O9" i="26"/>
  <c r="N9" i="26"/>
  <c r="J6" i="26"/>
  <c r="N5" i="26"/>
  <c r="P5" i="26"/>
  <c r="Q5" i="26"/>
  <c r="I48" i="26"/>
  <c r="J48" i="26"/>
  <c r="M2" i="26"/>
  <c r="R2" i="26" s="1" a="1"/>
  <c r="R2" i="26" s="1"/>
  <c r="L52" i="26"/>
  <c r="Q13" i="26"/>
  <c r="P13" i="26"/>
  <c r="O13" i="26"/>
  <c r="N13" i="26"/>
  <c r="M52" i="26"/>
  <c r="R52" i="26" s="1" a="1"/>
  <c r="R52" i="26" s="1"/>
  <c r="L30" i="26"/>
  <c r="L20" i="26"/>
  <c r="J30" i="26"/>
  <c r="Q14" i="26"/>
  <c r="P14" i="26"/>
  <c r="O14" i="26"/>
  <c r="N14" i="26"/>
  <c r="O48" i="26"/>
  <c r="N48" i="26"/>
  <c r="N21" i="26"/>
  <c r="O21" i="26"/>
  <c r="P21" i="26"/>
  <c r="Q21" i="26"/>
  <c r="O4" i="26"/>
  <c r="N4" i="26"/>
  <c r="P4" i="26"/>
  <c r="Q4" i="26"/>
  <c r="I42" i="26"/>
  <c r="J42" i="26"/>
  <c r="I55" i="26"/>
  <c r="O26" i="26"/>
  <c r="N26" i="26"/>
  <c r="P26" i="26"/>
  <c r="Q26" i="26"/>
  <c r="M16" i="26"/>
  <c r="R16" i="26" s="1" a="1"/>
  <c r="R16" i="26" s="1"/>
  <c r="Q50" i="26"/>
  <c r="P50" i="26"/>
  <c r="O50" i="26"/>
  <c r="N50" i="26"/>
  <c r="M55" i="26"/>
  <c r="R55" i="26" s="1" a="1"/>
  <c r="R55" i="26" s="1"/>
  <c r="Q54" i="26"/>
  <c r="P54" i="26"/>
  <c r="O54" i="26"/>
  <c r="N54" i="26"/>
  <c r="M37" i="26"/>
  <c r="R37" i="26" s="1" a="1"/>
  <c r="R37" i="26" s="1"/>
  <c r="L2" i="26"/>
  <c r="K2" i="26"/>
  <c r="I22" i="26"/>
  <c r="K30" i="26"/>
  <c r="N29" i="26"/>
  <c r="O29" i="26"/>
  <c r="P29" i="26"/>
  <c r="Q29" i="26"/>
  <c r="I19" i="26"/>
  <c r="J19" i="26"/>
  <c r="L19" i="26"/>
  <c r="K52" i="26"/>
  <c r="Q45" i="26"/>
  <c r="P45" i="26"/>
  <c r="O45" i="26"/>
  <c r="N45" i="26"/>
  <c r="J43" i="26"/>
  <c r="I43" i="26"/>
  <c r="N44" i="26"/>
  <c r="O44" i="26"/>
  <c r="P44" i="26"/>
  <c r="Q44" i="26"/>
  <c r="J37" i="26"/>
  <c r="Q34" i="26"/>
  <c r="P34" i="26"/>
  <c r="O34" i="26"/>
  <c r="N34" i="26"/>
  <c r="J15" i="26"/>
  <c r="I15" i="26"/>
  <c r="Q12" i="26"/>
  <c r="P12" i="26"/>
  <c r="O12" i="26"/>
  <c r="N12" i="26"/>
  <c r="N25" i="26"/>
  <c r="O25" i="26"/>
  <c r="Q25" i="26"/>
  <c r="P25" i="26"/>
  <c r="I28" i="26"/>
  <c r="J28" i="26"/>
  <c r="J32" i="26"/>
  <c r="I32" i="26"/>
  <c r="M15" i="26"/>
  <c r="R15" i="26" s="1" a="1"/>
  <c r="R15" i="26" s="1"/>
  <c r="Q24" i="26"/>
  <c r="P24" i="26"/>
  <c r="O24" i="26"/>
  <c r="N24" i="26"/>
  <c r="M28" i="26"/>
  <c r="R28" i="26" s="1" a="1"/>
  <c r="R28" i="26" s="1"/>
  <c r="L10" i="26"/>
  <c r="K10" i="26"/>
  <c r="Q41" i="26"/>
  <c r="P41" i="26"/>
  <c r="O41" i="26"/>
  <c r="N41" i="26"/>
  <c r="N51" i="26"/>
  <c r="O51" i="26"/>
  <c r="P51" i="26"/>
  <c r="Q51" i="26"/>
  <c r="K43" i="26"/>
  <c r="K46" i="26"/>
  <c r="J26" i="26"/>
  <c r="I16" i="26"/>
  <c r="J16" i="26"/>
  <c r="H56" i="26"/>
  <c r="J56" i="26" s="1"/>
  <c r="Q39" i="26"/>
  <c r="P39" i="26"/>
  <c r="O39" i="26"/>
  <c r="N39" i="26"/>
  <c r="M33" i="26"/>
  <c r="R33" i="26" s="1" a="1"/>
  <c r="R33" i="26" s="1"/>
  <c r="Q47" i="26"/>
  <c r="P47" i="26"/>
  <c r="O47" i="26"/>
  <c r="N47" i="26"/>
  <c r="N17" i="26"/>
  <c r="O17" i="26"/>
  <c r="Q17" i="26"/>
  <c r="P17" i="26"/>
  <c r="K15" i="26"/>
  <c r="J33" i="26"/>
  <c r="L55" i="26"/>
  <c r="K55" i="26"/>
  <c r="Q36" i="26"/>
  <c r="P36" i="26"/>
  <c r="O36" i="26"/>
  <c r="N36" i="26"/>
  <c r="Q35" i="26"/>
  <c r="N23" i="26"/>
  <c r="O23" i="26"/>
  <c r="P23" i="26"/>
  <c r="Q23" i="26"/>
  <c r="K6" i="26"/>
  <c r="Q31" i="26"/>
  <c r="P31" i="26"/>
  <c r="O31" i="26"/>
  <c r="N31" i="26"/>
  <c r="M6" i="26"/>
  <c r="R6" i="26" s="1" a="1"/>
  <c r="R6" i="26" s="1"/>
  <c r="Q8" i="26"/>
  <c r="P8" i="26"/>
  <c r="O8" i="26"/>
  <c r="N8" i="26"/>
  <c r="N11" i="26"/>
  <c r="O11" i="26"/>
  <c r="Q11" i="26"/>
  <c r="P11" i="26"/>
  <c r="K53" i="25"/>
  <c r="L43" i="25"/>
  <c r="I37" i="25"/>
  <c r="M12" i="25"/>
  <c r="R12" i="25" s="1" a="1"/>
  <c r="R12" i="25" s="1"/>
  <c r="J49" i="25"/>
  <c r="L49" i="25"/>
  <c r="M53" i="25"/>
  <c r="R53" i="25" s="1" a="1"/>
  <c r="R53" i="25" s="1"/>
  <c r="L12" i="25"/>
  <c r="M43" i="25"/>
  <c r="R43" i="25" s="1" a="1"/>
  <c r="R43" i="25" s="1"/>
  <c r="P43" i="25" s="1"/>
  <c r="I12" i="25"/>
  <c r="L27" i="25"/>
  <c r="K43" i="25"/>
  <c r="K12" i="25"/>
  <c r="M49" i="25"/>
  <c r="R49" i="25" s="1" a="1"/>
  <c r="R49" i="25" s="1"/>
  <c r="M19" i="25"/>
  <c r="R19" i="25" s="1" a="1"/>
  <c r="R19" i="25" s="1"/>
  <c r="P19" i="25" s="1"/>
  <c r="L29" i="25"/>
  <c r="I51" i="25"/>
  <c r="K55" i="25"/>
  <c r="L51" i="25"/>
  <c r="M26" i="25"/>
  <c r="R26" i="25" s="1" a="1"/>
  <c r="R26" i="25" s="1"/>
  <c r="I4" i="25"/>
  <c r="J43" i="25"/>
  <c r="J22" i="25"/>
  <c r="K22" i="25"/>
  <c r="L42" i="25"/>
  <c r="M55" i="25"/>
  <c r="R55" i="25" s="1" a="1"/>
  <c r="R55" i="25" s="1"/>
  <c r="P55" i="25" s="1"/>
  <c r="M51" i="25"/>
  <c r="R51" i="25" s="1" a="1"/>
  <c r="R51" i="25" s="1"/>
  <c r="N51" i="25" s="1"/>
  <c r="L21" i="25"/>
  <c r="M22" i="25"/>
  <c r="R22" i="25" s="1" a="1"/>
  <c r="R22" i="25" s="1"/>
  <c r="I22" i="25"/>
  <c r="I9" i="25"/>
  <c r="J9" i="25"/>
  <c r="L37" i="25"/>
  <c r="K20" i="25"/>
  <c r="K9" i="25"/>
  <c r="L9" i="25"/>
  <c r="M47" i="25"/>
  <c r="R47" i="25" s="1" a="1"/>
  <c r="R47" i="25" s="1"/>
  <c r="Q47" i="25" s="1"/>
  <c r="M20" i="25"/>
  <c r="R20" i="25" s="1" a="1"/>
  <c r="R20" i="25" s="1"/>
  <c r="P20" i="25" s="1"/>
  <c r="J53" i="25"/>
  <c r="L48" i="25"/>
  <c r="J55" i="25"/>
  <c r="J10" i="25"/>
  <c r="M48" i="25"/>
  <c r="R48" i="25" s="1" a="1"/>
  <c r="R48" i="25" s="1"/>
  <c r="Q48" i="25" s="1"/>
  <c r="L18" i="25"/>
  <c r="L19" i="25"/>
  <c r="I20" i="25"/>
  <c r="J51" i="25"/>
  <c r="P37" i="25"/>
  <c r="O37" i="25"/>
  <c r="N37" i="25"/>
  <c r="Q37" i="25"/>
  <c r="N27" i="25"/>
  <c r="Q27" i="25"/>
  <c r="P27" i="25"/>
  <c r="O27" i="25"/>
  <c r="Q36" i="25"/>
  <c r="P36" i="25"/>
  <c r="O36" i="25"/>
  <c r="N36" i="25"/>
  <c r="K35" i="25"/>
  <c r="J35" i="25"/>
  <c r="H56" i="25"/>
  <c r="J56" i="25" s="1"/>
  <c r="I29" i="25"/>
  <c r="I45" i="25"/>
  <c r="I33" i="25"/>
  <c r="M18" i="25"/>
  <c r="R18" i="25" s="1" a="1"/>
  <c r="R18" i="25" s="1"/>
  <c r="M10" i="25"/>
  <c r="R10" i="25" s="1" a="1"/>
  <c r="R10" i="25" s="1"/>
  <c r="Q32" i="25"/>
  <c r="P32" i="25"/>
  <c r="O32" i="25"/>
  <c r="N32" i="25"/>
  <c r="O52" i="25"/>
  <c r="N52" i="25"/>
  <c r="P52" i="25"/>
  <c r="Q52" i="25"/>
  <c r="L55" i="25"/>
  <c r="K4" i="25"/>
  <c r="K49" i="25"/>
  <c r="Q40" i="25"/>
  <c r="P40" i="25"/>
  <c r="O40" i="25"/>
  <c r="N40" i="25"/>
  <c r="L33" i="25"/>
  <c r="M7" i="25"/>
  <c r="R7" i="25" s="1" a="1"/>
  <c r="R7" i="25" s="1"/>
  <c r="Q23" i="25"/>
  <c r="P23" i="25"/>
  <c r="O23" i="25"/>
  <c r="N23" i="25"/>
  <c r="Q38" i="25"/>
  <c r="P38" i="25"/>
  <c r="O38" i="25"/>
  <c r="N38" i="25"/>
  <c r="M21" i="25"/>
  <c r="R21" i="25" s="1" a="1"/>
  <c r="R21" i="25" s="1"/>
  <c r="M42" i="25"/>
  <c r="R42" i="25" s="1" a="1"/>
  <c r="R42" i="25" s="1"/>
  <c r="L20" i="25"/>
  <c r="L53" i="25"/>
  <c r="I48" i="25"/>
  <c r="Q50" i="25"/>
  <c r="P50" i="25"/>
  <c r="O50" i="25"/>
  <c r="N50" i="25"/>
  <c r="L45" i="25"/>
  <c r="L39" i="25"/>
  <c r="N48" i="25"/>
  <c r="M39" i="25"/>
  <c r="R39" i="25" s="1" a="1"/>
  <c r="R39" i="25" s="1"/>
  <c r="K37" i="25"/>
  <c r="J37" i="25"/>
  <c r="L35" i="25"/>
  <c r="N9" i="25"/>
  <c r="O9" i="25"/>
  <c r="Q9" i="25"/>
  <c r="P9" i="25"/>
  <c r="L47" i="25"/>
  <c r="I24" i="25"/>
  <c r="I19" i="25"/>
  <c r="J39" i="25"/>
  <c r="Q43" i="25"/>
  <c r="O43" i="25"/>
  <c r="Q31" i="25"/>
  <c r="P31" i="25"/>
  <c r="O31" i="25"/>
  <c r="N31" i="25"/>
  <c r="M33" i="25"/>
  <c r="R33" i="25" s="1" a="1"/>
  <c r="R33" i="25" s="1"/>
  <c r="Q13" i="25"/>
  <c r="P13" i="25"/>
  <c r="O13" i="25"/>
  <c r="N13" i="25"/>
  <c r="O25" i="25"/>
  <c r="N25" i="25"/>
  <c r="P25" i="25"/>
  <c r="Q25" i="25"/>
  <c r="L26" i="25"/>
  <c r="J36" i="25"/>
  <c r="J7" i="25"/>
  <c r="J26" i="25"/>
  <c r="K41" i="25"/>
  <c r="I39" i="25"/>
  <c r="Q14" i="25"/>
  <c r="P14" i="25"/>
  <c r="O14" i="25"/>
  <c r="N14" i="25"/>
  <c r="Q26" i="25"/>
  <c r="P26" i="25"/>
  <c r="O26" i="25"/>
  <c r="N26" i="25"/>
  <c r="M2" i="25"/>
  <c r="R2" i="25" s="1" a="1"/>
  <c r="R2" i="25" s="1"/>
  <c r="K42" i="25"/>
  <c r="J42" i="25"/>
  <c r="Q6" i="25"/>
  <c r="P6" i="25"/>
  <c r="O6" i="25"/>
  <c r="N6" i="25"/>
  <c r="Q16" i="25"/>
  <c r="N16" i="25"/>
  <c r="P16" i="25"/>
  <c r="O16" i="25"/>
  <c r="J47" i="25"/>
  <c r="J29" i="25"/>
  <c r="I36" i="25"/>
  <c r="K47" i="25"/>
  <c r="I7" i="25"/>
  <c r="L2" i="25"/>
  <c r="Q24" i="25"/>
  <c r="P24" i="25"/>
  <c r="O24" i="25"/>
  <c r="N24" i="25"/>
  <c r="K5" i="25"/>
  <c r="J5" i="25"/>
  <c r="Q15" i="25"/>
  <c r="P15" i="25"/>
  <c r="O15" i="25"/>
  <c r="N15" i="25"/>
  <c r="K36" i="25"/>
  <c r="J18" i="25"/>
  <c r="N34" i="25"/>
  <c r="Q34" i="25"/>
  <c r="O34" i="25"/>
  <c r="P34" i="25"/>
  <c r="L36" i="25"/>
  <c r="I41" i="25"/>
  <c r="I30" i="25"/>
  <c r="J30" i="25"/>
  <c r="L7" i="25"/>
  <c r="M45" i="25"/>
  <c r="R45" i="25" s="1" a="1"/>
  <c r="R45" i="25" s="1"/>
  <c r="M30" i="25"/>
  <c r="R30" i="25" s="1" a="1"/>
  <c r="R30" i="25" s="1"/>
  <c r="N28" i="25"/>
  <c r="O28" i="25"/>
  <c r="Q28" i="25"/>
  <c r="P28" i="25"/>
  <c r="O8" i="25"/>
  <c r="N8" i="25"/>
  <c r="P8" i="25"/>
  <c r="Q8" i="25"/>
  <c r="J19" i="25"/>
  <c r="K10" i="25"/>
  <c r="K48" i="25"/>
  <c r="K24" i="25"/>
  <c r="Q49" i="25"/>
  <c r="P49" i="25"/>
  <c r="O49" i="25"/>
  <c r="N49" i="25"/>
  <c r="Q17" i="25"/>
  <c r="P17" i="25"/>
  <c r="O17" i="25"/>
  <c r="N17" i="25"/>
  <c r="M29" i="25"/>
  <c r="R29" i="25" s="1" a="1"/>
  <c r="R29" i="25" s="1"/>
  <c r="Q46" i="25"/>
  <c r="P46" i="25"/>
  <c r="O46" i="25"/>
  <c r="N46" i="25"/>
  <c r="L24" i="25"/>
  <c r="K30" i="25"/>
  <c r="I26" i="25"/>
  <c r="Q4" i="25"/>
  <c r="P4" i="25"/>
  <c r="O4" i="25"/>
  <c r="N4" i="25"/>
  <c r="L41" i="25"/>
  <c r="Q54" i="25"/>
  <c r="P54" i="25"/>
  <c r="O54" i="25"/>
  <c r="N54" i="25"/>
  <c r="Q12" i="25"/>
  <c r="N12" i="25"/>
  <c r="P12" i="25"/>
  <c r="O12" i="25"/>
  <c r="N22" i="25"/>
  <c r="Q22" i="25"/>
  <c r="P22" i="25"/>
  <c r="O22" i="25"/>
  <c r="K2" i="25"/>
  <c r="K33" i="25"/>
  <c r="Q44" i="25"/>
  <c r="P44" i="25"/>
  <c r="O44" i="25"/>
  <c r="N44" i="25"/>
  <c r="Q55" i="25"/>
  <c r="N55" i="25"/>
  <c r="K27" i="25"/>
  <c r="J27" i="25"/>
  <c r="I27" i="25"/>
  <c r="K45" i="25"/>
  <c r="Q53" i="25"/>
  <c r="P53" i="25"/>
  <c r="O53" i="25"/>
  <c r="N53" i="25"/>
  <c r="J21" i="25"/>
  <c r="I21" i="25"/>
  <c r="Q11" i="25"/>
  <c r="P11" i="25"/>
  <c r="O11" i="25"/>
  <c r="N11" i="25"/>
  <c r="I35" i="25"/>
  <c r="M41" i="25"/>
  <c r="R41" i="25" s="1" a="1"/>
  <c r="R41" i="25" s="1"/>
  <c r="M5" i="25"/>
  <c r="R5" i="25" s="1" a="1"/>
  <c r="R5" i="25" s="1"/>
  <c r="L5" i="25"/>
  <c r="M35" i="25"/>
  <c r="R35" i="25" s="1" a="1"/>
  <c r="R35" i="25" s="1"/>
  <c r="O3" i="25"/>
  <c r="N3" i="25"/>
  <c r="P3" i="25"/>
  <c r="Q3" i="25"/>
  <c r="I2" i="25"/>
  <c r="I18" i="25"/>
  <c r="O16" i="24"/>
  <c r="N16" i="24"/>
  <c r="P16" i="24"/>
  <c r="Q16" i="24"/>
  <c r="P39" i="24"/>
  <c r="O39" i="24"/>
  <c r="N39" i="24"/>
  <c r="Q39" i="24"/>
  <c r="J40" i="24"/>
  <c r="I40" i="24"/>
  <c r="I8" i="24"/>
  <c r="L44" i="24"/>
  <c r="Q38" i="24"/>
  <c r="P38" i="24"/>
  <c r="O38" i="24"/>
  <c r="N38" i="24"/>
  <c r="L9" i="24"/>
  <c r="M9" i="24"/>
  <c r="R9" i="24" s="1" a="1"/>
  <c r="R9" i="24" s="1"/>
  <c r="L35" i="24"/>
  <c r="Q37" i="24"/>
  <c r="P37" i="24"/>
  <c r="O37" i="24"/>
  <c r="N37" i="24"/>
  <c r="L8" i="24"/>
  <c r="M35" i="24"/>
  <c r="R35" i="24" s="1" a="1"/>
  <c r="R35" i="24" s="1"/>
  <c r="Q48" i="24"/>
  <c r="O48" i="24"/>
  <c r="P48" i="24"/>
  <c r="N48" i="24"/>
  <c r="M33" i="24"/>
  <c r="R33" i="24" s="1" a="1"/>
  <c r="R33" i="24" s="1"/>
  <c r="K15" i="24"/>
  <c r="J15" i="24"/>
  <c r="M18" i="24"/>
  <c r="R18" i="24" s="1" a="1"/>
  <c r="R18" i="24" s="1"/>
  <c r="J42" i="24"/>
  <c r="K29" i="24"/>
  <c r="K3" i="24"/>
  <c r="J3" i="24"/>
  <c r="I3" i="24"/>
  <c r="I42" i="24"/>
  <c r="L32" i="24"/>
  <c r="O47" i="24"/>
  <c r="L30" i="24"/>
  <c r="M8" i="24"/>
  <c r="R8" i="24" s="1" a="1"/>
  <c r="R8" i="24" s="1"/>
  <c r="L3" i="24"/>
  <c r="M5" i="24"/>
  <c r="R5" i="24" s="1" a="1"/>
  <c r="R5" i="24" s="1"/>
  <c r="K23" i="24"/>
  <c r="J23" i="24"/>
  <c r="K18" i="24"/>
  <c r="J45" i="24"/>
  <c r="J31" i="24"/>
  <c r="L27" i="24"/>
  <c r="I25" i="24"/>
  <c r="J25" i="24"/>
  <c r="Q36" i="24"/>
  <c r="P36" i="24"/>
  <c r="O36" i="24"/>
  <c r="N36" i="24"/>
  <c r="L7" i="24"/>
  <c r="O46" i="24"/>
  <c r="Q46" i="24"/>
  <c r="P46" i="24"/>
  <c r="N46" i="24"/>
  <c r="M7" i="24"/>
  <c r="R7" i="24" s="1" a="1"/>
  <c r="R7" i="24" s="1"/>
  <c r="J28" i="24"/>
  <c r="I28" i="24"/>
  <c r="L54" i="24"/>
  <c r="M54" i="24"/>
  <c r="R54" i="24" s="1" a="1"/>
  <c r="R54" i="24" s="1"/>
  <c r="J29" i="24"/>
  <c r="N10" i="24"/>
  <c r="O10" i="24"/>
  <c r="K9" i="24"/>
  <c r="Q26" i="24"/>
  <c r="P26" i="24"/>
  <c r="O26" i="24"/>
  <c r="N26" i="24"/>
  <c r="M25" i="24"/>
  <c r="R25" i="24" s="1" a="1"/>
  <c r="R25" i="24" s="1"/>
  <c r="Q51" i="24"/>
  <c r="O51" i="24"/>
  <c r="N51" i="24"/>
  <c r="P51" i="24"/>
  <c r="Q23" i="24"/>
  <c r="P23" i="24"/>
  <c r="N6" i="24"/>
  <c r="P6" i="24"/>
  <c r="M50" i="24"/>
  <c r="R50" i="24" s="1" a="1"/>
  <c r="R50" i="24" s="1"/>
  <c r="K21" i="24"/>
  <c r="K17" i="24"/>
  <c r="K27" i="24"/>
  <c r="J27" i="24"/>
  <c r="Q20" i="24"/>
  <c r="J53" i="24"/>
  <c r="H56" i="24"/>
  <c r="J56" i="24" s="1"/>
  <c r="I2" i="24"/>
  <c r="K2" i="24"/>
  <c r="M43" i="24"/>
  <c r="R43" i="24" s="1" a="1"/>
  <c r="R43" i="24" s="1"/>
  <c r="L20" i="24"/>
  <c r="M3" i="24"/>
  <c r="R3" i="24" s="1" a="1"/>
  <c r="R3" i="24" s="1"/>
  <c r="M44" i="24"/>
  <c r="R44" i="24" s="1" a="1"/>
  <c r="R44" i="24" s="1"/>
  <c r="J11" i="24"/>
  <c r="K11" i="24"/>
  <c r="J9" i="24"/>
  <c r="K28" i="24"/>
  <c r="K20" i="24"/>
  <c r="J43" i="24"/>
  <c r="K8" i="24"/>
  <c r="L45" i="24"/>
  <c r="K25" i="24"/>
  <c r="M21" i="24"/>
  <c r="R21" i="24" s="1" a="1"/>
  <c r="R21" i="24" s="1"/>
  <c r="L41" i="24"/>
  <c r="O4" i="24"/>
  <c r="N4" i="24"/>
  <c r="P4" i="24"/>
  <c r="Q4" i="24"/>
  <c r="K32" i="24"/>
  <c r="J5" i="24"/>
  <c r="K45" i="24"/>
  <c r="L17" i="24"/>
  <c r="Q24" i="24"/>
  <c r="P24" i="24"/>
  <c r="O24" i="24"/>
  <c r="N24" i="24"/>
  <c r="L31" i="24"/>
  <c r="M49" i="24"/>
  <c r="R49" i="24" s="1" a="1"/>
  <c r="R49" i="24" s="1"/>
  <c r="L18" i="24"/>
  <c r="K39" i="24"/>
  <c r="J39" i="24"/>
  <c r="M42" i="24"/>
  <c r="R42" i="24" s="1" a="1"/>
  <c r="R42" i="24" s="1"/>
  <c r="M27" i="24"/>
  <c r="R27" i="24" s="1" a="1"/>
  <c r="R27" i="24" s="1"/>
  <c r="K41" i="24"/>
  <c r="K33" i="24"/>
  <c r="K35" i="24"/>
  <c r="J35" i="24"/>
  <c r="M17" i="24"/>
  <c r="R17" i="24" s="1" a="1"/>
  <c r="R17" i="24" s="1"/>
  <c r="I50" i="24"/>
  <c r="Q14" i="24"/>
  <c r="P14" i="24"/>
  <c r="O14" i="24"/>
  <c r="N14" i="24"/>
  <c r="Q13" i="24"/>
  <c r="P13" i="24"/>
  <c r="O13" i="24"/>
  <c r="N13" i="24"/>
  <c r="M53" i="24"/>
  <c r="R53" i="24" s="1" a="1"/>
  <c r="R53" i="24" s="1"/>
  <c r="L21" i="24"/>
  <c r="M45" i="24"/>
  <c r="R45" i="24" s="1" a="1"/>
  <c r="R45" i="24" s="1"/>
  <c r="J16" i="24"/>
  <c r="I16" i="24"/>
  <c r="M32" i="24"/>
  <c r="R32" i="24" s="1" a="1"/>
  <c r="R32" i="24" s="1"/>
  <c r="L39" i="24"/>
  <c r="M41" i="24"/>
  <c r="R41" i="24" s="1" a="1"/>
  <c r="R41" i="24" s="1"/>
  <c r="M15" i="24"/>
  <c r="R15" i="24" s="1" a="1"/>
  <c r="R15" i="24" s="1"/>
  <c r="K40" i="24"/>
  <c r="J19" i="24"/>
  <c r="Q12" i="24"/>
  <c r="P12" i="24"/>
  <c r="O12" i="24"/>
  <c r="N12" i="24"/>
  <c r="O28" i="24"/>
  <c r="P28" i="24"/>
  <c r="L49" i="24"/>
  <c r="L50" i="24"/>
  <c r="L40" i="24"/>
  <c r="N22" i="24"/>
  <c r="Q22" i="24"/>
  <c r="P22" i="24"/>
  <c r="O22" i="24"/>
  <c r="L42" i="24"/>
  <c r="I15" i="24"/>
  <c r="L29" i="24"/>
  <c r="I37" i="24"/>
  <c r="J37" i="24"/>
  <c r="M40" i="24"/>
  <c r="R40" i="24" s="1" a="1"/>
  <c r="R40" i="24" s="1"/>
  <c r="J7" i="24"/>
  <c r="J17" i="24"/>
  <c r="J49" i="24"/>
  <c r="M28" i="23"/>
  <c r="R28" i="23" s="1" a="1"/>
  <c r="R28" i="23" s="1"/>
  <c r="N28" i="23" s="1"/>
  <c r="I15" i="23"/>
  <c r="M29" i="23"/>
  <c r="R29" i="23" s="1" a="1"/>
  <c r="R29" i="23" s="1"/>
  <c r="K15" i="23"/>
  <c r="J15" i="23"/>
  <c r="L15" i="23"/>
  <c r="J32" i="23"/>
  <c r="J6" i="23"/>
  <c r="J41" i="23"/>
  <c r="L28" i="23"/>
  <c r="M40" i="23"/>
  <c r="R40" i="23" s="1" a="1"/>
  <c r="R40" i="23" s="1"/>
  <c r="O40" i="23" s="1"/>
  <c r="I13" i="23"/>
  <c r="M33" i="23"/>
  <c r="R33" i="23" s="1" a="1"/>
  <c r="R33" i="23" s="1"/>
  <c r="P33" i="23" s="1"/>
  <c r="K40" i="23"/>
  <c r="K13" i="23"/>
  <c r="M13" i="23"/>
  <c r="R13" i="23" s="1" a="1"/>
  <c r="R13" i="23" s="1"/>
  <c r="K11" i="23"/>
  <c r="J11" i="23"/>
  <c r="J13" i="23"/>
  <c r="L42" i="23"/>
  <c r="K42" i="23"/>
  <c r="L40" i="23"/>
  <c r="J42" i="23"/>
  <c r="I6" i="23"/>
  <c r="I52" i="23"/>
  <c r="K22" i="23"/>
  <c r="I51" i="23"/>
  <c r="K33" i="23"/>
  <c r="M42" i="23"/>
  <c r="R42" i="23" s="1" a="1"/>
  <c r="R42" i="23" s="1"/>
  <c r="Q42" i="23" s="1"/>
  <c r="L12" i="23"/>
  <c r="I33" i="23"/>
  <c r="K12" i="23"/>
  <c r="J51" i="23"/>
  <c r="M46" i="23"/>
  <c r="R46" i="23" s="1" a="1"/>
  <c r="R46" i="23" s="1"/>
  <c r="O46" i="23" s="1"/>
  <c r="L16" i="23"/>
  <c r="L8" i="23"/>
  <c r="K43" i="23"/>
  <c r="I47" i="23"/>
  <c r="I22" i="23"/>
  <c r="K32" i="23"/>
  <c r="L51" i="23"/>
  <c r="L46" i="23"/>
  <c r="P25" i="23"/>
  <c r="O25" i="23"/>
  <c r="N25" i="23"/>
  <c r="Q25" i="23"/>
  <c r="O22" i="23"/>
  <c r="Q22" i="23"/>
  <c r="P22" i="23"/>
  <c r="N22" i="23"/>
  <c r="Q50" i="23"/>
  <c r="P50" i="23"/>
  <c r="O50" i="23"/>
  <c r="N50" i="23"/>
  <c r="P37" i="23"/>
  <c r="N37" i="23"/>
  <c r="Q37" i="23"/>
  <c r="O37" i="23"/>
  <c r="P24" i="23"/>
  <c r="O24" i="23"/>
  <c r="Q24" i="23"/>
  <c r="N24" i="23"/>
  <c r="M17" i="23"/>
  <c r="R17" i="23" s="1" a="1"/>
  <c r="R17" i="23" s="1"/>
  <c r="K24" i="23"/>
  <c r="J24" i="23"/>
  <c r="Q20" i="23"/>
  <c r="P20" i="23"/>
  <c r="O20" i="23"/>
  <c r="N20" i="23"/>
  <c r="I39" i="23"/>
  <c r="K18" i="23"/>
  <c r="K26" i="23"/>
  <c r="K29" i="23"/>
  <c r="I29" i="23"/>
  <c r="J39" i="23"/>
  <c r="Q15" i="23"/>
  <c r="P15" i="23"/>
  <c r="O15" i="23"/>
  <c r="N15" i="23"/>
  <c r="N35" i="23"/>
  <c r="O35" i="23"/>
  <c r="Q35" i="23"/>
  <c r="P35" i="23"/>
  <c r="M39" i="23"/>
  <c r="R39" i="23" s="1" a="1"/>
  <c r="R39" i="23" s="1"/>
  <c r="J29" i="23"/>
  <c r="J4" i="23"/>
  <c r="I4" i="23"/>
  <c r="Q21" i="23"/>
  <c r="P21" i="23"/>
  <c r="N21" i="23"/>
  <c r="O21" i="23"/>
  <c r="M8" i="23"/>
  <c r="R8" i="23" s="1" a="1"/>
  <c r="R8" i="23" s="1"/>
  <c r="M26" i="23"/>
  <c r="R26" i="23" s="1" a="1"/>
  <c r="R26" i="23" s="1"/>
  <c r="O42" i="23"/>
  <c r="N42" i="23"/>
  <c r="I50" i="23"/>
  <c r="I12" i="23"/>
  <c r="J18" i="23"/>
  <c r="L18" i="23"/>
  <c r="J17" i="23"/>
  <c r="J8" i="23"/>
  <c r="Q29" i="23"/>
  <c r="P29" i="23"/>
  <c r="O29" i="23"/>
  <c r="N29" i="23"/>
  <c r="I17" i="23"/>
  <c r="L39" i="23"/>
  <c r="N34" i="23"/>
  <c r="Q34" i="23"/>
  <c r="P34" i="23"/>
  <c r="O34" i="23"/>
  <c r="O6" i="23"/>
  <c r="P6" i="23"/>
  <c r="Q6" i="23"/>
  <c r="N6" i="23"/>
  <c r="K8" i="23"/>
  <c r="J26" i="23"/>
  <c r="M43" i="23"/>
  <c r="R43" i="23" s="1" a="1"/>
  <c r="R43" i="23" s="1"/>
  <c r="I26" i="23"/>
  <c r="Q9" i="23"/>
  <c r="O9" i="23"/>
  <c r="P9" i="23"/>
  <c r="N9" i="23"/>
  <c r="K47" i="23"/>
  <c r="J47" i="23"/>
  <c r="Q3" i="23"/>
  <c r="N3" i="23"/>
  <c r="P3" i="23"/>
  <c r="O3" i="23"/>
  <c r="M52" i="23"/>
  <c r="R52" i="23" s="1" a="1"/>
  <c r="R52" i="23" s="1"/>
  <c r="M12" i="23"/>
  <c r="R12" i="23" s="1" a="1"/>
  <c r="R12" i="23" s="1"/>
  <c r="I25" i="23"/>
  <c r="P2" i="23"/>
  <c r="Q2" i="23"/>
  <c r="O2" i="23"/>
  <c r="N2" i="23"/>
  <c r="M16" i="23"/>
  <c r="R16" i="23" s="1" a="1"/>
  <c r="R16" i="23" s="1"/>
  <c r="N10" i="23"/>
  <c r="Q10" i="23"/>
  <c r="P10" i="23"/>
  <c r="O10" i="23"/>
  <c r="N48" i="23"/>
  <c r="Q48" i="23"/>
  <c r="P48" i="23"/>
  <c r="O48" i="23"/>
  <c r="L37" i="23"/>
  <c r="L43" i="23"/>
  <c r="K46" i="23"/>
  <c r="J37" i="23"/>
  <c r="K28" i="23"/>
  <c r="Q5" i="23"/>
  <c r="P5" i="23"/>
  <c r="O5" i="23"/>
  <c r="N5" i="23"/>
  <c r="M55" i="23"/>
  <c r="R55" i="23" s="1" a="1"/>
  <c r="R55" i="23" s="1"/>
  <c r="Q45" i="23"/>
  <c r="P45" i="23"/>
  <c r="O45" i="23"/>
  <c r="N45" i="23"/>
  <c r="L25" i="23"/>
  <c r="N19" i="23"/>
  <c r="O19" i="23"/>
  <c r="Q19" i="23"/>
  <c r="P19" i="23"/>
  <c r="O36" i="23"/>
  <c r="N36" i="23"/>
  <c r="P36" i="23"/>
  <c r="Q36" i="23"/>
  <c r="M47" i="23"/>
  <c r="R47" i="23" s="1" a="1"/>
  <c r="R47" i="23" s="1"/>
  <c r="L23" i="23"/>
  <c r="Q54" i="23"/>
  <c r="P54" i="23"/>
  <c r="O54" i="23"/>
  <c r="N54" i="23"/>
  <c r="L17" i="23"/>
  <c r="J46" i="23"/>
  <c r="J43" i="23"/>
  <c r="J22" i="23"/>
  <c r="Q32" i="23"/>
  <c r="P32" i="23"/>
  <c r="O32" i="23"/>
  <c r="N32" i="23"/>
  <c r="M18" i="23"/>
  <c r="R18" i="23" s="1" a="1"/>
  <c r="R18" i="23" s="1"/>
  <c r="O38" i="23"/>
  <c r="N38" i="23"/>
  <c r="P38" i="23"/>
  <c r="Q38" i="23"/>
  <c r="M4" i="23"/>
  <c r="R4" i="23" s="1" a="1"/>
  <c r="R4" i="23" s="1"/>
  <c r="Q53" i="23"/>
  <c r="P53" i="23"/>
  <c r="O53" i="23"/>
  <c r="N53" i="23"/>
  <c r="L22" i="23"/>
  <c r="I55" i="23"/>
  <c r="I16" i="23"/>
  <c r="J16" i="23"/>
  <c r="L52" i="23"/>
  <c r="K52" i="23"/>
  <c r="I24" i="23"/>
  <c r="Q49" i="23"/>
  <c r="P49" i="23"/>
  <c r="O49" i="23"/>
  <c r="N49" i="23"/>
  <c r="Q7" i="23"/>
  <c r="P7" i="23"/>
  <c r="O7" i="23"/>
  <c r="N7" i="23"/>
  <c r="L50" i="23"/>
  <c r="L4" i="23"/>
  <c r="J55" i="23"/>
  <c r="K23" i="23"/>
  <c r="I37" i="23"/>
  <c r="H56" i="23"/>
  <c r="M56" i="23" s="1"/>
  <c r="R56" i="23" s="1" a="1"/>
  <c r="R56" i="23" s="1"/>
  <c r="Q51" i="23"/>
  <c r="P51" i="23"/>
  <c r="O51" i="23"/>
  <c r="N51" i="23"/>
  <c r="Q27" i="23"/>
  <c r="P27" i="23"/>
  <c r="O27" i="23"/>
  <c r="N27" i="23"/>
  <c r="M23" i="23"/>
  <c r="R23" i="23" s="1" a="1"/>
  <c r="R23" i="23" s="1"/>
  <c r="J23" i="23"/>
  <c r="J50" i="23"/>
  <c r="Q31" i="23"/>
  <c r="P31" i="23"/>
  <c r="O31" i="23"/>
  <c r="N31" i="23"/>
  <c r="K25" i="23"/>
  <c r="J25" i="23"/>
  <c r="N30" i="23"/>
  <c r="Q30" i="23"/>
  <c r="P30" i="23"/>
  <c r="O30" i="23"/>
  <c r="Q44" i="23"/>
  <c r="P44" i="23"/>
  <c r="N44" i="23"/>
  <c r="O44" i="23"/>
  <c r="Q41" i="23"/>
  <c r="P41" i="23"/>
  <c r="O41" i="23"/>
  <c r="N41" i="23"/>
  <c r="L24" i="23"/>
  <c r="N14" i="23"/>
  <c r="O14" i="23"/>
  <c r="Q14" i="23"/>
  <c r="P14" i="23"/>
  <c r="O11" i="23"/>
  <c r="N11" i="23"/>
  <c r="Q11" i="23"/>
  <c r="P11" i="23"/>
  <c r="P13" i="23"/>
  <c r="O13" i="23"/>
  <c r="N13" i="23"/>
  <c r="Q13" i="23"/>
  <c r="M11" i="22"/>
  <c r="R11" i="22" s="1" a="1"/>
  <c r="R11" i="22" s="1"/>
  <c r="Q11" i="22" s="1"/>
  <c r="M3" i="22"/>
  <c r="R3" i="22" s="1" a="1"/>
  <c r="R3" i="22" s="1"/>
  <c r="P3" i="22" s="1"/>
  <c r="M24" i="22"/>
  <c r="R24" i="22" s="1" a="1"/>
  <c r="R24" i="22" s="1"/>
  <c r="M19" i="22"/>
  <c r="R19" i="22" s="1" a="1"/>
  <c r="R19" i="22" s="1"/>
  <c r="I19" i="22"/>
  <c r="J3" i="22"/>
  <c r="M22" i="22"/>
  <c r="R22" i="22" s="1" a="1"/>
  <c r="R22" i="22" s="1"/>
  <c r="I30" i="22"/>
  <c r="I44" i="22"/>
  <c r="L3" i="22"/>
  <c r="I46" i="22"/>
  <c r="I25" i="22"/>
  <c r="M48" i="22"/>
  <c r="R48" i="22" s="1" a="1"/>
  <c r="R48" i="22" s="1"/>
  <c r="P48" i="22" s="1"/>
  <c r="M54" i="22"/>
  <c r="R54" i="22" s="1" a="1"/>
  <c r="R54" i="22" s="1"/>
  <c r="Q54" i="22" s="1"/>
  <c r="J54" i="22"/>
  <c r="L12" i="22"/>
  <c r="K5" i="22"/>
  <c r="K30" i="22"/>
  <c r="J46" i="22"/>
  <c r="L29" i="22"/>
  <c r="I35" i="22"/>
  <c r="K35" i="22"/>
  <c r="I37" i="22"/>
  <c r="M45" i="22"/>
  <c r="R45" i="22" s="1" a="1"/>
  <c r="R45" i="22" s="1"/>
  <c r="O45" i="22" s="1"/>
  <c r="L48" i="22"/>
  <c r="L50" i="22"/>
  <c r="L44" i="22"/>
  <c r="L35" i="22"/>
  <c r="M35" i="22"/>
  <c r="R35" i="22" s="1" a="1"/>
  <c r="R35" i="22" s="1"/>
  <c r="O35" i="22" s="1"/>
  <c r="I54" i="22"/>
  <c r="I13" i="22"/>
  <c r="M2" i="22"/>
  <c r="R2" i="22" s="1" a="1"/>
  <c r="R2" i="22" s="1"/>
  <c r="N2" i="22" s="1"/>
  <c r="M14" i="22"/>
  <c r="R14" i="22" s="1" a="1"/>
  <c r="R14" i="22" s="1"/>
  <c r="Q14" i="22" s="1"/>
  <c r="I41" i="22"/>
  <c r="M37" i="22"/>
  <c r="R37" i="22" s="1" a="1"/>
  <c r="R37" i="22" s="1"/>
  <c r="N37" i="22" s="1"/>
  <c r="M6" i="22"/>
  <c r="R6" i="22" s="1" a="1"/>
  <c r="R6" i="22" s="1"/>
  <c r="O6" i="22" s="1"/>
  <c r="M13" i="22"/>
  <c r="R13" i="22" s="1" a="1"/>
  <c r="R13" i="22" s="1"/>
  <c r="O13" i="22" s="1"/>
  <c r="M16" i="22"/>
  <c r="R16" i="22" s="1" a="1"/>
  <c r="R16" i="22" s="1"/>
  <c r="Q16" i="22" s="1"/>
  <c r="J28" i="22"/>
  <c r="M34" i="22"/>
  <c r="R34" i="22" s="1" a="1"/>
  <c r="R34" i="22" s="1"/>
  <c r="Q34" i="22" s="1"/>
  <c r="I2" i="22"/>
  <c r="L45" i="22"/>
  <c r="M26" i="22"/>
  <c r="R26" i="22" s="1" a="1"/>
  <c r="R26" i="22" s="1"/>
  <c r="P26" i="22" s="1"/>
  <c r="L36" i="22"/>
  <c r="M41" i="22"/>
  <c r="R41" i="22" s="1" a="1"/>
  <c r="R41" i="22" s="1"/>
  <c r="N41" i="22" s="1"/>
  <c r="K42" i="22"/>
  <c r="L41" i="22"/>
  <c r="J44" i="22"/>
  <c r="M12" i="22"/>
  <c r="R12" i="22" s="1" a="1"/>
  <c r="R12" i="22" s="1"/>
  <c r="Q12" i="22" s="1"/>
  <c r="O23" i="22"/>
  <c r="N23" i="22"/>
  <c r="P23" i="22"/>
  <c r="Q23" i="22"/>
  <c r="Q8" i="22"/>
  <c r="P8" i="22"/>
  <c r="O8" i="22"/>
  <c r="N8" i="22"/>
  <c r="I8" i="22"/>
  <c r="K50" i="22"/>
  <c r="K10" i="22"/>
  <c r="I10" i="22"/>
  <c r="L51" i="22"/>
  <c r="Q30" i="22"/>
  <c r="P30" i="22"/>
  <c r="O30" i="22"/>
  <c r="N30" i="22"/>
  <c r="K33" i="22"/>
  <c r="I33" i="22"/>
  <c r="L33" i="22"/>
  <c r="L26" i="22"/>
  <c r="M27" i="22"/>
  <c r="R27" i="22" s="1" a="1"/>
  <c r="R27" i="22" s="1"/>
  <c r="M38" i="22"/>
  <c r="R38" i="22" s="1" a="1"/>
  <c r="R38" i="22" s="1"/>
  <c r="K51" i="22"/>
  <c r="J40" i="22"/>
  <c r="J22" i="22"/>
  <c r="J23" i="22"/>
  <c r="Q36" i="22"/>
  <c r="P36" i="22"/>
  <c r="O36" i="22"/>
  <c r="N36" i="22"/>
  <c r="L18" i="22"/>
  <c r="K43" i="22"/>
  <c r="I43" i="22"/>
  <c r="J47" i="22"/>
  <c r="I47" i="22"/>
  <c r="Q52" i="22"/>
  <c r="P52" i="22"/>
  <c r="O52" i="22"/>
  <c r="N52" i="22"/>
  <c r="K32" i="22"/>
  <c r="I32" i="22"/>
  <c r="I49" i="22"/>
  <c r="M32" i="22"/>
  <c r="R32" i="22" s="1" a="1"/>
  <c r="R32" i="22" s="1"/>
  <c r="L25" i="22"/>
  <c r="I26" i="22"/>
  <c r="M50" i="22"/>
  <c r="R50" i="22" s="1" a="1"/>
  <c r="R50" i="22" s="1"/>
  <c r="K11" i="22"/>
  <c r="I11" i="22"/>
  <c r="K29" i="22"/>
  <c r="I29" i="22"/>
  <c r="J14" i="22"/>
  <c r="I14" i="22"/>
  <c r="L43" i="22"/>
  <c r="L21" i="22"/>
  <c r="J5" i="22"/>
  <c r="K12" i="22"/>
  <c r="Q13" i="22"/>
  <c r="M43" i="22"/>
  <c r="R43" i="22" s="1" a="1"/>
  <c r="R43" i="22" s="1"/>
  <c r="L49" i="22"/>
  <c r="L9" i="22"/>
  <c r="M51" i="22"/>
  <c r="R51" i="22" s="1" a="1"/>
  <c r="R51" i="22" s="1"/>
  <c r="M18" i="22"/>
  <c r="R18" i="22" s="1" a="1"/>
  <c r="R18" i="22" s="1"/>
  <c r="M9" i="22"/>
  <c r="R9" i="22" s="1" a="1"/>
  <c r="R9" i="22" s="1"/>
  <c r="M25" i="22"/>
  <c r="R25" i="22" s="1" a="1"/>
  <c r="R25" i="22" s="1"/>
  <c r="M28" i="22"/>
  <c r="R28" i="22" s="1" a="1"/>
  <c r="R28" i="22" s="1"/>
  <c r="K31" i="22"/>
  <c r="J31" i="22"/>
  <c r="K24" i="22"/>
  <c r="I24" i="22"/>
  <c r="J16" i="22"/>
  <c r="K38" i="22"/>
  <c r="K22" i="22"/>
  <c r="K37" i="22"/>
  <c r="Q20" i="22"/>
  <c r="P20" i="22"/>
  <c r="O20" i="22"/>
  <c r="N20" i="22"/>
  <c r="K8" i="22"/>
  <c r="J8" i="22"/>
  <c r="L5" i="22"/>
  <c r="L40" i="22"/>
  <c r="L28" i="22"/>
  <c r="L8" i="22"/>
  <c r="L23" i="22"/>
  <c r="L13" i="22"/>
  <c r="M47" i="22"/>
  <c r="R47" i="22" s="1" a="1"/>
  <c r="R47" i="22" s="1"/>
  <c r="M33" i="22"/>
  <c r="R33" i="22" s="1" a="1"/>
  <c r="R33" i="22" s="1"/>
  <c r="I31" i="22"/>
  <c r="K34" i="22"/>
  <c r="J24" i="22"/>
  <c r="K41" i="22"/>
  <c r="K45" i="22"/>
  <c r="K47" i="22"/>
  <c r="I42" i="22"/>
  <c r="Q31" i="22"/>
  <c r="P31" i="22"/>
  <c r="O31" i="22"/>
  <c r="N31" i="22"/>
  <c r="L42" i="22"/>
  <c r="J53" i="22"/>
  <c r="I53" i="22"/>
  <c r="M10" i="22"/>
  <c r="R10" i="22" s="1" a="1"/>
  <c r="R10" i="22" s="1"/>
  <c r="M44" i="22"/>
  <c r="R44" i="22" s="1" a="1"/>
  <c r="R44" i="22" s="1"/>
  <c r="M40" i="22"/>
  <c r="R40" i="22" s="1" a="1"/>
  <c r="R40" i="22" s="1"/>
  <c r="L4" i="22"/>
  <c r="I4" i="22"/>
  <c r="J4" i="22"/>
  <c r="K2" i="22"/>
  <c r="J2" i="22"/>
  <c r="K13" i="22"/>
  <c r="J10" i="22"/>
  <c r="J25" i="22"/>
  <c r="J33" i="22"/>
  <c r="J9" i="22"/>
  <c r="Q21" i="22"/>
  <c r="P21" i="22"/>
  <c r="O21" i="22"/>
  <c r="N21" i="22"/>
  <c r="J21" i="22"/>
  <c r="I21" i="22"/>
  <c r="J51" i="22"/>
  <c r="Q24" i="22"/>
  <c r="P24" i="22"/>
  <c r="O24" i="22"/>
  <c r="N24" i="22"/>
  <c r="K39" i="22"/>
  <c r="J39" i="22"/>
  <c r="I39" i="22"/>
  <c r="K23" i="22"/>
  <c r="I23" i="22"/>
  <c r="Q29" i="22"/>
  <c r="P29" i="22"/>
  <c r="O29" i="22"/>
  <c r="N29" i="22"/>
  <c r="O48" i="22"/>
  <c r="M15" i="22"/>
  <c r="R15" i="22" s="1" a="1"/>
  <c r="R15" i="22" s="1"/>
  <c r="L34" i="22"/>
  <c r="Q46" i="22"/>
  <c r="P46" i="22"/>
  <c r="O46" i="22"/>
  <c r="N46" i="22"/>
  <c r="M5" i="22"/>
  <c r="R5" i="22" s="1" a="1"/>
  <c r="R5" i="22" s="1"/>
  <c r="K7" i="22"/>
  <c r="I7" i="22"/>
  <c r="L39" i="22"/>
  <c r="N35" i="22"/>
  <c r="L10" i="22"/>
  <c r="K40" i="22"/>
  <c r="K4" i="22"/>
  <c r="K14" i="22"/>
  <c r="M49" i="22"/>
  <c r="R49" i="22" s="1" a="1"/>
  <c r="R49" i="22" s="1"/>
  <c r="J15" i="22"/>
  <c r="I15" i="22"/>
  <c r="K49" i="22"/>
  <c r="I9" i="22"/>
  <c r="Q19" i="22"/>
  <c r="P19" i="22"/>
  <c r="O19" i="22"/>
  <c r="N19" i="22"/>
  <c r="L16" i="22"/>
  <c r="L22" i="22"/>
  <c r="M42" i="22"/>
  <c r="R42" i="22" s="1" a="1"/>
  <c r="R42" i="22" s="1"/>
  <c r="K36" i="22"/>
  <c r="I36" i="22"/>
  <c r="J48" i="22"/>
  <c r="I48" i="22"/>
  <c r="K6" i="22"/>
  <c r="J6" i="22"/>
  <c r="M7" i="22"/>
  <c r="R7" i="22" s="1" a="1"/>
  <c r="R7" i="22" s="1"/>
  <c r="J7" i="22"/>
  <c r="J32" i="22"/>
  <c r="K53" i="22"/>
  <c r="J11" i="22"/>
  <c r="K28" i="22"/>
  <c r="J27" i="22"/>
  <c r="I27" i="22"/>
  <c r="I18" i="22"/>
  <c r="K18" i="22"/>
  <c r="Q4" i="22"/>
  <c r="P4" i="22"/>
  <c r="O4" i="22"/>
  <c r="N4" i="22"/>
  <c r="N22" i="22"/>
  <c r="Q22" i="22"/>
  <c r="P22" i="22"/>
  <c r="O22" i="22"/>
  <c r="P41" i="22"/>
  <c r="O41" i="22"/>
  <c r="J38" i="22"/>
  <c r="K27" i="22"/>
  <c r="I50" i="22"/>
  <c r="I12" i="22"/>
  <c r="I16" i="22"/>
  <c r="Q17" i="22"/>
  <c r="P17" i="22"/>
  <c r="O17" i="22"/>
  <c r="N17" i="22"/>
  <c r="L38" i="22"/>
  <c r="L37" i="22"/>
  <c r="M53" i="22"/>
  <c r="R53" i="22" s="1" a="1"/>
  <c r="R53" i="22" s="1"/>
  <c r="M39" i="22"/>
  <c r="R39" i="22" s="1" a="1"/>
  <c r="R39" i="22" s="1"/>
  <c r="H56" i="22"/>
  <c r="J56" i="22" s="1"/>
  <c r="K26" i="22"/>
  <c r="J34" i="22"/>
  <c r="J45" i="22"/>
  <c r="K15" i="22"/>
  <c r="I45" i="21"/>
  <c r="L14" i="21"/>
  <c r="Q41" i="21"/>
  <c r="J9" i="21"/>
  <c r="P32" i="21"/>
  <c r="K9" i="21"/>
  <c r="Q32" i="21"/>
  <c r="Q45" i="21"/>
  <c r="J55" i="21"/>
  <c r="J14" i="21"/>
  <c r="P2" i="21"/>
  <c r="K48" i="21"/>
  <c r="Q52" i="21"/>
  <c r="I27" i="21"/>
  <c r="J27" i="21"/>
  <c r="M7" i="21"/>
  <c r="R7" i="21" s="1" a="1"/>
  <c r="R7" i="21" s="1"/>
  <c r="N7" i="21" s="1"/>
  <c r="I48" i="21"/>
  <c r="P41" i="21"/>
  <c r="M48" i="21"/>
  <c r="R48" i="21" s="1" a="1"/>
  <c r="R48" i="21" s="1"/>
  <c r="N48" i="21" s="1"/>
  <c r="M14" i="21"/>
  <c r="R14" i="21" s="1" a="1"/>
  <c r="R14" i="21" s="1"/>
  <c r="N14" i="21" s="1"/>
  <c r="K44" i="21"/>
  <c r="L48" i="21"/>
  <c r="K45" i="21"/>
  <c r="P45" i="21"/>
  <c r="L45" i="21"/>
  <c r="J7" i="21"/>
  <c r="J16" i="21"/>
  <c r="L7" i="21"/>
  <c r="I7" i="21"/>
  <c r="K39" i="21"/>
  <c r="J5" i="21"/>
  <c r="M54" i="21"/>
  <c r="R54" i="21" s="1" a="1"/>
  <c r="R54" i="21" s="1"/>
  <c r="N54" i="21" s="1"/>
  <c r="I39" i="21"/>
  <c r="O52" i="21"/>
  <c r="L6" i="21"/>
  <c r="J44" i="21"/>
  <c r="I54" i="21"/>
  <c r="J39" i="21"/>
  <c r="O32" i="21"/>
  <c r="L54" i="21"/>
  <c r="M44" i="21"/>
  <c r="R44" i="21" s="1" a="1"/>
  <c r="R44" i="21" s="1"/>
  <c r="N44" i="21" s="1"/>
  <c r="K49" i="21"/>
  <c r="K14" i="21"/>
  <c r="K54" i="21"/>
  <c r="L27" i="21"/>
  <c r="M39" i="21"/>
  <c r="R39" i="21" s="1" a="1"/>
  <c r="R39" i="21" s="1"/>
  <c r="N39" i="21" s="1"/>
  <c r="L44" i="21"/>
  <c r="K33" i="21"/>
  <c r="M27" i="21"/>
  <c r="R27" i="21" s="1" a="1"/>
  <c r="R27" i="21" s="1"/>
  <c r="N27" i="21" s="1"/>
  <c r="M11" i="21"/>
  <c r="R11" i="21" s="1" a="1"/>
  <c r="R11" i="21" s="1"/>
  <c r="N11" i="21" s="1"/>
  <c r="O45" i="21"/>
  <c r="L18" i="21"/>
  <c r="M49" i="21"/>
  <c r="R49" i="21" s="1" a="1"/>
  <c r="R49" i="21" s="1"/>
  <c r="N49" i="21" s="1"/>
  <c r="O2" i="21"/>
  <c r="M6" i="21"/>
  <c r="R6" i="21" s="1" a="1"/>
  <c r="R6" i="21" s="1"/>
  <c r="N6" i="21" s="1"/>
  <c r="Q2" i="21"/>
  <c r="L36" i="21"/>
  <c r="K11" i="21"/>
  <c r="M55" i="21"/>
  <c r="R55" i="21" s="1" a="1"/>
  <c r="R55" i="21" s="1"/>
  <c r="N55" i="21" s="1"/>
  <c r="O41" i="21"/>
  <c r="M24" i="21"/>
  <c r="R24" i="21" s="1" a="1"/>
  <c r="R24" i="21" s="1"/>
  <c r="N24" i="21" s="1"/>
  <c r="I49" i="21"/>
  <c r="M16" i="21"/>
  <c r="R16" i="21" s="1" a="1"/>
  <c r="R16" i="21" s="1"/>
  <c r="N16" i="21" s="1"/>
  <c r="L5" i="21"/>
  <c r="L53" i="21"/>
  <c r="J51" i="21"/>
  <c r="I31" i="21"/>
  <c r="K23" i="21"/>
  <c r="M43" i="21"/>
  <c r="R43" i="21" s="1" a="1"/>
  <c r="R43" i="21" s="1"/>
  <c r="N43" i="21" s="1"/>
  <c r="M47" i="21"/>
  <c r="R47" i="21" s="1" a="1"/>
  <c r="R47" i="21" s="1"/>
  <c r="N47" i="21" s="1"/>
  <c r="J29" i="21"/>
  <c r="J6" i="21"/>
  <c r="M23" i="21"/>
  <c r="R23" i="21" s="1" a="1"/>
  <c r="R23" i="21" s="1"/>
  <c r="N23" i="21" s="1"/>
  <c r="L24" i="21"/>
  <c r="I51" i="21"/>
  <c r="L20" i="21"/>
  <c r="J20" i="21"/>
  <c r="I55" i="21"/>
  <c r="I5" i="21"/>
  <c r="J24" i="21"/>
  <c r="K34" i="21"/>
  <c r="M5" i="21"/>
  <c r="R5" i="21" s="1" a="1"/>
  <c r="R5" i="21" s="1"/>
  <c r="N5" i="21" s="1"/>
  <c r="J31" i="21"/>
  <c r="M34" i="21"/>
  <c r="R34" i="21" s="1" a="1"/>
  <c r="R34" i="21" s="1"/>
  <c r="N34" i="21" s="1"/>
  <c r="K55" i="21"/>
  <c r="J18" i="21"/>
  <c r="K43" i="21"/>
  <c r="J36" i="21"/>
  <c r="M36" i="21"/>
  <c r="R36" i="21" s="1" a="1"/>
  <c r="R36" i="21" s="1"/>
  <c r="N36" i="21" s="1"/>
  <c r="I20" i="21"/>
  <c r="I36" i="21"/>
  <c r="K31" i="21"/>
  <c r="P18" i="21"/>
  <c r="O18" i="21"/>
  <c r="Q18" i="21"/>
  <c r="P53" i="21"/>
  <c r="O53" i="21"/>
  <c r="Q53" i="21"/>
  <c r="J12" i="21"/>
  <c r="I12" i="21"/>
  <c r="O29" i="21"/>
  <c r="Q29" i="21"/>
  <c r="P29" i="21"/>
  <c r="K46" i="21"/>
  <c r="K40" i="21"/>
  <c r="J26" i="21"/>
  <c r="M26" i="21"/>
  <c r="R26" i="21" s="1" a="1"/>
  <c r="R26" i="21" s="1"/>
  <c r="N26" i="21" s="1"/>
  <c r="I40" i="21"/>
  <c r="I26" i="21"/>
  <c r="M22" i="21"/>
  <c r="R22" i="21" s="1" a="1"/>
  <c r="R22" i="21" s="1"/>
  <c r="N22" i="21" s="1"/>
  <c r="M25" i="21"/>
  <c r="R25" i="21" s="1" a="1"/>
  <c r="R25" i="21" s="1"/>
  <c r="N25" i="21" s="1"/>
  <c r="I18" i="21"/>
  <c r="O4" i="21"/>
  <c r="Q4" i="21"/>
  <c r="P4" i="21"/>
  <c r="H56" i="21"/>
  <c r="J56" i="21" s="1"/>
  <c r="J8" i="21"/>
  <c r="I8" i="21"/>
  <c r="M15" i="21"/>
  <c r="R15" i="21" s="1" a="1"/>
  <c r="R15" i="21" s="1"/>
  <c r="N15" i="21" s="1"/>
  <c r="J42" i="21"/>
  <c r="L38" i="21"/>
  <c r="K3" i="21"/>
  <c r="K15" i="21"/>
  <c r="J46" i="21"/>
  <c r="M46" i="21"/>
  <c r="R46" i="21" s="1" a="1"/>
  <c r="R46" i="21" s="1"/>
  <c r="N46" i="21" s="1"/>
  <c r="M8" i="21"/>
  <c r="R8" i="21" s="1" a="1"/>
  <c r="R8" i="21" s="1"/>
  <c r="N8" i="21" s="1"/>
  <c r="Q9" i="21"/>
  <c r="P9" i="21"/>
  <c r="O9" i="21"/>
  <c r="M21" i="21"/>
  <c r="R21" i="21" s="1" a="1"/>
  <c r="R21" i="21" s="1"/>
  <c r="N21" i="21" s="1"/>
  <c r="O49" i="21"/>
  <c r="M12" i="21"/>
  <c r="R12" i="21" s="1" a="1"/>
  <c r="R12" i="21" s="1"/>
  <c r="N12" i="21" s="1"/>
  <c r="K28" i="21"/>
  <c r="L11" i="21"/>
  <c r="L40" i="21"/>
  <c r="I21" i="21"/>
  <c r="I42" i="21"/>
  <c r="J15" i="21"/>
  <c r="I6" i="21"/>
  <c r="M31" i="21"/>
  <c r="R31" i="21" s="1" a="1"/>
  <c r="R31" i="21" s="1"/>
  <c r="N31" i="21" s="1"/>
  <c r="I22" i="21"/>
  <c r="L28" i="21"/>
  <c r="J11" i="21"/>
  <c r="I30" i="21"/>
  <c r="J17" i="21"/>
  <c r="M17" i="21"/>
  <c r="R17" i="21" s="1" a="1"/>
  <c r="R17" i="21" s="1"/>
  <c r="N17" i="21" s="1"/>
  <c r="L17" i="21"/>
  <c r="K17" i="21"/>
  <c r="M50" i="21"/>
  <c r="R50" i="21" s="1" a="1"/>
  <c r="R50" i="21" s="1"/>
  <c r="N50" i="21" s="1"/>
  <c r="Q6" i="21"/>
  <c r="I17" i="21"/>
  <c r="K18" i="21"/>
  <c r="J19" i="21"/>
  <c r="M19" i="21"/>
  <c r="R19" i="21" s="1" a="1"/>
  <c r="R19" i="21" s="1"/>
  <c r="N19" i="21" s="1"/>
  <c r="L19" i="21"/>
  <c r="K19" i="21"/>
  <c r="I15" i="21"/>
  <c r="I46" i="21"/>
  <c r="K29" i="21"/>
  <c r="L29" i="21"/>
  <c r="I24" i="21"/>
  <c r="I53" i="21"/>
  <c r="J28" i="21"/>
  <c r="M30" i="21"/>
  <c r="R30" i="21" s="1" a="1"/>
  <c r="R30" i="21" s="1"/>
  <c r="N30" i="21" s="1"/>
  <c r="K26" i="21"/>
  <c r="J49" i="21"/>
  <c r="L8" i="21"/>
  <c r="L35" i="21"/>
  <c r="M35" i="21"/>
  <c r="R35" i="21" s="1" a="1"/>
  <c r="R35" i="21" s="1"/>
  <c r="N35" i="21" s="1"/>
  <c r="J21" i="21"/>
  <c r="M40" i="21"/>
  <c r="R40" i="21" s="1" a="1"/>
  <c r="R40" i="21" s="1"/>
  <c r="N40" i="21" s="1"/>
  <c r="J53" i="21"/>
  <c r="K53" i="21"/>
  <c r="L51" i="21"/>
  <c r="K47" i="21"/>
  <c r="L47" i="21"/>
  <c r="J22" i="21"/>
  <c r="J47" i="21"/>
  <c r="I29" i="21"/>
  <c r="J34" i="21"/>
  <c r="K22" i="21"/>
  <c r="J35" i="21"/>
  <c r="L34" i="21"/>
  <c r="J3" i="21"/>
  <c r="M20" i="21"/>
  <c r="R20" i="21" s="1" a="1"/>
  <c r="R20" i="21" s="1"/>
  <c r="N20" i="21" s="1"/>
  <c r="J30" i="21"/>
  <c r="L12" i="21"/>
  <c r="M28" i="21"/>
  <c r="R28" i="21" s="1" a="1"/>
  <c r="R28" i="21" s="1"/>
  <c r="N28" i="21" s="1"/>
  <c r="L33" i="21"/>
  <c r="J33" i="21"/>
  <c r="M33" i="21"/>
  <c r="R33" i="21" s="1" a="1"/>
  <c r="R33" i="21" s="1"/>
  <c r="N33" i="21" s="1"/>
  <c r="M42" i="21"/>
  <c r="R42" i="21" s="1" a="1"/>
  <c r="R42" i="21" s="1"/>
  <c r="N42" i="21" s="1"/>
  <c r="K25" i="21"/>
  <c r="M51" i="21"/>
  <c r="R51" i="21" s="1" a="1"/>
  <c r="R51" i="21" s="1"/>
  <c r="N51" i="21" s="1"/>
  <c r="K16" i="21"/>
  <c r="L16" i="21"/>
  <c r="Q13" i="21"/>
  <c r="P13" i="21"/>
  <c r="O13" i="21"/>
  <c r="J23" i="21"/>
  <c r="I23" i="21"/>
  <c r="L42" i="21"/>
  <c r="J43" i="21"/>
  <c r="Q37" i="21"/>
  <c r="P37" i="21"/>
  <c r="O37" i="21"/>
  <c r="L21" i="21"/>
  <c r="L43" i="21"/>
  <c r="M3" i="21"/>
  <c r="R3" i="21" s="1" a="1"/>
  <c r="R3" i="21" s="1"/>
  <c r="N3" i="21" s="1"/>
  <c r="K30" i="21"/>
  <c r="Q10" i="21"/>
  <c r="P10" i="21"/>
  <c r="O10" i="21"/>
  <c r="K50" i="21"/>
  <c r="I50" i="21"/>
  <c r="L50" i="21"/>
  <c r="J38" i="21"/>
  <c r="M38" i="21"/>
  <c r="R38" i="21" s="1" a="1"/>
  <c r="R38" i="21" s="1"/>
  <c r="N38" i="21" s="1"/>
  <c r="Q16" i="21"/>
  <c r="P7" i="21"/>
  <c r="Q7" i="21"/>
  <c r="O7" i="21"/>
  <c r="Q11" i="21"/>
  <c r="P11" i="21"/>
  <c r="O11" i="21"/>
  <c r="J25" i="21"/>
  <c r="L25" i="21"/>
  <c r="I3" i="21"/>
  <c r="K35" i="21"/>
  <c r="I38" i="21"/>
  <c r="L26" i="21"/>
  <c r="K12" i="21"/>
  <c r="M25" i="11"/>
  <c r="Q25" i="11" s="1" a="1"/>
  <c r="Q25" i="11" s="1"/>
  <c r="O25" i="11" s="1"/>
  <c r="I25" i="11"/>
  <c r="L25" i="11"/>
  <c r="K53" i="11"/>
  <c r="K49" i="19"/>
  <c r="O28" i="20"/>
  <c r="P28" i="20"/>
  <c r="O43" i="20"/>
  <c r="K17" i="20"/>
  <c r="P43" i="20"/>
  <c r="P19" i="20"/>
  <c r="O49" i="20"/>
  <c r="P49" i="20"/>
  <c r="J17" i="20"/>
  <c r="P33" i="20"/>
  <c r="K26" i="20"/>
  <c r="M17" i="20"/>
  <c r="R17" i="20" s="1" a="1"/>
  <c r="R17" i="20" s="1"/>
  <c r="N17" i="20" s="1"/>
  <c r="P20" i="20"/>
  <c r="L26" i="20"/>
  <c r="I36" i="20"/>
  <c r="O23" i="20"/>
  <c r="P23" i="20"/>
  <c r="Q19" i="20"/>
  <c r="Q22" i="20"/>
  <c r="P18" i="20"/>
  <c r="K12" i="20"/>
  <c r="O20" i="20"/>
  <c r="H56" i="20"/>
  <c r="I56" i="20" s="1"/>
  <c r="K9" i="20"/>
  <c r="L9" i="20"/>
  <c r="I42" i="20"/>
  <c r="P41" i="20"/>
  <c r="J36" i="20"/>
  <c r="P12" i="20"/>
  <c r="I12" i="20"/>
  <c r="J26" i="20"/>
  <c r="M26" i="20"/>
  <c r="R26" i="20" s="1" a="1"/>
  <c r="R26" i="20" s="1"/>
  <c r="N26" i="20" s="1"/>
  <c r="I21" i="20"/>
  <c r="J12" i="20"/>
  <c r="O35" i="20"/>
  <c r="K21" i="20"/>
  <c r="L36" i="20"/>
  <c r="M21" i="20"/>
  <c r="R21" i="20" s="1" a="1"/>
  <c r="R21" i="20" s="1"/>
  <c r="N21" i="20" s="1"/>
  <c r="J42" i="20"/>
  <c r="O48" i="20"/>
  <c r="O25" i="20"/>
  <c r="M9" i="20"/>
  <c r="R9" i="20" s="1" a="1"/>
  <c r="R9" i="20" s="1"/>
  <c r="N9" i="20" s="1"/>
  <c r="O22" i="20"/>
  <c r="J9" i="20"/>
  <c r="P48" i="20"/>
  <c r="P46" i="20"/>
  <c r="P25" i="20"/>
  <c r="O38" i="20"/>
  <c r="O55" i="20"/>
  <c r="P38" i="20"/>
  <c r="O7" i="20"/>
  <c r="P7" i="20"/>
  <c r="P36" i="20"/>
  <c r="O11" i="20"/>
  <c r="P5" i="20"/>
  <c r="Q36" i="20"/>
  <c r="P11" i="20"/>
  <c r="Q5" i="20"/>
  <c r="O34" i="20"/>
  <c r="P34" i="20"/>
  <c r="O30" i="20"/>
  <c r="P30" i="20"/>
  <c r="O53" i="20"/>
  <c r="Q53" i="20"/>
  <c r="Q39" i="20"/>
  <c r="P31" i="20"/>
  <c r="O15" i="20"/>
  <c r="P39" i="20"/>
  <c r="Q31" i="20"/>
  <c r="Q15" i="20"/>
  <c r="Q29" i="20"/>
  <c r="P29" i="20"/>
  <c r="Q24" i="20"/>
  <c r="O24" i="20"/>
  <c r="P24" i="20"/>
  <c r="Q3" i="20"/>
  <c r="O3" i="20"/>
  <c r="P3" i="20"/>
  <c r="O16" i="20"/>
  <c r="P16" i="20"/>
  <c r="Q16" i="20"/>
  <c r="Q54" i="20"/>
  <c r="P54" i="20"/>
  <c r="O54" i="20"/>
  <c r="Q10" i="20"/>
  <c r="P10" i="20"/>
  <c r="O10" i="20"/>
  <c r="N22" i="11"/>
  <c r="O22" i="11"/>
  <c r="P22" i="11"/>
  <c r="N50" i="11"/>
  <c r="O50" i="11"/>
  <c r="P50" i="11"/>
  <c r="N14" i="11"/>
  <c r="O14" i="11"/>
  <c r="P14" i="11"/>
  <c r="N31" i="11"/>
  <c r="O31" i="11"/>
  <c r="P31" i="11"/>
  <c r="N23" i="11"/>
  <c r="O23" i="11"/>
  <c r="P23" i="11"/>
  <c r="N17" i="11"/>
  <c r="P17" i="11"/>
  <c r="O17" i="11"/>
  <c r="N13" i="11"/>
  <c r="P13" i="11"/>
  <c r="O13" i="11"/>
  <c r="P34" i="11"/>
  <c r="N34" i="11"/>
  <c r="O34" i="11"/>
  <c r="N36" i="11"/>
  <c r="O36" i="11"/>
  <c r="P36" i="11"/>
  <c r="N11" i="11"/>
  <c r="O11" i="11"/>
  <c r="P11" i="11"/>
  <c r="N10" i="11"/>
  <c r="O10" i="11"/>
  <c r="P10" i="11"/>
  <c r="N42" i="11"/>
  <c r="O42" i="11"/>
  <c r="P42" i="11"/>
  <c r="N5" i="11"/>
  <c r="O5" i="11"/>
  <c r="P5" i="11"/>
  <c r="P41" i="11"/>
  <c r="N41" i="11"/>
  <c r="O41" i="11"/>
  <c r="P16" i="11"/>
  <c r="N16" i="11"/>
  <c r="O16" i="11"/>
  <c r="P49" i="11"/>
  <c r="N49" i="11"/>
  <c r="O49" i="11"/>
  <c r="N45" i="11"/>
  <c r="O45" i="11"/>
  <c r="P45" i="11"/>
  <c r="N2" i="11"/>
  <c r="O2" i="11"/>
  <c r="P2" i="11"/>
  <c r="N28" i="11"/>
  <c r="O28" i="11"/>
  <c r="P28" i="11"/>
  <c r="N29" i="11"/>
  <c r="O29" i="11"/>
  <c r="P29" i="11"/>
  <c r="N6" i="11"/>
  <c r="O6" i="11"/>
  <c r="P6" i="11"/>
  <c r="P30" i="11"/>
  <c r="N30" i="11"/>
  <c r="O30" i="11"/>
  <c r="P24" i="11"/>
  <c r="N24" i="11"/>
  <c r="O24" i="11"/>
  <c r="P4" i="11"/>
  <c r="N4" i="11"/>
  <c r="O4" i="11"/>
  <c r="P12" i="11"/>
  <c r="N12" i="11"/>
  <c r="O12" i="11"/>
  <c r="P52" i="11"/>
  <c r="N52" i="11"/>
  <c r="O52" i="11"/>
  <c r="N21" i="11"/>
  <c r="O21" i="11"/>
  <c r="P21" i="11"/>
  <c r="N8" i="11"/>
  <c r="P8" i="11"/>
  <c r="O8" i="11"/>
  <c r="N40" i="11"/>
  <c r="P40" i="11"/>
  <c r="O40" i="11"/>
  <c r="N39" i="11"/>
  <c r="O39" i="11"/>
  <c r="P39" i="11"/>
  <c r="N3" i="11"/>
  <c r="O3" i="11"/>
  <c r="P3" i="11"/>
  <c r="N25" i="11"/>
  <c r="N51" i="11"/>
  <c r="O51" i="11"/>
  <c r="P51" i="11"/>
  <c r="N32" i="11"/>
  <c r="O32" i="11"/>
  <c r="P32" i="11"/>
  <c r="N53" i="11"/>
  <c r="P53" i="11"/>
  <c r="O53" i="11"/>
  <c r="N55" i="11"/>
  <c r="O55" i="11"/>
  <c r="P55" i="11"/>
  <c r="N48" i="11"/>
  <c r="P48" i="11"/>
  <c r="O48" i="11"/>
  <c r="N35" i="11"/>
  <c r="O35" i="11"/>
  <c r="P35" i="11"/>
  <c r="N7" i="11"/>
  <c r="O7" i="11"/>
  <c r="P7" i="11"/>
  <c r="N26" i="11"/>
  <c r="O26" i="11"/>
  <c r="P26" i="11"/>
  <c r="N15" i="11"/>
  <c r="O15" i="11"/>
  <c r="P15" i="11"/>
  <c r="P9" i="11"/>
  <c r="N9" i="11"/>
  <c r="O9" i="11"/>
  <c r="N44" i="11"/>
  <c r="P44" i="11"/>
  <c r="O44" i="11"/>
  <c r="P20" i="11"/>
  <c r="N20" i="11"/>
  <c r="O20" i="11"/>
  <c r="N47" i="11"/>
  <c r="O47" i="11"/>
  <c r="P47" i="11"/>
  <c r="O54" i="11"/>
  <c r="P54" i="11"/>
  <c r="N54" i="11"/>
  <c r="N27" i="11"/>
  <c r="O27" i="11"/>
  <c r="P27" i="11"/>
  <c r="N38" i="11"/>
  <c r="O38" i="11"/>
  <c r="P38" i="11"/>
  <c r="N46" i="11"/>
  <c r="O46" i="11"/>
  <c r="P46" i="11"/>
  <c r="N19" i="11"/>
  <c r="O19" i="11"/>
  <c r="P19" i="11"/>
  <c r="N18" i="11"/>
  <c r="O18" i="11"/>
  <c r="P18" i="11"/>
  <c r="O5" i="19"/>
  <c r="P5" i="19"/>
  <c r="O8" i="19"/>
  <c r="P8" i="19"/>
  <c r="P38" i="19"/>
  <c r="O38" i="19"/>
  <c r="N38" i="19"/>
  <c r="O39" i="19"/>
  <c r="N39" i="19"/>
  <c r="P39" i="19"/>
  <c r="P41" i="19"/>
  <c r="O41" i="19"/>
  <c r="N41" i="19"/>
  <c r="O30" i="19"/>
  <c r="N30" i="19"/>
  <c r="P30" i="19"/>
  <c r="P24" i="19"/>
  <c r="O24" i="19"/>
  <c r="N24" i="19"/>
  <c r="P33" i="19"/>
  <c r="O33" i="19"/>
  <c r="N33" i="19"/>
  <c r="P28" i="19"/>
  <c r="O28" i="19"/>
  <c r="N28" i="19"/>
  <c r="O45" i="19"/>
  <c r="N45" i="19"/>
  <c r="P45" i="19"/>
  <c r="P35" i="19"/>
  <c r="O35" i="19"/>
  <c r="N35" i="19"/>
  <c r="P25" i="19"/>
  <c r="O25" i="19"/>
  <c r="N25" i="19"/>
  <c r="P32" i="19"/>
  <c r="O32" i="19"/>
  <c r="N32" i="19"/>
  <c r="O13" i="19"/>
  <c r="N13" i="19"/>
  <c r="P13" i="19"/>
  <c r="P19" i="19"/>
  <c r="O19" i="19"/>
  <c r="N19" i="19"/>
  <c r="P49" i="19"/>
  <c r="O49" i="19"/>
  <c r="N49" i="19"/>
  <c r="O6" i="19"/>
  <c r="N6" i="19"/>
  <c r="P6" i="19"/>
  <c r="O15" i="19"/>
  <c r="N15" i="19"/>
  <c r="P15" i="19"/>
  <c r="O20" i="19"/>
  <c r="N20" i="19"/>
  <c r="P20" i="19"/>
  <c r="O7" i="19"/>
  <c r="P7" i="19"/>
  <c r="N7" i="19"/>
  <c r="O10" i="19"/>
  <c r="N10" i="19"/>
  <c r="P10" i="19"/>
  <c r="O34" i="19"/>
  <c r="N34" i="19"/>
  <c r="P34" i="19"/>
  <c r="P18" i="19"/>
  <c r="O18" i="19"/>
  <c r="N18" i="19"/>
  <c r="P52" i="19"/>
  <c r="O52" i="19"/>
  <c r="N52" i="19"/>
  <c r="O26" i="19"/>
  <c r="N26" i="19"/>
  <c r="P26" i="19"/>
  <c r="O9" i="19"/>
  <c r="N9" i="19"/>
  <c r="P9" i="19"/>
  <c r="P43" i="19"/>
  <c r="O43" i="19"/>
  <c r="N43" i="19"/>
  <c r="P51" i="19"/>
  <c r="O51" i="19"/>
  <c r="N51" i="19"/>
  <c r="O53" i="19"/>
  <c r="N53" i="19"/>
  <c r="P53" i="19"/>
  <c r="P48" i="19"/>
  <c r="O48" i="19"/>
  <c r="N48" i="19"/>
  <c r="P21" i="19"/>
  <c r="O21" i="19"/>
  <c r="N21" i="19"/>
  <c r="P47" i="19"/>
  <c r="O47" i="19"/>
  <c r="N47" i="19"/>
  <c r="O50" i="19"/>
  <c r="N50" i="19"/>
  <c r="P50" i="19"/>
  <c r="O2" i="19"/>
  <c r="P2" i="19"/>
  <c r="N2" i="19"/>
  <c r="O22" i="19"/>
  <c r="N22" i="19"/>
  <c r="P22" i="19"/>
  <c r="P36" i="19"/>
  <c r="O36" i="19"/>
  <c r="N36" i="19"/>
  <c r="O12" i="19"/>
  <c r="P12" i="19"/>
  <c r="N12" i="19"/>
  <c r="P29" i="19"/>
  <c r="O29" i="19"/>
  <c r="N29" i="19"/>
  <c r="P54" i="19"/>
  <c r="O54" i="19"/>
  <c r="N54" i="19"/>
  <c r="P40" i="19"/>
  <c r="O40" i="19"/>
  <c r="N40" i="19"/>
  <c r="O37" i="19"/>
  <c r="N37" i="19"/>
  <c r="P37" i="19"/>
  <c r="P31" i="19"/>
  <c r="O31" i="19"/>
  <c r="N31" i="19"/>
  <c r="P42" i="19"/>
  <c r="O42" i="19"/>
  <c r="N42" i="19"/>
  <c r="O11" i="19"/>
  <c r="N11" i="19"/>
  <c r="P11" i="19"/>
  <c r="P55" i="19"/>
  <c r="O55" i="19"/>
  <c r="N55" i="19"/>
  <c r="O3" i="19"/>
  <c r="N3" i="19"/>
  <c r="P3" i="19"/>
  <c r="O16" i="19"/>
  <c r="P16" i="19"/>
  <c r="N16" i="19"/>
  <c r="P46" i="19"/>
  <c r="O46" i="19"/>
  <c r="N46" i="19"/>
  <c r="O27" i="19"/>
  <c r="N27" i="19"/>
  <c r="P27" i="19"/>
  <c r="P17" i="19"/>
  <c r="O17" i="19"/>
  <c r="N17" i="19"/>
  <c r="P4" i="19"/>
  <c r="O4" i="19"/>
  <c r="N4" i="19"/>
  <c r="O44" i="19"/>
  <c r="N44" i="19"/>
  <c r="P44" i="19"/>
  <c r="P23" i="19"/>
  <c r="O23" i="19"/>
  <c r="N23" i="19"/>
  <c r="M56" i="19"/>
  <c r="Q56" i="19" s="1" a="1"/>
  <c r="Q56" i="19" s="1"/>
  <c r="I56" i="19"/>
  <c r="N28" i="24" l="1"/>
  <c r="N31" i="24"/>
  <c r="O31" i="24"/>
  <c r="Q31" i="24"/>
  <c r="Q47" i="24"/>
  <c r="P30" i="24"/>
  <c r="N30" i="24"/>
  <c r="O30" i="24"/>
  <c r="N23" i="24"/>
  <c r="P47" i="24"/>
  <c r="P2" i="24"/>
  <c r="Q2" i="24"/>
  <c r="O55" i="24"/>
  <c r="P55" i="24"/>
  <c r="N55" i="24"/>
  <c r="O34" i="24"/>
  <c r="P34" i="24"/>
  <c r="N34" i="24"/>
  <c r="Q19" i="24"/>
  <c r="P11" i="24"/>
  <c r="N29" i="24"/>
  <c r="Q11" i="24"/>
  <c r="O6" i="24"/>
  <c r="N2" i="24"/>
  <c r="O20" i="24"/>
  <c r="P10" i="24"/>
  <c r="P29" i="24"/>
  <c r="N11" i="24"/>
  <c r="M56" i="24"/>
  <c r="R56" i="24" s="1" a="1"/>
  <c r="R56" i="24" s="1"/>
  <c r="O29" i="24"/>
  <c r="N3" i="26"/>
  <c r="O20" i="26"/>
  <c r="Q27" i="26"/>
  <c r="Q20" i="26"/>
  <c r="P47" i="25"/>
  <c r="N19" i="25"/>
  <c r="Q19" i="25"/>
  <c r="O51" i="25"/>
  <c r="P51" i="25"/>
  <c r="L56" i="24"/>
  <c r="N19" i="24"/>
  <c r="O19" i="24"/>
  <c r="N20" i="24"/>
  <c r="Q52" i="24"/>
  <c r="P52" i="24"/>
  <c r="O52" i="24"/>
  <c r="N52" i="24"/>
  <c r="P42" i="23"/>
  <c r="N40" i="23"/>
  <c r="P40" i="23"/>
  <c r="Q40" i="23"/>
  <c r="N48" i="22"/>
  <c r="Q48" i="22"/>
  <c r="P13" i="22"/>
  <c r="O3" i="22"/>
  <c r="N11" i="22"/>
  <c r="O11" i="22"/>
  <c r="P11" i="22"/>
  <c r="O34" i="22"/>
  <c r="N13" i="22"/>
  <c r="Q42" i="20"/>
  <c r="N42" i="20"/>
  <c r="P22" i="20"/>
  <c r="O31" i="20"/>
  <c r="O12" i="20"/>
  <c r="Q34" i="20"/>
  <c r="P42" i="20"/>
  <c r="Q17" i="20"/>
  <c r="Q12" i="20"/>
  <c r="O42" i="20"/>
  <c r="O37" i="11"/>
  <c r="P37" i="11"/>
  <c r="P33" i="11"/>
  <c r="O33" i="11"/>
  <c r="O43" i="11"/>
  <c r="P43" i="11"/>
  <c r="P25" i="11"/>
  <c r="O53" i="26"/>
  <c r="N35" i="26"/>
  <c r="Q30" i="26"/>
  <c r="O35" i="26"/>
  <c r="Q40" i="26"/>
  <c r="P38" i="26"/>
  <c r="Q38" i="26"/>
  <c r="P30" i="26"/>
  <c r="N30" i="26"/>
  <c r="N49" i="26"/>
  <c r="O49" i="26"/>
  <c r="P49" i="26"/>
  <c r="N43" i="26"/>
  <c r="O40" i="26"/>
  <c r="N53" i="26"/>
  <c r="P53" i="26"/>
  <c r="O43" i="26"/>
  <c r="P27" i="26"/>
  <c r="N22" i="26"/>
  <c r="P43" i="26"/>
  <c r="N27" i="26"/>
  <c r="P22" i="26"/>
  <c r="N40" i="26"/>
  <c r="Q32" i="26"/>
  <c r="O22" i="26"/>
  <c r="O38" i="26"/>
  <c r="P48" i="26"/>
  <c r="N32" i="26"/>
  <c r="O32" i="26"/>
  <c r="Q16" i="26"/>
  <c r="P16" i="26"/>
  <c r="O16" i="26"/>
  <c r="N16" i="26"/>
  <c r="O37" i="26"/>
  <c r="N37" i="26"/>
  <c r="P37" i="26"/>
  <c r="Q37" i="26"/>
  <c r="P46" i="26"/>
  <c r="Q46" i="26"/>
  <c r="O46" i="26"/>
  <c r="N46" i="26"/>
  <c r="Q52" i="26"/>
  <c r="P52" i="26"/>
  <c r="O52" i="26"/>
  <c r="N52" i="26"/>
  <c r="Q55" i="26"/>
  <c r="P55" i="26"/>
  <c r="O55" i="26"/>
  <c r="N55" i="26"/>
  <c r="I56" i="26"/>
  <c r="K56" i="26"/>
  <c r="Q15" i="26"/>
  <c r="P15" i="26"/>
  <c r="O15" i="26"/>
  <c r="N15" i="26"/>
  <c r="M56" i="26"/>
  <c r="R56" i="26" s="1" a="1"/>
  <c r="R56" i="26" s="1"/>
  <c r="Q33" i="26"/>
  <c r="P33" i="26"/>
  <c r="O33" i="26"/>
  <c r="N33" i="26"/>
  <c r="Q6" i="26"/>
  <c r="P6" i="26"/>
  <c r="O6" i="26"/>
  <c r="N6" i="26"/>
  <c r="Q2" i="26"/>
  <c r="P2" i="26"/>
  <c r="O2" i="26"/>
  <c r="N2" i="26"/>
  <c r="L56" i="26"/>
  <c r="O28" i="26"/>
  <c r="N28" i="26"/>
  <c r="P28" i="26"/>
  <c r="Q28" i="26"/>
  <c r="N47" i="25"/>
  <c r="Q51" i="25"/>
  <c r="O19" i="25"/>
  <c r="O47" i="25"/>
  <c r="N43" i="25"/>
  <c r="O48" i="25"/>
  <c r="P48" i="25"/>
  <c r="K56" i="25"/>
  <c r="O55" i="25"/>
  <c r="Q20" i="25"/>
  <c r="L56" i="25"/>
  <c r="M56" i="25"/>
  <c r="R56" i="25" s="1" a="1"/>
  <c r="R56" i="25" s="1"/>
  <c r="N20" i="25"/>
  <c r="O20" i="25"/>
  <c r="Q29" i="25"/>
  <c r="P29" i="25"/>
  <c r="O29" i="25"/>
  <c r="N29" i="25"/>
  <c r="Q18" i="25"/>
  <c r="P18" i="25"/>
  <c r="O18" i="25"/>
  <c r="N18" i="25"/>
  <c r="Q45" i="25"/>
  <c r="P45" i="25"/>
  <c r="O45" i="25"/>
  <c r="N45" i="25"/>
  <c r="P5" i="25"/>
  <c r="O5" i="25"/>
  <c r="N5" i="25"/>
  <c r="Q5" i="25"/>
  <c r="Q2" i="25"/>
  <c r="P2" i="25"/>
  <c r="O2" i="25"/>
  <c r="N2" i="25"/>
  <c r="Q33" i="25"/>
  <c r="P33" i="25"/>
  <c r="O33" i="25"/>
  <c r="N33" i="25"/>
  <c r="Q7" i="25"/>
  <c r="P7" i="25"/>
  <c r="O7" i="25"/>
  <c r="N7" i="25"/>
  <c r="Q41" i="25"/>
  <c r="P41" i="25"/>
  <c r="O41" i="25"/>
  <c r="N41" i="25"/>
  <c r="P42" i="25"/>
  <c r="O42" i="25"/>
  <c r="N42" i="25"/>
  <c r="Q42" i="25"/>
  <c r="Q21" i="25"/>
  <c r="P21" i="25"/>
  <c r="O21" i="25"/>
  <c r="N21" i="25"/>
  <c r="P35" i="25"/>
  <c r="O35" i="25"/>
  <c r="N35" i="25"/>
  <c r="Q35" i="25"/>
  <c r="Q39" i="25"/>
  <c r="P39" i="25"/>
  <c r="O39" i="25"/>
  <c r="N39" i="25"/>
  <c r="Q30" i="25"/>
  <c r="P30" i="25"/>
  <c r="O30" i="25"/>
  <c r="N30" i="25"/>
  <c r="Q10" i="25"/>
  <c r="P10" i="25"/>
  <c r="O10" i="25"/>
  <c r="N10" i="25"/>
  <c r="I56" i="25"/>
  <c r="Q43" i="24"/>
  <c r="P43" i="24"/>
  <c r="O43" i="24"/>
  <c r="N43" i="24"/>
  <c r="Q50" i="24"/>
  <c r="P50" i="24"/>
  <c r="O50" i="24"/>
  <c r="N50" i="24"/>
  <c r="Q49" i="24"/>
  <c r="P49" i="24"/>
  <c r="O49" i="24"/>
  <c r="N49" i="24"/>
  <c r="Q25" i="24"/>
  <c r="P25" i="24"/>
  <c r="O25" i="24"/>
  <c r="N25" i="24"/>
  <c r="Q54" i="24"/>
  <c r="P54" i="24"/>
  <c r="O54" i="24"/>
  <c r="N54" i="24"/>
  <c r="O33" i="24"/>
  <c r="Q33" i="24"/>
  <c r="P33" i="24"/>
  <c r="N33" i="24"/>
  <c r="P32" i="24"/>
  <c r="Q32" i="24"/>
  <c r="O32" i="24"/>
  <c r="N32" i="24"/>
  <c r="O45" i="24"/>
  <c r="Q45" i="24"/>
  <c r="P45" i="24"/>
  <c r="N45" i="24"/>
  <c r="N17" i="24"/>
  <c r="Q17" i="24"/>
  <c r="O17" i="24"/>
  <c r="P17" i="24"/>
  <c r="Q53" i="24"/>
  <c r="P53" i="24"/>
  <c r="O53" i="24"/>
  <c r="N53" i="24"/>
  <c r="O40" i="24"/>
  <c r="N40" i="24"/>
  <c r="P40" i="24"/>
  <c r="Q40" i="24"/>
  <c r="P7" i="24"/>
  <c r="Q7" i="24"/>
  <c r="O7" i="24"/>
  <c r="N7" i="24"/>
  <c r="N9" i="24"/>
  <c r="O9" i="24"/>
  <c r="Q9" i="24"/>
  <c r="P9" i="24"/>
  <c r="Q35" i="24"/>
  <c r="P35" i="24"/>
  <c r="O35" i="24"/>
  <c r="N35" i="24"/>
  <c r="K56" i="24"/>
  <c r="I56" i="24"/>
  <c r="N5" i="24"/>
  <c r="O5" i="24"/>
  <c r="Q5" i="24"/>
  <c r="P5" i="24"/>
  <c r="P15" i="24"/>
  <c r="O15" i="24"/>
  <c r="Q15" i="24"/>
  <c r="N15" i="24"/>
  <c r="P27" i="24"/>
  <c r="O27" i="24"/>
  <c r="N27" i="24"/>
  <c r="Q27" i="24"/>
  <c r="O21" i="24"/>
  <c r="Q21" i="24"/>
  <c r="P21" i="24"/>
  <c r="N21" i="24"/>
  <c r="P44" i="24"/>
  <c r="Q44" i="24"/>
  <c r="O44" i="24"/>
  <c r="N44" i="24"/>
  <c r="Q42" i="24"/>
  <c r="P42" i="24"/>
  <c r="N42" i="24"/>
  <c r="O42" i="24"/>
  <c r="N41" i="24"/>
  <c r="Q41" i="24"/>
  <c r="O41" i="24"/>
  <c r="P41" i="24"/>
  <c r="P3" i="24"/>
  <c r="N3" i="24"/>
  <c r="O3" i="24"/>
  <c r="Q3" i="24"/>
  <c r="P8" i="24"/>
  <c r="Q8" i="24"/>
  <c r="O8" i="24"/>
  <c r="N8" i="24"/>
  <c r="Q18" i="24"/>
  <c r="P18" i="24"/>
  <c r="N18" i="24"/>
  <c r="O18" i="24"/>
  <c r="O28" i="23"/>
  <c r="P28" i="23"/>
  <c r="Q28" i="23"/>
  <c r="Q33" i="23"/>
  <c r="N33" i="23"/>
  <c r="O33" i="23"/>
  <c r="Q46" i="23"/>
  <c r="K56" i="23"/>
  <c r="L56" i="23"/>
  <c r="P46" i="23"/>
  <c r="N46" i="23"/>
  <c r="I56" i="23"/>
  <c r="J56" i="23"/>
  <c r="Q55" i="23"/>
  <c r="P55" i="23"/>
  <c r="O55" i="23"/>
  <c r="N55" i="23"/>
  <c r="Q18" i="23"/>
  <c r="P18" i="23"/>
  <c r="O18" i="23"/>
  <c r="N18" i="23"/>
  <c r="Q17" i="23"/>
  <c r="O17" i="23"/>
  <c r="N17" i="23"/>
  <c r="P17" i="23"/>
  <c r="Q12" i="23"/>
  <c r="O12" i="23"/>
  <c r="N12" i="23"/>
  <c r="P12" i="23"/>
  <c r="P43" i="23"/>
  <c r="O43" i="23"/>
  <c r="N43" i="23"/>
  <c r="Q43" i="23"/>
  <c r="P39" i="23"/>
  <c r="O39" i="23"/>
  <c r="N39" i="23"/>
  <c r="Q39" i="23"/>
  <c r="Q52" i="23"/>
  <c r="P52" i="23"/>
  <c r="O52" i="23"/>
  <c r="N52" i="23"/>
  <c r="P47" i="23"/>
  <c r="O47" i="23"/>
  <c r="Q47" i="23"/>
  <c r="N47" i="23"/>
  <c r="Q26" i="23"/>
  <c r="P26" i="23"/>
  <c r="O26" i="23"/>
  <c r="N26" i="23"/>
  <c r="Q4" i="23"/>
  <c r="P4" i="23"/>
  <c r="O4" i="23"/>
  <c r="N4" i="23"/>
  <c r="Q8" i="23"/>
  <c r="O8" i="23"/>
  <c r="N8" i="23"/>
  <c r="P8" i="23"/>
  <c r="Q23" i="23"/>
  <c r="P23" i="23"/>
  <c r="O23" i="23"/>
  <c r="N23" i="23"/>
  <c r="Q16" i="23"/>
  <c r="P16" i="23"/>
  <c r="O16" i="23"/>
  <c r="N16" i="23"/>
  <c r="Q6" i="22"/>
  <c r="Q45" i="22"/>
  <c r="N45" i="22"/>
  <c r="P45" i="22"/>
  <c r="P35" i="22"/>
  <c r="N54" i="22"/>
  <c r="Q35" i="22"/>
  <c r="O54" i="22"/>
  <c r="P6" i="22"/>
  <c r="P54" i="22"/>
  <c r="N3" i="22"/>
  <c r="Q3" i="22"/>
  <c r="N6" i="22"/>
  <c r="O37" i="22"/>
  <c r="P37" i="22"/>
  <c r="N14" i="22"/>
  <c r="O14" i="22"/>
  <c r="P14" i="22"/>
  <c r="Q37" i="22"/>
  <c r="Q41" i="22"/>
  <c r="P2" i="22"/>
  <c r="Q26" i="22"/>
  <c r="L56" i="22"/>
  <c r="Q2" i="22"/>
  <c r="N26" i="22"/>
  <c r="O26" i="22"/>
  <c r="O2" i="22"/>
  <c r="N12" i="22"/>
  <c r="K56" i="22"/>
  <c r="N34" i="22"/>
  <c r="P34" i="22"/>
  <c r="O12" i="22"/>
  <c r="P12" i="22"/>
  <c r="N16" i="22"/>
  <c r="I56" i="22"/>
  <c r="O16" i="22"/>
  <c r="P16" i="22"/>
  <c r="N47" i="22"/>
  <c r="O47" i="22"/>
  <c r="Q47" i="22"/>
  <c r="P47" i="22"/>
  <c r="M56" i="22"/>
  <c r="R56" i="22" s="1" a="1"/>
  <c r="R56" i="22" s="1"/>
  <c r="Q42" i="22"/>
  <c r="P42" i="22"/>
  <c r="O42" i="22"/>
  <c r="N42" i="22"/>
  <c r="Q40" i="22"/>
  <c r="P40" i="22"/>
  <c r="O40" i="22"/>
  <c r="N40" i="22"/>
  <c r="O33" i="22"/>
  <c r="N33" i="22"/>
  <c r="P33" i="22"/>
  <c r="Q33" i="22"/>
  <c r="P15" i="22"/>
  <c r="Q15" i="22"/>
  <c r="O15" i="22"/>
  <c r="N15" i="22"/>
  <c r="Q44" i="22"/>
  <c r="P44" i="22"/>
  <c r="O44" i="22"/>
  <c r="N44" i="22"/>
  <c r="O38" i="22"/>
  <c r="N38" i="22"/>
  <c r="P38" i="22"/>
  <c r="Q38" i="22"/>
  <c r="Q10" i="22"/>
  <c r="P10" i="22"/>
  <c r="O10" i="22"/>
  <c r="N10" i="22"/>
  <c r="N27" i="22"/>
  <c r="Q27" i="22"/>
  <c r="P27" i="22"/>
  <c r="O27" i="22"/>
  <c r="N7" i="22"/>
  <c r="Q7" i="22"/>
  <c r="P7" i="22"/>
  <c r="O7" i="22"/>
  <c r="Q49" i="22"/>
  <c r="P49" i="22"/>
  <c r="O49" i="22"/>
  <c r="N49" i="22"/>
  <c r="N28" i="22"/>
  <c r="Q28" i="22"/>
  <c r="P28" i="22"/>
  <c r="O28" i="22"/>
  <c r="Q25" i="22"/>
  <c r="P25" i="22"/>
  <c r="O25" i="22"/>
  <c r="N25" i="22"/>
  <c r="Q32" i="22"/>
  <c r="P32" i="22"/>
  <c r="O32" i="22"/>
  <c r="N32" i="22"/>
  <c r="Q50" i="22"/>
  <c r="P50" i="22"/>
  <c r="O50" i="22"/>
  <c r="N50" i="22"/>
  <c r="Q9" i="22"/>
  <c r="P9" i="22"/>
  <c r="O9" i="22"/>
  <c r="N9" i="22"/>
  <c r="Q18" i="22"/>
  <c r="P18" i="22"/>
  <c r="O18" i="22"/>
  <c r="N18" i="22"/>
  <c r="Q43" i="22"/>
  <c r="P43" i="22"/>
  <c r="O43" i="22"/>
  <c r="N43" i="22"/>
  <c r="Q5" i="22"/>
  <c r="P5" i="22"/>
  <c r="O5" i="22"/>
  <c r="N5" i="22"/>
  <c r="Q51" i="22"/>
  <c r="P51" i="22"/>
  <c r="O51" i="22"/>
  <c r="N51" i="22"/>
  <c r="O39" i="22"/>
  <c r="N39" i="22"/>
  <c r="Q39" i="22"/>
  <c r="P39" i="22"/>
  <c r="N53" i="22"/>
  <c r="Q53" i="22"/>
  <c r="P53" i="22"/>
  <c r="O53" i="22"/>
  <c r="P47" i="21"/>
  <c r="O6" i="21"/>
  <c r="O5" i="21"/>
  <c r="P5" i="21"/>
  <c r="O14" i="21"/>
  <c r="P6" i="21"/>
  <c r="P14" i="21"/>
  <c r="Q43" i="21"/>
  <c r="Q14" i="21"/>
  <c r="P49" i="21"/>
  <c r="O44" i="21"/>
  <c r="P23" i="21"/>
  <c r="O16" i="21"/>
  <c r="Q34" i="21"/>
  <c r="Q24" i="21"/>
  <c r="Q5" i="21"/>
  <c r="O47" i="21"/>
  <c r="Q55" i="21"/>
  <c r="P16" i="21"/>
  <c r="O54" i="21"/>
  <c r="O24" i="21"/>
  <c r="P48" i="21"/>
  <c r="Q48" i="21"/>
  <c r="P55" i="21"/>
  <c r="O48" i="21"/>
  <c r="Q44" i="21"/>
  <c r="Q27" i="21"/>
  <c r="P27" i="21"/>
  <c r="O27" i="21"/>
  <c r="Q47" i="21"/>
  <c r="P24" i="21"/>
  <c r="P44" i="21"/>
  <c r="O55" i="21"/>
  <c r="P39" i="21"/>
  <c r="Q39" i="21"/>
  <c r="O39" i="21"/>
  <c r="Q49" i="21"/>
  <c r="P54" i="21"/>
  <c r="Q54" i="21"/>
  <c r="O34" i="21"/>
  <c r="L56" i="21"/>
  <c r="P34" i="21"/>
  <c r="O23" i="21"/>
  <c r="O36" i="21"/>
  <c r="Q36" i="21"/>
  <c r="P36" i="21"/>
  <c r="O43" i="21"/>
  <c r="P43" i="21"/>
  <c r="Q23" i="21"/>
  <c r="I56" i="21"/>
  <c r="Q46" i="21"/>
  <c r="P46" i="21"/>
  <c r="O46" i="21"/>
  <c r="O3" i="21"/>
  <c r="Q3" i="21"/>
  <c r="P3" i="21"/>
  <c r="O31" i="21"/>
  <c r="P31" i="21"/>
  <c r="Q31" i="21"/>
  <c r="Q19" i="21"/>
  <c r="P19" i="21"/>
  <c r="O19" i="21"/>
  <c r="Q12" i="21"/>
  <c r="P12" i="21"/>
  <c r="O12" i="21"/>
  <c r="Q35" i="21"/>
  <c r="P35" i="21"/>
  <c r="O35" i="21"/>
  <c r="K56" i="21"/>
  <c r="Q20" i="21"/>
  <c r="P20" i="21"/>
  <c r="O20" i="21"/>
  <c r="Q50" i="21"/>
  <c r="P50" i="21"/>
  <c r="O50" i="21"/>
  <c r="Q38" i="21"/>
  <c r="P38" i="21"/>
  <c r="O38" i="21"/>
  <c r="Q30" i="21"/>
  <c r="P30" i="21"/>
  <c r="O30" i="21"/>
  <c r="P25" i="21"/>
  <c r="O25" i="21"/>
  <c r="Q25" i="21"/>
  <c r="Q15" i="21"/>
  <c r="P15" i="21"/>
  <c r="O15" i="21"/>
  <c r="Q51" i="21"/>
  <c r="P51" i="21"/>
  <c r="O51" i="21"/>
  <c r="M56" i="21"/>
  <c r="R56" i="21" s="1" a="1"/>
  <c r="R56" i="21" s="1"/>
  <c r="O22" i="21"/>
  <c r="P22" i="21"/>
  <c r="Q22" i="21"/>
  <c r="Q42" i="21"/>
  <c r="P42" i="21"/>
  <c r="O42" i="21"/>
  <c r="Q40" i="21"/>
  <c r="P40" i="21"/>
  <c r="O40" i="21"/>
  <c r="Q17" i="21"/>
  <c r="P17" i="21"/>
  <c r="O17" i="21"/>
  <c r="O21" i="21"/>
  <c r="Q21" i="21"/>
  <c r="P21" i="21"/>
  <c r="Q33" i="21"/>
  <c r="P33" i="21"/>
  <c r="O33" i="21"/>
  <c r="Q26" i="21"/>
  <c r="P26" i="21"/>
  <c r="O26" i="21"/>
  <c r="Q28" i="21"/>
  <c r="P28" i="21"/>
  <c r="O28" i="21"/>
  <c r="Q8" i="21"/>
  <c r="P8" i="21"/>
  <c r="O8" i="21"/>
  <c r="O17" i="20"/>
  <c r="K56" i="20"/>
  <c r="P17" i="20"/>
  <c r="L56" i="20"/>
  <c r="M56" i="20"/>
  <c r="R56" i="20" s="1" a="1"/>
  <c r="R56" i="20" s="1"/>
  <c r="J56" i="20"/>
  <c r="Q21" i="20"/>
  <c r="P21" i="20"/>
  <c r="O21" i="20"/>
  <c r="O26" i="20"/>
  <c r="Q26" i="20"/>
  <c r="P26" i="20"/>
  <c r="Q9" i="20"/>
  <c r="P9" i="20"/>
  <c r="O9" i="20"/>
  <c r="I7" i="15"/>
  <c r="C7" i="15"/>
  <c r="O6" i="15"/>
  <c r="N6" i="15"/>
  <c r="J6" i="15"/>
  <c r="I6" i="15"/>
  <c r="D6" i="15"/>
  <c r="O5" i="15"/>
  <c r="N5" i="15"/>
  <c r="J5" i="15"/>
  <c r="I5" i="15"/>
  <c r="D5" i="15"/>
  <c r="O4" i="15"/>
  <c r="N4" i="15"/>
  <c r="J4" i="15"/>
  <c r="I4" i="15"/>
  <c r="D4" i="15"/>
  <c r="O3" i="15"/>
  <c r="N3" i="15"/>
  <c r="J3" i="15"/>
  <c r="I3" i="15"/>
  <c r="D3" i="15"/>
  <c r="H56" i="11"/>
  <c r="E56" i="11"/>
  <c r="D56" i="11"/>
  <c r="C56" i="11"/>
  <c r="B56" i="11"/>
  <c r="C7" i="14"/>
  <c r="B7" i="14"/>
  <c r="C6" i="14"/>
  <c r="B6" i="14"/>
  <c r="C5" i="14"/>
  <c r="B5" i="14"/>
  <c r="C4" i="14"/>
  <c r="B4" i="14"/>
  <c r="C3" i="14"/>
  <c r="B3" i="14"/>
  <c r="C2" i="14"/>
  <c r="B2" i="14"/>
  <c r="X1350" i="10"/>
  <c r="X1350" i="10" a="1"/>
  <c r="V1350" i="10"/>
  <c r="V1350" i="10" a="1"/>
  <c r="T1350" i="10"/>
  <c r="T1350" i="10" a="1"/>
  <c r="R1350" i="10"/>
  <c r="R1350" i="10" a="1"/>
  <c r="P1350" i="10"/>
  <c r="P1350" i="10" a="1"/>
  <c r="N1350" i="10"/>
  <c r="N1350" i="10" a="1"/>
  <c r="L1350" i="10"/>
  <c r="L1350" i="10" a="1"/>
  <c r="J1350" i="10"/>
  <c r="J1350" i="10" a="1"/>
  <c r="X1349" i="10"/>
  <c r="X1349" i="10" a="1"/>
  <c r="V1349" i="10"/>
  <c r="V1349" i="10" a="1"/>
  <c r="T1349" i="10"/>
  <c r="T1349" i="10" a="1"/>
  <c r="R1349" i="10"/>
  <c r="R1349" i="10" a="1"/>
  <c r="P1349" i="10"/>
  <c r="P1349" i="10" a="1"/>
  <c r="N1349" i="10"/>
  <c r="N1349" i="10" a="1"/>
  <c r="L1349" i="10"/>
  <c r="L1349" i="10" a="1"/>
  <c r="J1349" i="10"/>
  <c r="J1349" i="10" a="1"/>
  <c r="X1348" i="10"/>
  <c r="X1348" i="10" a="1"/>
  <c r="V1348" i="10"/>
  <c r="V1348" i="10" a="1"/>
  <c r="T1348" i="10"/>
  <c r="T1348" i="10" a="1"/>
  <c r="R1348" i="10"/>
  <c r="R1348" i="10" a="1"/>
  <c r="P1348" i="10"/>
  <c r="P1348" i="10" a="1"/>
  <c r="N1348" i="10"/>
  <c r="N1348" i="10" a="1"/>
  <c r="L1348" i="10"/>
  <c r="L1348" i="10" a="1"/>
  <c r="J1348" i="10"/>
  <c r="J1348" i="10" a="1"/>
  <c r="X1347" i="10"/>
  <c r="X1347" i="10" a="1"/>
  <c r="V1347" i="10"/>
  <c r="V1347" i="10" a="1"/>
  <c r="T1347" i="10"/>
  <c r="T1347" i="10" a="1"/>
  <c r="R1347" i="10"/>
  <c r="R1347" i="10" a="1"/>
  <c r="P1347" i="10"/>
  <c r="P1347" i="10" a="1"/>
  <c r="N1347" i="10"/>
  <c r="N1347" i="10" a="1"/>
  <c r="L1347" i="10"/>
  <c r="L1347" i="10" a="1"/>
  <c r="J1347" i="10"/>
  <c r="J1347" i="10" a="1"/>
  <c r="X1346" i="10"/>
  <c r="X1346" i="10" a="1"/>
  <c r="V1346" i="10"/>
  <c r="V1346" i="10" a="1"/>
  <c r="T1346" i="10"/>
  <c r="T1346" i="10" a="1"/>
  <c r="R1346" i="10"/>
  <c r="R1346" i="10" a="1"/>
  <c r="P1346" i="10"/>
  <c r="P1346" i="10" a="1"/>
  <c r="N1346" i="10"/>
  <c r="N1346" i="10" a="1"/>
  <c r="L1346" i="10"/>
  <c r="L1346" i="10" a="1"/>
  <c r="J1346" i="10"/>
  <c r="J1346" i="10" a="1"/>
  <c r="X1345" i="10"/>
  <c r="X1345" i="10" a="1"/>
  <c r="V1345" i="10"/>
  <c r="V1345" i="10" a="1"/>
  <c r="T1345" i="10"/>
  <c r="T1345" i="10" a="1"/>
  <c r="R1345" i="10"/>
  <c r="R1345" i="10" a="1"/>
  <c r="P1345" i="10"/>
  <c r="P1345" i="10" a="1"/>
  <c r="N1345" i="10"/>
  <c r="N1345" i="10" a="1"/>
  <c r="L1345" i="10"/>
  <c r="L1345" i="10" a="1"/>
  <c r="J1345" i="10"/>
  <c r="J1345" i="10" a="1"/>
  <c r="X1344" i="10"/>
  <c r="X1344" i="10" a="1"/>
  <c r="V1344" i="10"/>
  <c r="V1344" i="10" a="1"/>
  <c r="T1344" i="10"/>
  <c r="T1344" i="10" a="1"/>
  <c r="R1344" i="10"/>
  <c r="R1344" i="10" a="1"/>
  <c r="P1344" i="10"/>
  <c r="P1344" i="10" a="1"/>
  <c r="N1344" i="10"/>
  <c r="N1344" i="10" a="1"/>
  <c r="L1344" i="10"/>
  <c r="L1344" i="10" a="1"/>
  <c r="J1344" i="10"/>
  <c r="J1344" i="10" a="1"/>
  <c r="X1343" i="10"/>
  <c r="X1343" i="10" a="1"/>
  <c r="V1343" i="10"/>
  <c r="V1343" i="10" a="1"/>
  <c r="T1343" i="10"/>
  <c r="T1343" i="10" a="1"/>
  <c r="R1343" i="10"/>
  <c r="R1343" i="10" a="1"/>
  <c r="P1343" i="10"/>
  <c r="P1343" i="10" a="1"/>
  <c r="N1343" i="10"/>
  <c r="N1343" i="10" a="1"/>
  <c r="L1343" i="10"/>
  <c r="L1343" i="10" a="1"/>
  <c r="J1343" i="10"/>
  <c r="J1343" i="10" a="1"/>
  <c r="X1342" i="10"/>
  <c r="X1342" i="10" a="1"/>
  <c r="V1342" i="10"/>
  <c r="V1342" i="10" a="1"/>
  <c r="T1342" i="10"/>
  <c r="T1342" i="10" a="1"/>
  <c r="R1342" i="10"/>
  <c r="R1342" i="10" a="1"/>
  <c r="P1342" i="10"/>
  <c r="P1342" i="10" a="1"/>
  <c r="N1342" i="10"/>
  <c r="N1342" i="10" a="1"/>
  <c r="L1342" i="10"/>
  <c r="L1342" i="10" a="1"/>
  <c r="J1342" i="10"/>
  <c r="J1342" i="10" a="1"/>
  <c r="X1341" i="10"/>
  <c r="X1341" i="10" a="1"/>
  <c r="V1341" i="10"/>
  <c r="V1341" i="10" a="1"/>
  <c r="T1341" i="10"/>
  <c r="T1341" i="10" a="1"/>
  <c r="R1341" i="10"/>
  <c r="R1341" i="10" a="1"/>
  <c r="P1341" i="10"/>
  <c r="P1341" i="10" a="1"/>
  <c r="N1341" i="10"/>
  <c r="N1341" i="10" a="1"/>
  <c r="L1341" i="10"/>
  <c r="L1341" i="10" a="1"/>
  <c r="J1341" i="10"/>
  <c r="J1341" i="10" a="1"/>
  <c r="X1340" i="10"/>
  <c r="X1340" i="10" a="1"/>
  <c r="V1340" i="10"/>
  <c r="V1340" i="10" a="1"/>
  <c r="T1340" i="10"/>
  <c r="T1340" i="10" a="1"/>
  <c r="R1340" i="10"/>
  <c r="R1340" i="10" a="1"/>
  <c r="P1340" i="10"/>
  <c r="P1340" i="10" a="1"/>
  <c r="N1340" i="10"/>
  <c r="N1340" i="10" a="1"/>
  <c r="L1340" i="10"/>
  <c r="L1340" i="10" a="1"/>
  <c r="J1340" i="10"/>
  <c r="J1340" i="10" a="1"/>
  <c r="X1339" i="10"/>
  <c r="X1339" i="10" a="1"/>
  <c r="V1339" i="10"/>
  <c r="V1339" i="10" a="1"/>
  <c r="T1339" i="10"/>
  <c r="T1339" i="10" a="1"/>
  <c r="R1339" i="10"/>
  <c r="R1339" i="10" a="1"/>
  <c r="P1339" i="10"/>
  <c r="P1339" i="10" a="1"/>
  <c r="N1339" i="10"/>
  <c r="N1339" i="10" a="1"/>
  <c r="L1339" i="10"/>
  <c r="L1339" i="10" a="1"/>
  <c r="J1339" i="10"/>
  <c r="J1339" i="10" a="1"/>
  <c r="X1338" i="10"/>
  <c r="X1338" i="10" a="1"/>
  <c r="V1338" i="10"/>
  <c r="V1338" i="10" a="1"/>
  <c r="T1338" i="10"/>
  <c r="T1338" i="10" a="1"/>
  <c r="R1338" i="10"/>
  <c r="R1338" i="10" a="1"/>
  <c r="P1338" i="10"/>
  <c r="P1338" i="10" a="1"/>
  <c r="N1338" i="10"/>
  <c r="N1338" i="10" a="1"/>
  <c r="L1338" i="10"/>
  <c r="L1338" i="10" a="1"/>
  <c r="J1338" i="10"/>
  <c r="J1338" i="10" a="1"/>
  <c r="X1337" i="10"/>
  <c r="X1337" i="10" a="1"/>
  <c r="V1337" i="10"/>
  <c r="V1337" i="10" a="1"/>
  <c r="T1337" i="10"/>
  <c r="T1337" i="10" a="1"/>
  <c r="R1337" i="10"/>
  <c r="R1337" i="10" a="1"/>
  <c r="P1337" i="10"/>
  <c r="P1337" i="10" a="1"/>
  <c r="N1337" i="10"/>
  <c r="N1337" i="10" a="1"/>
  <c r="L1337" i="10"/>
  <c r="L1337" i="10" a="1"/>
  <c r="J1337" i="10"/>
  <c r="J1337" i="10" a="1"/>
  <c r="X1336" i="10"/>
  <c r="X1336" i="10" a="1"/>
  <c r="V1336" i="10"/>
  <c r="V1336" i="10" a="1"/>
  <c r="T1336" i="10"/>
  <c r="T1336" i="10" a="1"/>
  <c r="R1336" i="10"/>
  <c r="R1336" i="10" a="1"/>
  <c r="P1336" i="10"/>
  <c r="P1336" i="10" a="1"/>
  <c r="N1336" i="10"/>
  <c r="N1336" i="10" a="1"/>
  <c r="L1336" i="10"/>
  <c r="L1336" i="10" a="1"/>
  <c r="J1336" i="10"/>
  <c r="J1336" i="10" a="1"/>
  <c r="X1335" i="10"/>
  <c r="X1335" i="10" a="1"/>
  <c r="V1335" i="10"/>
  <c r="V1335" i="10" a="1"/>
  <c r="T1335" i="10"/>
  <c r="T1335" i="10" a="1"/>
  <c r="R1335" i="10"/>
  <c r="R1335" i="10" a="1"/>
  <c r="P1335" i="10"/>
  <c r="P1335" i="10" a="1"/>
  <c r="N1335" i="10"/>
  <c r="N1335" i="10" a="1"/>
  <c r="L1335" i="10"/>
  <c r="L1335" i="10" a="1"/>
  <c r="J1335" i="10"/>
  <c r="J1335" i="10" a="1"/>
  <c r="X1334" i="10"/>
  <c r="X1334" i="10" a="1"/>
  <c r="V1334" i="10"/>
  <c r="V1334" i="10" a="1"/>
  <c r="T1334" i="10"/>
  <c r="T1334" i="10" a="1"/>
  <c r="R1334" i="10"/>
  <c r="R1334" i="10" a="1"/>
  <c r="P1334" i="10"/>
  <c r="P1334" i="10" a="1"/>
  <c r="N1334" i="10"/>
  <c r="N1334" i="10" a="1"/>
  <c r="L1334" i="10"/>
  <c r="L1334" i="10" a="1"/>
  <c r="J1334" i="10"/>
  <c r="J1334" i="10" a="1"/>
  <c r="X1333" i="10"/>
  <c r="X1333" i="10" a="1"/>
  <c r="V1333" i="10"/>
  <c r="V1333" i="10" a="1"/>
  <c r="T1333" i="10"/>
  <c r="T1333" i="10" a="1"/>
  <c r="R1333" i="10"/>
  <c r="R1333" i="10" a="1"/>
  <c r="P1333" i="10"/>
  <c r="P1333" i="10" a="1"/>
  <c r="N1333" i="10"/>
  <c r="N1333" i="10" a="1"/>
  <c r="L1333" i="10"/>
  <c r="L1333" i="10" a="1"/>
  <c r="J1333" i="10"/>
  <c r="J1333" i="10" a="1"/>
  <c r="X1332" i="10"/>
  <c r="X1332" i="10" a="1"/>
  <c r="V1332" i="10"/>
  <c r="V1332" i="10" a="1"/>
  <c r="T1332" i="10"/>
  <c r="T1332" i="10" a="1"/>
  <c r="R1332" i="10"/>
  <c r="R1332" i="10" a="1"/>
  <c r="P1332" i="10"/>
  <c r="P1332" i="10" a="1"/>
  <c r="N1332" i="10"/>
  <c r="N1332" i="10" a="1"/>
  <c r="L1332" i="10"/>
  <c r="L1332" i="10" a="1"/>
  <c r="J1332" i="10"/>
  <c r="J1332" i="10" a="1"/>
  <c r="X1331" i="10"/>
  <c r="X1331" i="10" a="1"/>
  <c r="V1331" i="10"/>
  <c r="V1331" i="10" a="1"/>
  <c r="T1331" i="10"/>
  <c r="T1331" i="10" a="1"/>
  <c r="R1331" i="10"/>
  <c r="R1331" i="10" a="1"/>
  <c r="P1331" i="10"/>
  <c r="P1331" i="10" a="1"/>
  <c r="N1331" i="10"/>
  <c r="N1331" i="10" a="1"/>
  <c r="L1331" i="10"/>
  <c r="L1331" i="10" a="1"/>
  <c r="J1331" i="10"/>
  <c r="J1331" i="10" a="1"/>
  <c r="X1330" i="10"/>
  <c r="X1330" i="10" a="1"/>
  <c r="V1330" i="10"/>
  <c r="V1330" i="10" a="1"/>
  <c r="T1330" i="10"/>
  <c r="T1330" i="10" a="1"/>
  <c r="R1330" i="10"/>
  <c r="R1330" i="10" a="1"/>
  <c r="P1330" i="10"/>
  <c r="P1330" i="10" a="1"/>
  <c r="N1330" i="10"/>
  <c r="N1330" i="10" a="1"/>
  <c r="L1330" i="10"/>
  <c r="L1330" i="10" a="1"/>
  <c r="J1330" i="10"/>
  <c r="J1330" i="10" a="1"/>
  <c r="X1329" i="10"/>
  <c r="X1329" i="10" a="1"/>
  <c r="V1329" i="10"/>
  <c r="V1329" i="10" a="1"/>
  <c r="T1329" i="10"/>
  <c r="T1329" i="10" a="1"/>
  <c r="R1329" i="10"/>
  <c r="R1329" i="10" a="1"/>
  <c r="P1329" i="10"/>
  <c r="P1329" i="10" a="1"/>
  <c r="N1329" i="10"/>
  <c r="N1329" i="10" a="1"/>
  <c r="L1329" i="10"/>
  <c r="L1329" i="10" a="1"/>
  <c r="J1329" i="10"/>
  <c r="J1329" i="10" a="1"/>
  <c r="X1328" i="10"/>
  <c r="X1328" i="10" a="1"/>
  <c r="V1328" i="10"/>
  <c r="V1328" i="10" a="1"/>
  <c r="T1328" i="10"/>
  <c r="T1328" i="10" a="1"/>
  <c r="R1328" i="10"/>
  <c r="R1328" i="10" a="1"/>
  <c r="P1328" i="10"/>
  <c r="P1328" i="10" a="1"/>
  <c r="N1328" i="10"/>
  <c r="N1328" i="10" a="1"/>
  <c r="L1328" i="10"/>
  <c r="L1328" i="10" a="1"/>
  <c r="J1328" i="10"/>
  <c r="J1328" i="10" a="1"/>
  <c r="X1327" i="10"/>
  <c r="X1327" i="10" a="1"/>
  <c r="V1327" i="10"/>
  <c r="V1327" i="10" a="1"/>
  <c r="T1327" i="10"/>
  <c r="T1327" i="10" a="1"/>
  <c r="R1327" i="10"/>
  <c r="R1327" i="10" a="1"/>
  <c r="P1327" i="10"/>
  <c r="P1327" i="10" a="1"/>
  <c r="N1327" i="10"/>
  <c r="N1327" i="10" a="1"/>
  <c r="L1327" i="10"/>
  <c r="L1327" i="10" a="1"/>
  <c r="J1327" i="10"/>
  <c r="J1327" i="10" a="1"/>
  <c r="X1326" i="10"/>
  <c r="X1326" i="10" a="1"/>
  <c r="V1326" i="10"/>
  <c r="V1326" i="10" a="1"/>
  <c r="T1326" i="10"/>
  <c r="T1326" i="10" a="1"/>
  <c r="R1326" i="10"/>
  <c r="R1326" i="10" a="1"/>
  <c r="P1326" i="10"/>
  <c r="P1326" i="10" a="1"/>
  <c r="N1326" i="10"/>
  <c r="N1326" i="10" a="1"/>
  <c r="L1326" i="10"/>
  <c r="L1326" i="10" a="1"/>
  <c r="J1326" i="10"/>
  <c r="J1326" i="10" a="1"/>
  <c r="X1325" i="10"/>
  <c r="X1325" i="10" a="1"/>
  <c r="V1325" i="10"/>
  <c r="V1325" i="10" a="1"/>
  <c r="T1325" i="10"/>
  <c r="T1325" i="10" a="1"/>
  <c r="R1325" i="10"/>
  <c r="R1325" i="10" a="1"/>
  <c r="P1325" i="10"/>
  <c r="P1325" i="10" a="1"/>
  <c r="N1325" i="10"/>
  <c r="N1325" i="10" a="1"/>
  <c r="L1325" i="10"/>
  <c r="L1325" i="10" a="1"/>
  <c r="J1325" i="10"/>
  <c r="J1325" i="10" a="1"/>
  <c r="X1324" i="10"/>
  <c r="X1324" i="10" a="1"/>
  <c r="V1324" i="10"/>
  <c r="V1324" i="10" a="1"/>
  <c r="T1324" i="10"/>
  <c r="T1324" i="10" a="1"/>
  <c r="R1324" i="10"/>
  <c r="R1324" i="10" a="1"/>
  <c r="P1324" i="10"/>
  <c r="P1324" i="10" a="1"/>
  <c r="N1324" i="10"/>
  <c r="N1324" i="10" a="1"/>
  <c r="L1324" i="10"/>
  <c r="L1324" i="10" a="1"/>
  <c r="J1324" i="10"/>
  <c r="J1324" i="10" a="1"/>
  <c r="X1323" i="10"/>
  <c r="X1323" i="10" a="1"/>
  <c r="V1323" i="10"/>
  <c r="V1323" i="10" a="1"/>
  <c r="T1323" i="10"/>
  <c r="T1323" i="10" a="1"/>
  <c r="R1323" i="10"/>
  <c r="R1323" i="10" a="1"/>
  <c r="P1323" i="10"/>
  <c r="P1323" i="10" a="1"/>
  <c r="N1323" i="10"/>
  <c r="N1323" i="10" a="1"/>
  <c r="L1323" i="10"/>
  <c r="L1323" i="10" a="1"/>
  <c r="J1323" i="10"/>
  <c r="J1323" i="10" a="1"/>
  <c r="X1322" i="10"/>
  <c r="X1322" i="10" a="1"/>
  <c r="V1322" i="10"/>
  <c r="V1322" i="10" a="1"/>
  <c r="T1322" i="10"/>
  <c r="T1322" i="10" a="1"/>
  <c r="R1322" i="10"/>
  <c r="R1322" i="10" a="1"/>
  <c r="P1322" i="10"/>
  <c r="P1322" i="10" a="1"/>
  <c r="N1322" i="10"/>
  <c r="N1322" i="10" a="1"/>
  <c r="L1322" i="10"/>
  <c r="L1322" i="10" a="1"/>
  <c r="J1322" i="10"/>
  <c r="J1322" i="10" a="1"/>
  <c r="X1321" i="10"/>
  <c r="X1321" i="10" a="1"/>
  <c r="V1321" i="10"/>
  <c r="V1321" i="10" a="1"/>
  <c r="T1321" i="10"/>
  <c r="T1321" i="10" a="1"/>
  <c r="R1321" i="10"/>
  <c r="R1321" i="10" a="1"/>
  <c r="P1321" i="10"/>
  <c r="P1321" i="10" a="1"/>
  <c r="N1321" i="10"/>
  <c r="N1321" i="10" a="1"/>
  <c r="L1321" i="10"/>
  <c r="L1321" i="10" a="1"/>
  <c r="J1321" i="10"/>
  <c r="J1321" i="10" a="1"/>
  <c r="X1320" i="10"/>
  <c r="X1320" i="10" a="1"/>
  <c r="V1320" i="10"/>
  <c r="V1320" i="10" a="1"/>
  <c r="T1320" i="10"/>
  <c r="T1320" i="10" a="1"/>
  <c r="R1320" i="10"/>
  <c r="R1320" i="10" a="1"/>
  <c r="P1320" i="10"/>
  <c r="P1320" i="10" a="1"/>
  <c r="N1320" i="10"/>
  <c r="N1320" i="10" a="1"/>
  <c r="L1320" i="10"/>
  <c r="L1320" i="10" a="1"/>
  <c r="J1320" i="10"/>
  <c r="J1320" i="10" a="1"/>
  <c r="X1319" i="10"/>
  <c r="X1319" i="10" a="1"/>
  <c r="V1319" i="10"/>
  <c r="V1319" i="10" a="1"/>
  <c r="T1319" i="10"/>
  <c r="T1319" i="10" a="1"/>
  <c r="R1319" i="10"/>
  <c r="R1319" i="10" a="1"/>
  <c r="P1319" i="10"/>
  <c r="P1319" i="10" a="1"/>
  <c r="N1319" i="10"/>
  <c r="N1319" i="10" a="1"/>
  <c r="L1319" i="10"/>
  <c r="L1319" i="10" a="1"/>
  <c r="J1319" i="10"/>
  <c r="J1319" i="10" a="1"/>
  <c r="X1318" i="10"/>
  <c r="X1318" i="10" a="1"/>
  <c r="V1318" i="10"/>
  <c r="V1318" i="10" a="1"/>
  <c r="T1318" i="10"/>
  <c r="T1318" i="10" a="1"/>
  <c r="R1318" i="10"/>
  <c r="R1318" i="10" a="1"/>
  <c r="P1318" i="10"/>
  <c r="P1318" i="10" a="1"/>
  <c r="N1318" i="10"/>
  <c r="N1318" i="10" a="1"/>
  <c r="L1318" i="10"/>
  <c r="L1318" i="10" a="1"/>
  <c r="J1318" i="10"/>
  <c r="J1318" i="10" a="1"/>
  <c r="X1317" i="10"/>
  <c r="X1317" i="10" a="1"/>
  <c r="V1317" i="10"/>
  <c r="V1317" i="10" a="1"/>
  <c r="T1317" i="10"/>
  <c r="T1317" i="10" a="1"/>
  <c r="R1317" i="10"/>
  <c r="R1317" i="10" a="1"/>
  <c r="P1317" i="10"/>
  <c r="P1317" i="10" a="1"/>
  <c r="N1317" i="10"/>
  <c r="N1317" i="10" a="1"/>
  <c r="L1317" i="10"/>
  <c r="L1317" i="10" a="1"/>
  <c r="J1317" i="10"/>
  <c r="J1317" i="10" a="1"/>
  <c r="X1316" i="10"/>
  <c r="X1316" i="10" a="1"/>
  <c r="V1316" i="10"/>
  <c r="V1316" i="10" a="1"/>
  <c r="T1316" i="10"/>
  <c r="T1316" i="10" a="1"/>
  <c r="R1316" i="10"/>
  <c r="R1316" i="10" a="1"/>
  <c r="P1316" i="10"/>
  <c r="P1316" i="10" a="1"/>
  <c r="N1316" i="10"/>
  <c r="N1316" i="10" a="1"/>
  <c r="L1316" i="10"/>
  <c r="L1316" i="10" a="1"/>
  <c r="J1316" i="10"/>
  <c r="J1316" i="10" a="1"/>
  <c r="X1315" i="10"/>
  <c r="X1315" i="10" a="1"/>
  <c r="V1315" i="10"/>
  <c r="V1315" i="10" a="1"/>
  <c r="T1315" i="10"/>
  <c r="T1315" i="10" a="1"/>
  <c r="R1315" i="10"/>
  <c r="R1315" i="10" a="1"/>
  <c r="P1315" i="10"/>
  <c r="P1315" i="10" a="1"/>
  <c r="N1315" i="10"/>
  <c r="N1315" i="10" a="1"/>
  <c r="L1315" i="10"/>
  <c r="L1315" i="10" a="1"/>
  <c r="J1315" i="10"/>
  <c r="J1315" i="10" a="1"/>
  <c r="X1314" i="10"/>
  <c r="X1314" i="10" a="1"/>
  <c r="V1314" i="10"/>
  <c r="V1314" i="10" a="1"/>
  <c r="T1314" i="10"/>
  <c r="T1314" i="10" a="1"/>
  <c r="R1314" i="10"/>
  <c r="R1314" i="10" a="1"/>
  <c r="P1314" i="10"/>
  <c r="P1314" i="10" a="1"/>
  <c r="N1314" i="10"/>
  <c r="N1314" i="10" a="1"/>
  <c r="L1314" i="10"/>
  <c r="L1314" i="10" a="1"/>
  <c r="J1314" i="10"/>
  <c r="J1314" i="10" a="1"/>
  <c r="X1313" i="10"/>
  <c r="X1313" i="10" a="1"/>
  <c r="V1313" i="10"/>
  <c r="V1313" i="10" a="1"/>
  <c r="T1313" i="10"/>
  <c r="T1313" i="10" a="1"/>
  <c r="R1313" i="10"/>
  <c r="R1313" i="10" a="1"/>
  <c r="P1313" i="10"/>
  <c r="P1313" i="10" a="1"/>
  <c r="N1313" i="10"/>
  <c r="N1313" i="10" a="1"/>
  <c r="L1313" i="10"/>
  <c r="L1313" i="10" a="1"/>
  <c r="J1313" i="10"/>
  <c r="J1313" i="10" a="1"/>
  <c r="X1312" i="10"/>
  <c r="X1312" i="10" a="1"/>
  <c r="V1312" i="10"/>
  <c r="V1312" i="10" a="1"/>
  <c r="T1312" i="10"/>
  <c r="T1312" i="10" a="1"/>
  <c r="R1312" i="10"/>
  <c r="R1312" i="10" a="1"/>
  <c r="P1312" i="10"/>
  <c r="P1312" i="10" a="1"/>
  <c r="N1312" i="10"/>
  <c r="N1312" i="10" a="1"/>
  <c r="L1312" i="10"/>
  <c r="L1312" i="10" a="1"/>
  <c r="J1312" i="10"/>
  <c r="J1312" i="10" a="1"/>
  <c r="X1311" i="10"/>
  <c r="X1311" i="10" a="1"/>
  <c r="V1311" i="10"/>
  <c r="V1311" i="10" a="1"/>
  <c r="T1311" i="10"/>
  <c r="T1311" i="10" a="1"/>
  <c r="R1311" i="10"/>
  <c r="R1311" i="10" a="1"/>
  <c r="P1311" i="10"/>
  <c r="P1311" i="10" a="1"/>
  <c r="N1311" i="10"/>
  <c r="N1311" i="10" a="1"/>
  <c r="L1311" i="10"/>
  <c r="L1311" i="10" a="1"/>
  <c r="J1311" i="10"/>
  <c r="J1311" i="10" a="1"/>
  <c r="X1310" i="10"/>
  <c r="X1310" i="10" a="1"/>
  <c r="V1310" i="10"/>
  <c r="V1310" i="10" a="1"/>
  <c r="T1310" i="10"/>
  <c r="T1310" i="10" a="1"/>
  <c r="R1310" i="10"/>
  <c r="R1310" i="10" a="1"/>
  <c r="P1310" i="10"/>
  <c r="P1310" i="10" a="1"/>
  <c r="N1310" i="10"/>
  <c r="N1310" i="10" a="1"/>
  <c r="L1310" i="10"/>
  <c r="L1310" i="10" a="1"/>
  <c r="J1310" i="10"/>
  <c r="J1310" i="10" a="1"/>
  <c r="X1309" i="10"/>
  <c r="X1309" i="10" a="1"/>
  <c r="V1309" i="10"/>
  <c r="V1309" i="10" a="1"/>
  <c r="T1309" i="10"/>
  <c r="T1309" i="10" a="1"/>
  <c r="R1309" i="10"/>
  <c r="R1309" i="10" a="1"/>
  <c r="P1309" i="10"/>
  <c r="P1309" i="10" a="1"/>
  <c r="N1309" i="10"/>
  <c r="N1309" i="10" a="1"/>
  <c r="L1309" i="10"/>
  <c r="L1309" i="10" a="1"/>
  <c r="J1309" i="10"/>
  <c r="J1309" i="10" a="1"/>
  <c r="X1308" i="10"/>
  <c r="X1308" i="10" a="1"/>
  <c r="V1308" i="10"/>
  <c r="V1308" i="10" a="1"/>
  <c r="T1308" i="10"/>
  <c r="T1308" i="10" a="1"/>
  <c r="R1308" i="10"/>
  <c r="R1308" i="10" a="1"/>
  <c r="P1308" i="10"/>
  <c r="P1308" i="10" a="1"/>
  <c r="N1308" i="10"/>
  <c r="N1308" i="10" a="1"/>
  <c r="L1308" i="10"/>
  <c r="L1308" i="10" a="1"/>
  <c r="J1308" i="10"/>
  <c r="J1308" i="10" a="1"/>
  <c r="X1307" i="10"/>
  <c r="X1307" i="10" a="1"/>
  <c r="V1307" i="10"/>
  <c r="V1307" i="10" a="1"/>
  <c r="T1307" i="10"/>
  <c r="T1307" i="10" a="1"/>
  <c r="R1307" i="10"/>
  <c r="R1307" i="10" a="1"/>
  <c r="P1307" i="10"/>
  <c r="P1307" i="10" a="1"/>
  <c r="N1307" i="10"/>
  <c r="N1307" i="10" a="1"/>
  <c r="L1307" i="10"/>
  <c r="L1307" i="10" a="1"/>
  <c r="J1307" i="10"/>
  <c r="J1307" i="10" a="1"/>
  <c r="X1306" i="10"/>
  <c r="X1306" i="10" a="1"/>
  <c r="V1306" i="10"/>
  <c r="V1306" i="10" a="1"/>
  <c r="T1306" i="10"/>
  <c r="T1306" i="10" a="1"/>
  <c r="R1306" i="10"/>
  <c r="R1306" i="10" a="1"/>
  <c r="P1306" i="10"/>
  <c r="P1306" i="10" a="1"/>
  <c r="N1306" i="10"/>
  <c r="N1306" i="10" a="1"/>
  <c r="L1306" i="10"/>
  <c r="L1306" i="10" a="1"/>
  <c r="J1306" i="10"/>
  <c r="J1306" i="10" a="1"/>
  <c r="X1305" i="10"/>
  <c r="X1305" i="10" a="1"/>
  <c r="V1305" i="10"/>
  <c r="V1305" i="10" a="1"/>
  <c r="T1305" i="10"/>
  <c r="T1305" i="10" a="1"/>
  <c r="R1305" i="10"/>
  <c r="R1305" i="10" a="1"/>
  <c r="P1305" i="10"/>
  <c r="P1305" i="10" a="1"/>
  <c r="N1305" i="10"/>
  <c r="N1305" i="10" a="1"/>
  <c r="L1305" i="10"/>
  <c r="L1305" i="10" a="1"/>
  <c r="J1305" i="10"/>
  <c r="J1305" i="10" a="1"/>
  <c r="X1304" i="10"/>
  <c r="X1304" i="10" a="1"/>
  <c r="V1304" i="10"/>
  <c r="V1304" i="10" a="1"/>
  <c r="T1304" i="10"/>
  <c r="T1304" i="10" a="1"/>
  <c r="R1304" i="10"/>
  <c r="R1304" i="10" a="1"/>
  <c r="P1304" i="10"/>
  <c r="P1304" i="10" a="1"/>
  <c r="N1304" i="10"/>
  <c r="N1304" i="10" a="1"/>
  <c r="L1304" i="10"/>
  <c r="L1304" i="10" a="1"/>
  <c r="J1304" i="10"/>
  <c r="J1304" i="10" a="1"/>
  <c r="X1303" i="10"/>
  <c r="X1303" i="10" a="1"/>
  <c r="V1303" i="10"/>
  <c r="V1303" i="10" a="1"/>
  <c r="T1303" i="10"/>
  <c r="T1303" i="10" a="1"/>
  <c r="R1303" i="10"/>
  <c r="R1303" i="10" a="1"/>
  <c r="P1303" i="10"/>
  <c r="P1303" i="10" a="1"/>
  <c r="N1303" i="10"/>
  <c r="N1303" i="10" a="1"/>
  <c r="L1303" i="10"/>
  <c r="L1303" i="10" a="1"/>
  <c r="J1303" i="10"/>
  <c r="J1303" i="10" a="1"/>
  <c r="X1302" i="10"/>
  <c r="X1302" i="10" a="1"/>
  <c r="V1302" i="10"/>
  <c r="V1302" i="10" a="1"/>
  <c r="T1302" i="10"/>
  <c r="T1302" i="10" a="1"/>
  <c r="R1302" i="10"/>
  <c r="R1302" i="10" a="1"/>
  <c r="P1302" i="10"/>
  <c r="P1302" i="10" a="1"/>
  <c r="N1302" i="10"/>
  <c r="N1302" i="10" a="1"/>
  <c r="L1302" i="10"/>
  <c r="L1302" i="10" a="1"/>
  <c r="J1302" i="10"/>
  <c r="J1302" i="10" a="1"/>
  <c r="X1301" i="10"/>
  <c r="X1301" i="10" a="1"/>
  <c r="V1301" i="10"/>
  <c r="V1301" i="10" a="1"/>
  <c r="T1301" i="10"/>
  <c r="T1301" i="10" a="1"/>
  <c r="R1301" i="10"/>
  <c r="R1301" i="10" a="1"/>
  <c r="P1301" i="10"/>
  <c r="P1301" i="10" a="1"/>
  <c r="N1301" i="10"/>
  <c r="N1301" i="10" a="1"/>
  <c r="L1301" i="10"/>
  <c r="L1301" i="10" a="1"/>
  <c r="J1301" i="10"/>
  <c r="J1301" i="10" a="1"/>
  <c r="X1300" i="10"/>
  <c r="X1300" i="10" a="1"/>
  <c r="V1300" i="10"/>
  <c r="V1300" i="10" a="1"/>
  <c r="T1300" i="10"/>
  <c r="T1300" i="10" a="1"/>
  <c r="R1300" i="10"/>
  <c r="R1300" i="10" a="1"/>
  <c r="P1300" i="10"/>
  <c r="P1300" i="10" a="1"/>
  <c r="N1300" i="10"/>
  <c r="N1300" i="10" a="1"/>
  <c r="L1300" i="10"/>
  <c r="L1300" i="10" a="1"/>
  <c r="J1300" i="10"/>
  <c r="J1300" i="10" a="1"/>
  <c r="X1299" i="10"/>
  <c r="X1299" i="10" a="1"/>
  <c r="V1299" i="10"/>
  <c r="V1299" i="10" a="1"/>
  <c r="T1299" i="10"/>
  <c r="T1299" i="10" a="1"/>
  <c r="R1299" i="10"/>
  <c r="R1299" i="10" a="1"/>
  <c r="P1299" i="10"/>
  <c r="P1299" i="10" a="1"/>
  <c r="N1299" i="10"/>
  <c r="N1299" i="10" a="1"/>
  <c r="L1299" i="10"/>
  <c r="L1299" i="10" a="1"/>
  <c r="J1299" i="10"/>
  <c r="J1299" i="10" a="1"/>
  <c r="X1298" i="10"/>
  <c r="X1298" i="10" a="1"/>
  <c r="V1298" i="10"/>
  <c r="V1298" i="10" a="1"/>
  <c r="T1298" i="10"/>
  <c r="T1298" i="10" a="1"/>
  <c r="R1298" i="10"/>
  <c r="R1298" i="10" a="1"/>
  <c r="P1298" i="10"/>
  <c r="P1298" i="10" a="1"/>
  <c r="N1298" i="10"/>
  <c r="N1298" i="10" a="1"/>
  <c r="L1298" i="10"/>
  <c r="L1298" i="10" a="1"/>
  <c r="J1298" i="10"/>
  <c r="J1298" i="10" a="1"/>
  <c r="X1297" i="10"/>
  <c r="X1297" i="10" a="1"/>
  <c r="V1297" i="10"/>
  <c r="V1297" i="10" a="1"/>
  <c r="T1297" i="10"/>
  <c r="T1297" i="10" a="1"/>
  <c r="R1297" i="10"/>
  <c r="R1297" i="10" a="1"/>
  <c r="P1297" i="10"/>
  <c r="P1297" i="10" a="1"/>
  <c r="N1297" i="10"/>
  <c r="N1297" i="10" a="1"/>
  <c r="L1297" i="10"/>
  <c r="L1297" i="10" a="1"/>
  <c r="J1297" i="10"/>
  <c r="J1297" i="10" a="1"/>
  <c r="X1296" i="10"/>
  <c r="X1296" i="10" a="1"/>
  <c r="V1296" i="10"/>
  <c r="V1296" i="10" a="1"/>
  <c r="T1296" i="10"/>
  <c r="T1296" i="10" a="1"/>
  <c r="R1296" i="10"/>
  <c r="R1296" i="10" a="1"/>
  <c r="P1296" i="10"/>
  <c r="P1296" i="10" a="1"/>
  <c r="N1296" i="10"/>
  <c r="N1296" i="10" a="1"/>
  <c r="L1296" i="10"/>
  <c r="L1296" i="10" a="1"/>
  <c r="J1296" i="10"/>
  <c r="J1296" i="10" a="1"/>
  <c r="X1295" i="10"/>
  <c r="X1295" i="10" a="1"/>
  <c r="V1295" i="10"/>
  <c r="V1295" i="10" a="1"/>
  <c r="T1295" i="10"/>
  <c r="T1295" i="10" a="1"/>
  <c r="R1295" i="10"/>
  <c r="R1295" i="10" a="1"/>
  <c r="P1295" i="10"/>
  <c r="P1295" i="10" a="1"/>
  <c r="N1295" i="10"/>
  <c r="N1295" i="10" a="1"/>
  <c r="L1295" i="10"/>
  <c r="L1295" i="10" a="1"/>
  <c r="J1295" i="10"/>
  <c r="J1295" i="10" a="1"/>
  <c r="X1294" i="10"/>
  <c r="X1294" i="10" a="1"/>
  <c r="V1294" i="10"/>
  <c r="V1294" i="10" a="1"/>
  <c r="T1294" i="10"/>
  <c r="T1294" i="10" a="1"/>
  <c r="R1294" i="10"/>
  <c r="R1294" i="10" a="1"/>
  <c r="P1294" i="10"/>
  <c r="P1294" i="10" a="1"/>
  <c r="N1294" i="10"/>
  <c r="N1294" i="10" a="1"/>
  <c r="L1294" i="10"/>
  <c r="L1294" i="10" a="1"/>
  <c r="J1294" i="10"/>
  <c r="J1294" i="10" a="1"/>
  <c r="X1293" i="10"/>
  <c r="X1293" i="10" a="1"/>
  <c r="V1293" i="10"/>
  <c r="V1293" i="10" a="1"/>
  <c r="T1293" i="10"/>
  <c r="T1293" i="10" a="1"/>
  <c r="R1293" i="10"/>
  <c r="R1293" i="10" a="1"/>
  <c r="P1293" i="10"/>
  <c r="P1293" i="10" a="1"/>
  <c r="N1293" i="10"/>
  <c r="N1293" i="10" a="1"/>
  <c r="L1293" i="10"/>
  <c r="L1293" i="10" a="1"/>
  <c r="J1293" i="10"/>
  <c r="J1293" i="10" a="1"/>
  <c r="X1292" i="10"/>
  <c r="X1292" i="10" a="1"/>
  <c r="V1292" i="10"/>
  <c r="V1292" i="10" a="1"/>
  <c r="T1292" i="10"/>
  <c r="T1292" i="10" a="1"/>
  <c r="R1292" i="10"/>
  <c r="R1292" i="10" a="1"/>
  <c r="P1292" i="10"/>
  <c r="P1292" i="10" a="1"/>
  <c r="N1292" i="10"/>
  <c r="N1292" i="10" a="1"/>
  <c r="L1292" i="10"/>
  <c r="L1292" i="10" a="1"/>
  <c r="J1292" i="10"/>
  <c r="J1292" i="10" a="1"/>
  <c r="X1291" i="10"/>
  <c r="X1291" i="10" a="1"/>
  <c r="V1291" i="10"/>
  <c r="V1291" i="10" a="1"/>
  <c r="T1291" i="10"/>
  <c r="T1291" i="10" a="1"/>
  <c r="R1291" i="10"/>
  <c r="R1291" i="10" a="1"/>
  <c r="P1291" i="10"/>
  <c r="P1291" i="10" a="1"/>
  <c r="N1291" i="10"/>
  <c r="N1291" i="10" a="1"/>
  <c r="L1291" i="10"/>
  <c r="L1291" i="10" a="1"/>
  <c r="J1291" i="10"/>
  <c r="J1291" i="10" a="1"/>
  <c r="X1290" i="10"/>
  <c r="X1290" i="10" a="1"/>
  <c r="V1290" i="10"/>
  <c r="V1290" i="10" a="1"/>
  <c r="T1290" i="10"/>
  <c r="T1290" i="10" a="1"/>
  <c r="R1290" i="10"/>
  <c r="R1290" i="10" a="1"/>
  <c r="P1290" i="10"/>
  <c r="P1290" i="10" a="1"/>
  <c r="N1290" i="10"/>
  <c r="N1290" i="10" a="1"/>
  <c r="L1290" i="10"/>
  <c r="L1290" i="10" a="1"/>
  <c r="J1290" i="10"/>
  <c r="J1290" i="10" a="1"/>
  <c r="X1289" i="10"/>
  <c r="X1289" i="10" a="1"/>
  <c r="V1289" i="10"/>
  <c r="V1289" i="10" a="1"/>
  <c r="T1289" i="10"/>
  <c r="T1289" i="10" a="1"/>
  <c r="R1289" i="10"/>
  <c r="R1289" i="10" a="1"/>
  <c r="P1289" i="10"/>
  <c r="P1289" i="10" a="1"/>
  <c r="N1289" i="10"/>
  <c r="N1289" i="10" a="1"/>
  <c r="L1289" i="10"/>
  <c r="L1289" i="10" a="1"/>
  <c r="J1289" i="10"/>
  <c r="J1289" i="10" a="1"/>
  <c r="X1288" i="10"/>
  <c r="X1288" i="10" a="1"/>
  <c r="V1288" i="10"/>
  <c r="V1288" i="10" a="1"/>
  <c r="T1288" i="10"/>
  <c r="T1288" i="10" a="1"/>
  <c r="R1288" i="10"/>
  <c r="R1288" i="10" a="1"/>
  <c r="P1288" i="10"/>
  <c r="P1288" i="10" a="1"/>
  <c r="N1288" i="10"/>
  <c r="N1288" i="10" a="1"/>
  <c r="L1288" i="10"/>
  <c r="L1288" i="10" a="1"/>
  <c r="J1288" i="10"/>
  <c r="J1288" i="10" a="1"/>
  <c r="X1287" i="10"/>
  <c r="X1287" i="10" a="1"/>
  <c r="V1287" i="10"/>
  <c r="V1287" i="10" a="1"/>
  <c r="T1287" i="10"/>
  <c r="T1287" i="10" a="1"/>
  <c r="R1287" i="10"/>
  <c r="R1287" i="10" a="1"/>
  <c r="P1287" i="10"/>
  <c r="P1287" i="10" a="1"/>
  <c r="N1287" i="10"/>
  <c r="N1287" i="10" a="1"/>
  <c r="L1287" i="10"/>
  <c r="L1287" i="10" a="1"/>
  <c r="J1287" i="10"/>
  <c r="J1287" i="10" a="1"/>
  <c r="X1286" i="10"/>
  <c r="X1286" i="10" a="1"/>
  <c r="V1286" i="10"/>
  <c r="V1286" i="10" a="1"/>
  <c r="T1286" i="10"/>
  <c r="T1286" i="10" a="1"/>
  <c r="R1286" i="10"/>
  <c r="R1286" i="10" a="1"/>
  <c r="P1286" i="10"/>
  <c r="P1286" i="10" a="1"/>
  <c r="N1286" i="10"/>
  <c r="N1286" i="10" a="1"/>
  <c r="L1286" i="10"/>
  <c r="L1286" i="10" a="1"/>
  <c r="J1286" i="10"/>
  <c r="J1286" i="10" a="1"/>
  <c r="X1285" i="10"/>
  <c r="X1285" i="10" a="1"/>
  <c r="V1285" i="10"/>
  <c r="V1285" i="10" a="1"/>
  <c r="T1285" i="10"/>
  <c r="T1285" i="10" a="1"/>
  <c r="R1285" i="10"/>
  <c r="R1285" i="10" a="1"/>
  <c r="P1285" i="10"/>
  <c r="P1285" i="10" a="1"/>
  <c r="N1285" i="10"/>
  <c r="N1285" i="10" a="1"/>
  <c r="L1285" i="10"/>
  <c r="L1285" i="10" a="1"/>
  <c r="J1285" i="10"/>
  <c r="J1285" i="10" a="1"/>
  <c r="X1284" i="10"/>
  <c r="X1284" i="10" a="1"/>
  <c r="V1284" i="10"/>
  <c r="V1284" i="10" a="1"/>
  <c r="T1284" i="10"/>
  <c r="T1284" i="10" a="1"/>
  <c r="R1284" i="10"/>
  <c r="R1284" i="10" a="1"/>
  <c r="P1284" i="10"/>
  <c r="P1284" i="10" a="1"/>
  <c r="N1284" i="10"/>
  <c r="N1284" i="10" a="1"/>
  <c r="L1284" i="10"/>
  <c r="L1284" i="10" a="1"/>
  <c r="J1284" i="10"/>
  <c r="J1284" i="10" a="1"/>
  <c r="X1283" i="10"/>
  <c r="X1283" i="10" a="1"/>
  <c r="V1283" i="10"/>
  <c r="V1283" i="10" a="1"/>
  <c r="T1283" i="10"/>
  <c r="T1283" i="10" a="1"/>
  <c r="R1283" i="10"/>
  <c r="R1283" i="10" a="1"/>
  <c r="P1283" i="10"/>
  <c r="P1283" i="10" a="1"/>
  <c r="N1283" i="10"/>
  <c r="N1283" i="10" a="1"/>
  <c r="L1283" i="10"/>
  <c r="L1283" i="10" a="1"/>
  <c r="J1283" i="10"/>
  <c r="J1283" i="10" a="1"/>
  <c r="X1282" i="10"/>
  <c r="X1282" i="10" a="1"/>
  <c r="V1282" i="10"/>
  <c r="V1282" i="10" a="1"/>
  <c r="T1282" i="10"/>
  <c r="T1282" i="10" a="1"/>
  <c r="R1282" i="10"/>
  <c r="R1282" i="10" a="1"/>
  <c r="P1282" i="10"/>
  <c r="P1282" i="10" a="1"/>
  <c r="N1282" i="10"/>
  <c r="N1282" i="10" a="1"/>
  <c r="L1282" i="10"/>
  <c r="L1282" i="10" a="1"/>
  <c r="J1282" i="10"/>
  <c r="J1282" i="10" a="1"/>
  <c r="X1281" i="10"/>
  <c r="X1281" i="10" a="1"/>
  <c r="V1281" i="10"/>
  <c r="V1281" i="10" a="1"/>
  <c r="T1281" i="10"/>
  <c r="T1281" i="10" a="1"/>
  <c r="R1281" i="10"/>
  <c r="R1281" i="10" a="1"/>
  <c r="P1281" i="10"/>
  <c r="P1281" i="10" a="1"/>
  <c r="N1281" i="10"/>
  <c r="N1281" i="10" a="1"/>
  <c r="L1281" i="10"/>
  <c r="L1281" i="10" a="1"/>
  <c r="J1281" i="10"/>
  <c r="J1281" i="10" a="1"/>
  <c r="X1280" i="10"/>
  <c r="X1280" i="10" a="1"/>
  <c r="V1280" i="10"/>
  <c r="V1280" i="10" a="1"/>
  <c r="T1280" i="10"/>
  <c r="T1280" i="10" a="1"/>
  <c r="R1280" i="10"/>
  <c r="R1280" i="10" a="1"/>
  <c r="P1280" i="10"/>
  <c r="P1280" i="10" a="1"/>
  <c r="N1280" i="10"/>
  <c r="N1280" i="10" a="1"/>
  <c r="L1280" i="10"/>
  <c r="L1280" i="10" a="1"/>
  <c r="J1280" i="10"/>
  <c r="J1280" i="10" a="1"/>
  <c r="X1279" i="10"/>
  <c r="X1279" i="10" a="1"/>
  <c r="V1279" i="10"/>
  <c r="V1279" i="10" a="1"/>
  <c r="T1279" i="10"/>
  <c r="T1279" i="10" a="1"/>
  <c r="R1279" i="10"/>
  <c r="R1279" i="10" a="1"/>
  <c r="P1279" i="10"/>
  <c r="P1279" i="10" a="1"/>
  <c r="N1279" i="10"/>
  <c r="N1279" i="10" a="1"/>
  <c r="L1279" i="10"/>
  <c r="L1279" i="10" a="1"/>
  <c r="J1279" i="10"/>
  <c r="J1279" i="10" a="1"/>
  <c r="X1278" i="10"/>
  <c r="X1278" i="10" a="1"/>
  <c r="V1278" i="10"/>
  <c r="V1278" i="10" a="1"/>
  <c r="T1278" i="10"/>
  <c r="T1278" i="10" a="1"/>
  <c r="R1278" i="10"/>
  <c r="R1278" i="10" a="1"/>
  <c r="P1278" i="10"/>
  <c r="P1278" i="10" a="1"/>
  <c r="N1278" i="10"/>
  <c r="N1278" i="10" a="1"/>
  <c r="L1278" i="10"/>
  <c r="L1278" i="10" a="1"/>
  <c r="J1278" i="10"/>
  <c r="J1278" i="10" a="1"/>
  <c r="X1277" i="10"/>
  <c r="X1277" i="10" a="1"/>
  <c r="V1277" i="10"/>
  <c r="V1277" i="10" a="1"/>
  <c r="T1277" i="10"/>
  <c r="T1277" i="10" a="1"/>
  <c r="R1277" i="10"/>
  <c r="R1277" i="10" a="1"/>
  <c r="P1277" i="10"/>
  <c r="P1277" i="10" a="1"/>
  <c r="N1277" i="10"/>
  <c r="N1277" i="10" a="1"/>
  <c r="L1277" i="10"/>
  <c r="L1277" i="10" a="1"/>
  <c r="J1277" i="10"/>
  <c r="J1277" i="10" a="1"/>
  <c r="X1276" i="10"/>
  <c r="X1276" i="10" a="1"/>
  <c r="V1276" i="10"/>
  <c r="V1276" i="10" a="1"/>
  <c r="T1276" i="10"/>
  <c r="T1276" i="10" a="1"/>
  <c r="R1276" i="10"/>
  <c r="R1276" i="10" a="1"/>
  <c r="P1276" i="10"/>
  <c r="P1276" i="10" a="1"/>
  <c r="N1276" i="10"/>
  <c r="N1276" i="10" a="1"/>
  <c r="L1276" i="10"/>
  <c r="L1276" i="10" a="1"/>
  <c r="J1276" i="10"/>
  <c r="J1276" i="10" a="1"/>
  <c r="X1275" i="10"/>
  <c r="X1275" i="10" a="1"/>
  <c r="V1275" i="10"/>
  <c r="V1275" i="10" a="1"/>
  <c r="T1275" i="10"/>
  <c r="T1275" i="10" a="1"/>
  <c r="R1275" i="10"/>
  <c r="R1275" i="10" a="1"/>
  <c r="P1275" i="10"/>
  <c r="P1275" i="10" a="1"/>
  <c r="N1275" i="10"/>
  <c r="N1275" i="10" a="1"/>
  <c r="L1275" i="10"/>
  <c r="L1275" i="10" a="1"/>
  <c r="J1275" i="10"/>
  <c r="J1275" i="10" a="1"/>
  <c r="X1274" i="10"/>
  <c r="X1274" i="10" a="1"/>
  <c r="V1274" i="10"/>
  <c r="V1274" i="10" a="1"/>
  <c r="T1274" i="10"/>
  <c r="T1274" i="10" a="1"/>
  <c r="R1274" i="10"/>
  <c r="R1274" i="10" a="1"/>
  <c r="P1274" i="10"/>
  <c r="P1274" i="10" a="1"/>
  <c r="N1274" i="10"/>
  <c r="N1274" i="10" a="1"/>
  <c r="L1274" i="10"/>
  <c r="L1274" i="10" a="1"/>
  <c r="J1274" i="10"/>
  <c r="J1274" i="10" a="1"/>
  <c r="X1273" i="10"/>
  <c r="X1273" i="10" a="1"/>
  <c r="V1273" i="10"/>
  <c r="V1273" i="10" a="1"/>
  <c r="T1273" i="10"/>
  <c r="T1273" i="10" a="1"/>
  <c r="R1273" i="10"/>
  <c r="R1273" i="10" a="1"/>
  <c r="P1273" i="10"/>
  <c r="P1273" i="10" a="1"/>
  <c r="N1273" i="10"/>
  <c r="N1273" i="10" a="1"/>
  <c r="L1273" i="10"/>
  <c r="L1273" i="10" a="1"/>
  <c r="J1273" i="10"/>
  <c r="J1273" i="10" a="1"/>
  <c r="X1272" i="10"/>
  <c r="X1272" i="10" a="1"/>
  <c r="V1272" i="10"/>
  <c r="V1272" i="10" a="1"/>
  <c r="T1272" i="10"/>
  <c r="T1272" i="10" a="1"/>
  <c r="R1272" i="10"/>
  <c r="R1272" i="10" a="1"/>
  <c r="P1272" i="10"/>
  <c r="P1272" i="10" a="1"/>
  <c r="N1272" i="10"/>
  <c r="N1272" i="10" a="1"/>
  <c r="L1272" i="10"/>
  <c r="L1272" i="10" a="1"/>
  <c r="J1272" i="10"/>
  <c r="J1272" i="10" a="1"/>
  <c r="X1271" i="10"/>
  <c r="X1271" i="10" a="1"/>
  <c r="V1271" i="10"/>
  <c r="V1271" i="10" a="1"/>
  <c r="T1271" i="10"/>
  <c r="T1271" i="10" a="1"/>
  <c r="R1271" i="10"/>
  <c r="R1271" i="10" a="1"/>
  <c r="P1271" i="10"/>
  <c r="P1271" i="10" a="1"/>
  <c r="N1271" i="10"/>
  <c r="N1271" i="10" a="1"/>
  <c r="L1271" i="10"/>
  <c r="L1271" i="10" a="1"/>
  <c r="J1271" i="10"/>
  <c r="J1271" i="10" a="1"/>
  <c r="X1270" i="10"/>
  <c r="X1270" i="10" a="1"/>
  <c r="V1270" i="10"/>
  <c r="V1270" i="10" a="1"/>
  <c r="T1270" i="10"/>
  <c r="T1270" i="10" a="1"/>
  <c r="R1270" i="10"/>
  <c r="R1270" i="10" a="1"/>
  <c r="P1270" i="10"/>
  <c r="P1270" i="10" a="1"/>
  <c r="N1270" i="10"/>
  <c r="N1270" i="10" a="1"/>
  <c r="L1270" i="10"/>
  <c r="L1270" i="10" a="1"/>
  <c r="J1270" i="10"/>
  <c r="J1270" i="10" a="1"/>
  <c r="X1269" i="10"/>
  <c r="X1269" i="10" a="1"/>
  <c r="V1269" i="10"/>
  <c r="V1269" i="10" a="1"/>
  <c r="T1269" i="10"/>
  <c r="T1269" i="10" a="1"/>
  <c r="R1269" i="10"/>
  <c r="R1269" i="10" a="1"/>
  <c r="P1269" i="10"/>
  <c r="P1269" i="10" a="1"/>
  <c r="N1269" i="10"/>
  <c r="N1269" i="10" a="1"/>
  <c r="L1269" i="10"/>
  <c r="L1269" i="10" a="1"/>
  <c r="J1269" i="10"/>
  <c r="J1269" i="10" a="1"/>
  <c r="X1268" i="10"/>
  <c r="X1268" i="10" a="1"/>
  <c r="V1268" i="10"/>
  <c r="V1268" i="10" a="1"/>
  <c r="T1268" i="10"/>
  <c r="T1268" i="10" a="1"/>
  <c r="R1268" i="10"/>
  <c r="R1268" i="10" a="1"/>
  <c r="P1268" i="10"/>
  <c r="P1268" i="10" a="1"/>
  <c r="N1268" i="10"/>
  <c r="N1268" i="10" a="1"/>
  <c r="L1268" i="10"/>
  <c r="L1268" i="10" a="1"/>
  <c r="J1268" i="10"/>
  <c r="J1268" i="10" a="1"/>
  <c r="X1267" i="10"/>
  <c r="X1267" i="10" a="1"/>
  <c r="V1267" i="10"/>
  <c r="V1267" i="10" a="1"/>
  <c r="T1267" i="10"/>
  <c r="T1267" i="10" a="1"/>
  <c r="R1267" i="10"/>
  <c r="R1267" i="10" a="1"/>
  <c r="P1267" i="10"/>
  <c r="P1267" i="10" a="1"/>
  <c r="N1267" i="10"/>
  <c r="N1267" i="10" a="1"/>
  <c r="L1267" i="10"/>
  <c r="L1267" i="10" a="1"/>
  <c r="J1267" i="10"/>
  <c r="J1267" i="10" a="1"/>
  <c r="X1266" i="10"/>
  <c r="X1266" i="10" a="1"/>
  <c r="V1266" i="10"/>
  <c r="V1266" i="10" a="1"/>
  <c r="T1266" i="10"/>
  <c r="T1266" i="10" a="1"/>
  <c r="R1266" i="10"/>
  <c r="R1266" i="10" a="1"/>
  <c r="P1266" i="10"/>
  <c r="P1266" i="10" a="1"/>
  <c r="N1266" i="10"/>
  <c r="N1266" i="10" a="1"/>
  <c r="L1266" i="10"/>
  <c r="L1266" i="10" a="1"/>
  <c r="J1266" i="10"/>
  <c r="J1266" i="10" a="1"/>
  <c r="X1265" i="10"/>
  <c r="X1265" i="10" a="1"/>
  <c r="V1265" i="10"/>
  <c r="V1265" i="10" a="1"/>
  <c r="T1265" i="10"/>
  <c r="T1265" i="10" a="1"/>
  <c r="R1265" i="10"/>
  <c r="R1265" i="10" a="1"/>
  <c r="P1265" i="10"/>
  <c r="P1265" i="10" a="1"/>
  <c r="N1265" i="10"/>
  <c r="N1265" i="10" a="1"/>
  <c r="L1265" i="10"/>
  <c r="L1265" i="10" a="1"/>
  <c r="J1265" i="10"/>
  <c r="J1265" i="10" a="1"/>
  <c r="X1264" i="10"/>
  <c r="X1264" i="10" a="1"/>
  <c r="V1264" i="10"/>
  <c r="V1264" i="10" a="1"/>
  <c r="T1264" i="10"/>
  <c r="T1264" i="10" a="1"/>
  <c r="R1264" i="10"/>
  <c r="R1264" i="10" a="1"/>
  <c r="P1264" i="10"/>
  <c r="P1264" i="10" a="1"/>
  <c r="N1264" i="10"/>
  <c r="N1264" i="10" a="1"/>
  <c r="L1264" i="10"/>
  <c r="L1264" i="10" a="1"/>
  <c r="J1264" i="10"/>
  <c r="J1264" i="10" a="1"/>
  <c r="X1263" i="10"/>
  <c r="X1263" i="10" a="1"/>
  <c r="V1263" i="10"/>
  <c r="V1263" i="10" a="1"/>
  <c r="T1263" i="10"/>
  <c r="T1263" i="10" a="1"/>
  <c r="R1263" i="10"/>
  <c r="R1263" i="10" a="1"/>
  <c r="P1263" i="10"/>
  <c r="P1263" i="10" a="1"/>
  <c r="N1263" i="10"/>
  <c r="N1263" i="10" a="1"/>
  <c r="L1263" i="10"/>
  <c r="L1263" i="10" a="1"/>
  <c r="J1263" i="10"/>
  <c r="J1263" i="10" a="1"/>
  <c r="X1262" i="10"/>
  <c r="X1262" i="10" a="1"/>
  <c r="V1262" i="10"/>
  <c r="V1262" i="10" a="1"/>
  <c r="T1262" i="10"/>
  <c r="T1262" i="10" a="1"/>
  <c r="R1262" i="10"/>
  <c r="R1262" i="10" a="1"/>
  <c r="P1262" i="10"/>
  <c r="P1262" i="10" a="1"/>
  <c r="N1262" i="10"/>
  <c r="N1262" i="10" a="1"/>
  <c r="L1262" i="10"/>
  <c r="L1262" i="10" a="1"/>
  <c r="J1262" i="10"/>
  <c r="J1262" i="10" a="1"/>
  <c r="X1261" i="10"/>
  <c r="X1261" i="10" a="1"/>
  <c r="V1261" i="10"/>
  <c r="V1261" i="10" a="1"/>
  <c r="T1261" i="10"/>
  <c r="T1261" i="10" a="1"/>
  <c r="R1261" i="10"/>
  <c r="R1261" i="10" a="1"/>
  <c r="P1261" i="10"/>
  <c r="P1261" i="10" a="1"/>
  <c r="N1261" i="10"/>
  <c r="N1261" i="10" a="1"/>
  <c r="L1261" i="10"/>
  <c r="L1261" i="10" a="1"/>
  <c r="J1261" i="10"/>
  <c r="J1261" i="10" a="1"/>
  <c r="X1260" i="10"/>
  <c r="X1260" i="10" a="1"/>
  <c r="V1260" i="10"/>
  <c r="V1260" i="10" a="1"/>
  <c r="T1260" i="10"/>
  <c r="T1260" i="10" a="1"/>
  <c r="R1260" i="10"/>
  <c r="R1260" i="10" a="1"/>
  <c r="P1260" i="10"/>
  <c r="P1260" i="10" a="1"/>
  <c r="N1260" i="10"/>
  <c r="N1260" i="10" a="1"/>
  <c r="L1260" i="10"/>
  <c r="L1260" i="10" a="1"/>
  <c r="J1260" i="10"/>
  <c r="J1260" i="10" a="1"/>
  <c r="X1259" i="10"/>
  <c r="X1259" i="10" a="1"/>
  <c r="V1259" i="10"/>
  <c r="V1259" i="10" a="1"/>
  <c r="T1259" i="10"/>
  <c r="T1259" i="10" a="1"/>
  <c r="R1259" i="10"/>
  <c r="R1259" i="10" a="1"/>
  <c r="P1259" i="10"/>
  <c r="P1259" i="10" a="1"/>
  <c r="N1259" i="10"/>
  <c r="N1259" i="10" a="1"/>
  <c r="L1259" i="10"/>
  <c r="L1259" i="10" a="1"/>
  <c r="J1259" i="10"/>
  <c r="J1259" i="10" a="1"/>
  <c r="X1258" i="10"/>
  <c r="X1258" i="10" a="1"/>
  <c r="V1258" i="10"/>
  <c r="V1258" i="10" a="1"/>
  <c r="T1258" i="10"/>
  <c r="T1258" i="10" a="1"/>
  <c r="R1258" i="10"/>
  <c r="R1258" i="10" a="1"/>
  <c r="P1258" i="10"/>
  <c r="P1258" i="10" a="1"/>
  <c r="N1258" i="10"/>
  <c r="N1258" i="10" a="1"/>
  <c r="L1258" i="10"/>
  <c r="L1258" i="10" a="1"/>
  <c r="J1258" i="10"/>
  <c r="J1258" i="10" a="1"/>
  <c r="X1257" i="10"/>
  <c r="X1257" i="10" a="1"/>
  <c r="V1257" i="10"/>
  <c r="V1257" i="10" a="1"/>
  <c r="T1257" i="10"/>
  <c r="T1257" i="10" a="1"/>
  <c r="R1257" i="10"/>
  <c r="R1257" i="10" a="1"/>
  <c r="P1257" i="10"/>
  <c r="P1257" i="10" a="1"/>
  <c r="N1257" i="10"/>
  <c r="N1257" i="10" a="1"/>
  <c r="L1257" i="10"/>
  <c r="L1257" i="10" a="1"/>
  <c r="J1257" i="10"/>
  <c r="J1257" i="10" a="1"/>
  <c r="X1256" i="10"/>
  <c r="X1256" i="10" a="1"/>
  <c r="V1256" i="10"/>
  <c r="V1256" i="10" a="1"/>
  <c r="T1256" i="10"/>
  <c r="T1256" i="10" a="1"/>
  <c r="R1256" i="10"/>
  <c r="R1256" i="10" a="1"/>
  <c r="P1256" i="10"/>
  <c r="P1256" i="10" a="1"/>
  <c r="N1256" i="10"/>
  <c r="N1256" i="10" a="1"/>
  <c r="L1256" i="10"/>
  <c r="L1256" i="10" a="1"/>
  <c r="J1256" i="10"/>
  <c r="J1256" i="10" a="1"/>
  <c r="X1255" i="10"/>
  <c r="X1255" i="10" a="1"/>
  <c r="V1255" i="10"/>
  <c r="V1255" i="10" a="1"/>
  <c r="T1255" i="10"/>
  <c r="T1255" i="10" a="1"/>
  <c r="R1255" i="10"/>
  <c r="R1255" i="10" a="1"/>
  <c r="P1255" i="10"/>
  <c r="P1255" i="10" a="1"/>
  <c r="N1255" i="10"/>
  <c r="N1255" i="10" a="1"/>
  <c r="L1255" i="10"/>
  <c r="L1255" i="10" a="1"/>
  <c r="J1255" i="10"/>
  <c r="J1255" i="10" a="1"/>
  <c r="X1254" i="10"/>
  <c r="X1254" i="10" a="1"/>
  <c r="V1254" i="10"/>
  <c r="V1254" i="10" a="1"/>
  <c r="T1254" i="10"/>
  <c r="T1254" i="10" a="1"/>
  <c r="R1254" i="10"/>
  <c r="R1254" i="10" a="1"/>
  <c r="P1254" i="10"/>
  <c r="P1254" i="10" a="1"/>
  <c r="N1254" i="10"/>
  <c r="N1254" i="10" a="1"/>
  <c r="L1254" i="10"/>
  <c r="L1254" i="10" a="1"/>
  <c r="J1254" i="10"/>
  <c r="J1254" i="10" a="1"/>
  <c r="X1253" i="10"/>
  <c r="X1253" i="10" a="1"/>
  <c r="V1253" i="10"/>
  <c r="V1253" i="10" a="1"/>
  <c r="T1253" i="10"/>
  <c r="T1253" i="10" a="1"/>
  <c r="R1253" i="10"/>
  <c r="R1253" i="10" a="1"/>
  <c r="P1253" i="10"/>
  <c r="P1253" i="10" a="1"/>
  <c r="N1253" i="10"/>
  <c r="N1253" i="10" a="1"/>
  <c r="L1253" i="10"/>
  <c r="L1253" i="10" a="1"/>
  <c r="J1253" i="10"/>
  <c r="J1253" i="10" a="1"/>
  <c r="X1252" i="10"/>
  <c r="X1252" i="10" a="1"/>
  <c r="V1252" i="10"/>
  <c r="V1252" i="10" a="1"/>
  <c r="T1252" i="10"/>
  <c r="T1252" i="10" a="1"/>
  <c r="R1252" i="10"/>
  <c r="R1252" i="10" a="1"/>
  <c r="P1252" i="10"/>
  <c r="P1252" i="10" a="1"/>
  <c r="N1252" i="10"/>
  <c r="N1252" i="10" a="1"/>
  <c r="L1252" i="10"/>
  <c r="L1252" i="10" a="1"/>
  <c r="J1252" i="10"/>
  <c r="J1252" i="10" a="1"/>
  <c r="X1251" i="10"/>
  <c r="X1251" i="10" a="1"/>
  <c r="V1251" i="10"/>
  <c r="V1251" i="10" a="1"/>
  <c r="T1251" i="10"/>
  <c r="T1251" i="10" a="1"/>
  <c r="R1251" i="10"/>
  <c r="R1251" i="10" a="1"/>
  <c r="P1251" i="10"/>
  <c r="P1251" i="10" a="1"/>
  <c r="N1251" i="10"/>
  <c r="N1251" i="10" a="1"/>
  <c r="L1251" i="10"/>
  <c r="L1251" i="10" a="1"/>
  <c r="J1251" i="10"/>
  <c r="J1251" i="10" a="1"/>
  <c r="X1250" i="10"/>
  <c r="X1250" i="10" a="1"/>
  <c r="V1250" i="10"/>
  <c r="V1250" i="10" a="1"/>
  <c r="T1250" i="10"/>
  <c r="T1250" i="10" a="1"/>
  <c r="R1250" i="10"/>
  <c r="R1250" i="10" a="1"/>
  <c r="P1250" i="10"/>
  <c r="P1250" i="10" a="1"/>
  <c r="N1250" i="10"/>
  <c r="N1250" i="10" a="1"/>
  <c r="L1250" i="10"/>
  <c r="L1250" i="10" a="1"/>
  <c r="J1250" i="10"/>
  <c r="J1250" i="10" a="1"/>
  <c r="X1249" i="10"/>
  <c r="X1249" i="10" a="1"/>
  <c r="V1249" i="10"/>
  <c r="V1249" i="10" a="1"/>
  <c r="T1249" i="10"/>
  <c r="T1249" i="10" a="1"/>
  <c r="R1249" i="10"/>
  <c r="R1249" i="10" a="1"/>
  <c r="P1249" i="10"/>
  <c r="P1249" i="10" a="1"/>
  <c r="N1249" i="10"/>
  <c r="N1249" i="10" a="1"/>
  <c r="L1249" i="10"/>
  <c r="L1249" i="10" a="1"/>
  <c r="J1249" i="10"/>
  <c r="J1249" i="10" a="1"/>
  <c r="X1248" i="10"/>
  <c r="X1248" i="10" a="1"/>
  <c r="V1248" i="10"/>
  <c r="V1248" i="10" a="1"/>
  <c r="T1248" i="10"/>
  <c r="T1248" i="10" a="1"/>
  <c r="R1248" i="10"/>
  <c r="R1248" i="10" a="1"/>
  <c r="P1248" i="10"/>
  <c r="P1248" i="10" a="1"/>
  <c r="N1248" i="10"/>
  <c r="N1248" i="10" a="1"/>
  <c r="L1248" i="10"/>
  <c r="L1248" i="10" a="1"/>
  <c r="J1248" i="10"/>
  <c r="J1248" i="10" a="1"/>
  <c r="X1247" i="10"/>
  <c r="X1247" i="10" a="1"/>
  <c r="V1247" i="10"/>
  <c r="V1247" i="10" a="1"/>
  <c r="T1247" i="10"/>
  <c r="T1247" i="10" a="1"/>
  <c r="R1247" i="10"/>
  <c r="R1247" i="10" a="1"/>
  <c r="P1247" i="10"/>
  <c r="P1247" i="10" a="1"/>
  <c r="N1247" i="10"/>
  <c r="N1247" i="10" a="1"/>
  <c r="L1247" i="10"/>
  <c r="L1247" i="10" a="1"/>
  <c r="J1247" i="10"/>
  <c r="J1247" i="10" a="1"/>
  <c r="X1246" i="10"/>
  <c r="X1246" i="10" a="1"/>
  <c r="V1246" i="10"/>
  <c r="V1246" i="10" a="1"/>
  <c r="T1246" i="10"/>
  <c r="T1246" i="10" a="1"/>
  <c r="R1246" i="10"/>
  <c r="R1246" i="10" a="1"/>
  <c r="P1246" i="10"/>
  <c r="P1246" i="10" a="1"/>
  <c r="N1246" i="10"/>
  <c r="N1246" i="10" a="1"/>
  <c r="L1246" i="10"/>
  <c r="L1246" i="10" a="1"/>
  <c r="J1246" i="10"/>
  <c r="J1246" i="10" a="1"/>
  <c r="X1245" i="10"/>
  <c r="X1245" i="10" a="1"/>
  <c r="V1245" i="10"/>
  <c r="V1245" i="10" a="1"/>
  <c r="T1245" i="10"/>
  <c r="T1245" i="10" a="1"/>
  <c r="R1245" i="10"/>
  <c r="R1245" i="10" a="1"/>
  <c r="P1245" i="10"/>
  <c r="P1245" i="10" a="1"/>
  <c r="N1245" i="10"/>
  <c r="N1245" i="10" a="1"/>
  <c r="L1245" i="10"/>
  <c r="L1245" i="10" a="1"/>
  <c r="J1245" i="10"/>
  <c r="J1245" i="10" a="1"/>
  <c r="X1244" i="10"/>
  <c r="X1244" i="10" a="1"/>
  <c r="V1244" i="10"/>
  <c r="V1244" i="10" a="1"/>
  <c r="T1244" i="10"/>
  <c r="T1244" i="10" a="1"/>
  <c r="R1244" i="10"/>
  <c r="R1244" i="10" a="1"/>
  <c r="P1244" i="10"/>
  <c r="P1244" i="10" a="1"/>
  <c r="N1244" i="10"/>
  <c r="N1244" i="10" a="1"/>
  <c r="L1244" i="10"/>
  <c r="L1244" i="10" a="1"/>
  <c r="J1244" i="10"/>
  <c r="J1244" i="10" a="1"/>
  <c r="X1243" i="10"/>
  <c r="X1243" i="10" a="1"/>
  <c r="V1243" i="10"/>
  <c r="V1243" i="10" a="1"/>
  <c r="T1243" i="10"/>
  <c r="T1243" i="10" a="1"/>
  <c r="R1243" i="10"/>
  <c r="R1243" i="10" a="1"/>
  <c r="P1243" i="10"/>
  <c r="P1243" i="10" a="1"/>
  <c r="N1243" i="10"/>
  <c r="N1243" i="10" a="1"/>
  <c r="L1243" i="10"/>
  <c r="L1243" i="10" a="1"/>
  <c r="J1243" i="10"/>
  <c r="J1243" i="10" a="1"/>
  <c r="X1242" i="10"/>
  <c r="X1242" i="10" a="1"/>
  <c r="V1242" i="10"/>
  <c r="V1242" i="10" a="1"/>
  <c r="T1242" i="10"/>
  <c r="T1242" i="10" a="1"/>
  <c r="R1242" i="10"/>
  <c r="R1242" i="10" a="1"/>
  <c r="P1242" i="10"/>
  <c r="P1242" i="10" a="1"/>
  <c r="N1242" i="10"/>
  <c r="N1242" i="10" a="1"/>
  <c r="L1242" i="10"/>
  <c r="L1242" i="10" a="1"/>
  <c r="J1242" i="10"/>
  <c r="J1242" i="10" a="1"/>
  <c r="X1241" i="10"/>
  <c r="X1241" i="10" a="1"/>
  <c r="V1241" i="10"/>
  <c r="V1241" i="10" a="1"/>
  <c r="T1241" i="10"/>
  <c r="T1241" i="10" a="1"/>
  <c r="R1241" i="10"/>
  <c r="R1241" i="10" a="1"/>
  <c r="P1241" i="10"/>
  <c r="P1241" i="10" a="1"/>
  <c r="N1241" i="10"/>
  <c r="N1241" i="10" a="1"/>
  <c r="L1241" i="10"/>
  <c r="L1241" i="10" a="1"/>
  <c r="J1241" i="10"/>
  <c r="J1241" i="10" a="1"/>
  <c r="X1240" i="10"/>
  <c r="X1240" i="10" a="1"/>
  <c r="V1240" i="10"/>
  <c r="V1240" i="10" a="1"/>
  <c r="T1240" i="10"/>
  <c r="T1240" i="10" a="1"/>
  <c r="R1240" i="10"/>
  <c r="R1240" i="10" a="1"/>
  <c r="P1240" i="10"/>
  <c r="P1240" i="10" a="1"/>
  <c r="N1240" i="10"/>
  <c r="N1240" i="10" a="1"/>
  <c r="L1240" i="10"/>
  <c r="L1240" i="10" a="1"/>
  <c r="J1240" i="10"/>
  <c r="J1240" i="10" a="1"/>
  <c r="X1239" i="10"/>
  <c r="X1239" i="10" a="1"/>
  <c r="V1239" i="10"/>
  <c r="V1239" i="10" a="1"/>
  <c r="T1239" i="10"/>
  <c r="T1239" i="10" a="1"/>
  <c r="R1239" i="10"/>
  <c r="R1239" i="10" a="1"/>
  <c r="P1239" i="10"/>
  <c r="P1239" i="10" a="1"/>
  <c r="N1239" i="10"/>
  <c r="N1239" i="10" a="1"/>
  <c r="L1239" i="10"/>
  <c r="L1239" i="10" a="1"/>
  <c r="J1239" i="10"/>
  <c r="J1239" i="10" a="1"/>
  <c r="X1238" i="10"/>
  <c r="X1238" i="10" a="1"/>
  <c r="V1238" i="10"/>
  <c r="V1238" i="10" a="1"/>
  <c r="T1238" i="10"/>
  <c r="T1238" i="10" a="1"/>
  <c r="R1238" i="10"/>
  <c r="R1238" i="10" a="1"/>
  <c r="P1238" i="10"/>
  <c r="P1238" i="10" a="1"/>
  <c r="N1238" i="10"/>
  <c r="N1238" i="10" a="1"/>
  <c r="L1238" i="10"/>
  <c r="L1238" i="10" a="1"/>
  <c r="J1238" i="10"/>
  <c r="J1238" i="10" a="1"/>
  <c r="X1237" i="10"/>
  <c r="X1237" i="10" a="1"/>
  <c r="V1237" i="10"/>
  <c r="V1237" i="10" a="1"/>
  <c r="T1237" i="10"/>
  <c r="T1237" i="10" a="1"/>
  <c r="R1237" i="10"/>
  <c r="R1237" i="10" a="1"/>
  <c r="P1237" i="10"/>
  <c r="P1237" i="10" a="1"/>
  <c r="N1237" i="10"/>
  <c r="N1237" i="10" a="1"/>
  <c r="L1237" i="10"/>
  <c r="L1237" i="10" a="1"/>
  <c r="J1237" i="10"/>
  <c r="J1237" i="10" a="1"/>
  <c r="X1236" i="10"/>
  <c r="X1236" i="10" a="1"/>
  <c r="V1236" i="10"/>
  <c r="V1236" i="10" a="1"/>
  <c r="T1236" i="10"/>
  <c r="T1236" i="10" a="1"/>
  <c r="R1236" i="10"/>
  <c r="R1236" i="10" a="1"/>
  <c r="P1236" i="10"/>
  <c r="P1236" i="10" a="1"/>
  <c r="N1236" i="10"/>
  <c r="N1236" i="10" a="1"/>
  <c r="L1236" i="10"/>
  <c r="L1236" i="10" a="1"/>
  <c r="J1236" i="10"/>
  <c r="J1236" i="10" a="1"/>
  <c r="X1235" i="10"/>
  <c r="X1235" i="10" a="1"/>
  <c r="V1235" i="10"/>
  <c r="V1235" i="10" a="1"/>
  <c r="T1235" i="10"/>
  <c r="T1235" i="10" a="1"/>
  <c r="R1235" i="10"/>
  <c r="R1235" i="10" a="1"/>
  <c r="P1235" i="10"/>
  <c r="P1235" i="10" a="1"/>
  <c r="N1235" i="10"/>
  <c r="N1235" i="10" a="1"/>
  <c r="L1235" i="10"/>
  <c r="L1235" i="10" a="1"/>
  <c r="J1235" i="10"/>
  <c r="J1235" i="10" a="1"/>
  <c r="X1234" i="10"/>
  <c r="X1234" i="10" a="1"/>
  <c r="V1234" i="10"/>
  <c r="V1234" i="10" a="1"/>
  <c r="T1234" i="10"/>
  <c r="T1234" i="10" a="1"/>
  <c r="R1234" i="10"/>
  <c r="R1234" i="10" a="1"/>
  <c r="P1234" i="10"/>
  <c r="P1234" i="10" a="1"/>
  <c r="N1234" i="10"/>
  <c r="N1234" i="10" a="1"/>
  <c r="L1234" i="10"/>
  <c r="L1234" i="10" a="1"/>
  <c r="J1234" i="10"/>
  <c r="J1234" i="10" a="1"/>
  <c r="X1233" i="10"/>
  <c r="X1233" i="10" a="1"/>
  <c r="V1233" i="10"/>
  <c r="V1233" i="10" a="1"/>
  <c r="T1233" i="10"/>
  <c r="T1233" i="10" a="1"/>
  <c r="R1233" i="10"/>
  <c r="R1233" i="10" a="1"/>
  <c r="P1233" i="10"/>
  <c r="P1233" i="10" a="1"/>
  <c r="N1233" i="10"/>
  <c r="N1233" i="10" a="1"/>
  <c r="L1233" i="10"/>
  <c r="L1233" i="10" a="1"/>
  <c r="J1233" i="10"/>
  <c r="J1233" i="10" a="1"/>
  <c r="X1232" i="10"/>
  <c r="X1232" i="10" a="1"/>
  <c r="V1232" i="10"/>
  <c r="V1232" i="10" a="1"/>
  <c r="T1232" i="10"/>
  <c r="T1232" i="10" a="1"/>
  <c r="R1232" i="10"/>
  <c r="R1232" i="10" a="1"/>
  <c r="P1232" i="10"/>
  <c r="P1232" i="10" a="1"/>
  <c r="N1232" i="10"/>
  <c r="N1232" i="10" a="1"/>
  <c r="L1232" i="10"/>
  <c r="L1232" i="10" a="1"/>
  <c r="J1232" i="10"/>
  <c r="J1232" i="10" a="1"/>
  <c r="X1231" i="10"/>
  <c r="X1231" i="10" a="1"/>
  <c r="V1231" i="10"/>
  <c r="V1231" i="10" a="1"/>
  <c r="T1231" i="10"/>
  <c r="T1231" i="10" a="1"/>
  <c r="R1231" i="10"/>
  <c r="R1231" i="10" a="1"/>
  <c r="P1231" i="10"/>
  <c r="P1231" i="10" a="1"/>
  <c r="N1231" i="10"/>
  <c r="N1231" i="10" a="1"/>
  <c r="L1231" i="10"/>
  <c r="L1231" i="10" a="1"/>
  <c r="J1231" i="10"/>
  <c r="J1231" i="10" a="1"/>
  <c r="X1230" i="10"/>
  <c r="X1230" i="10" a="1"/>
  <c r="V1230" i="10"/>
  <c r="V1230" i="10" a="1"/>
  <c r="T1230" i="10"/>
  <c r="T1230" i="10" a="1"/>
  <c r="R1230" i="10"/>
  <c r="R1230" i="10" a="1"/>
  <c r="P1230" i="10"/>
  <c r="P1230" i="10" a="1"/>
  <c r="N1230" i="10"/>
  <c r="N1230" i="10" a="1"/>
  <c r="L1230" i="10"/>
  <c r="L1230" i="10" a="1"/>
  <c r="J1230" i="10"/>
  <c r="J1230" i="10" a="1"/>
  <c r="X1229" i="10"/>
  <c r="X1229" i="10" a="1"/>
  <c r="V1229" i="10"/>
  <c r="V1229" i="10" a="1"/>
  <c r="T1229" i="10"/>
  <c r="T1229" i="10" a="1"/>
  <c r="R1229" i="10"/>
  <c r="R1229" i="10" a="1"/>
  <c r="P1229" i="10"/>
  <c r="P1229" i="10" a="1"/>
  <c r="N1229" i="10"/>
  <c r="N1229" i="10" a="1"/>
  <c r="L1229" i="10"/>
  <c r="L1229" i="10" a="1"/>
  <c r="J1229" i="10"/>
  <c r="J1229" i="10" a="1"/>
  <c r="X1228" i="10"/>
  <c r="X1228" i="10" a="1"/>
  <c r="V1228" i="10"/>
  <c r="V1228" i="10" a="1"/>
  <c r="T1228" i="10"/>
  <c r="T1228" i="10" a="1"/>
  <c r="R1228" i="10"/>
  <c r="R1228" i="10" a="1"/>
  <c r="P1228" i="10"/>
  <c r="P1228" i="10" a="1"/>
  <c r="N1228" i="10"/>
  <c r="N1228" i="10" a="1"/>
  <c r="L1228" i="10"/>
  <c r="L1228" i="10" a="1"/>
  <c r="J1228" i="10"/>
  <c r="J1228" i="10" a="1"/>
  <c r="X1227" i="10"/>
  <c r="X1227" i="10" a="1"/>
  <c r="V1227" i="10"/>
  <c r="V1227" i="10" a="1"/>
  <c r="T1227" i="10"/>
  <c r="T1227" i="10" a="1"/>
  <c r="R1227" i="10"/>
  <c r="R1227" i="10" a="1"/>
  <c r="P1227" i="10"/>
  <c r="P1227" i="10" a="1"/>
  <c r="N1227" i="10"/>
  <c r="N1227" i="10" a="1"/>
  <c r="L1227" i="10"/>
  <c r="L1227" i="10" a="1"/>
  <c r="J1227" i="10"/>
  <c r="J1227" i="10" a="1"/>
  <c r="X1226" i="10"/>
  <c r="X1226" i="10" a="1"/>
  <c r="V1226" i="10"/>
  <c r="V1226" i="10" a="1"/>
  <c r="T1226" i="10"/>
  <c r="T1226" i="10" a="1"/>
  <c r="R1226" i="10"/>
  <c r="R1226" i="10" a="1"/>
  <c r="P1226" i="10"/>
  <c r="P1226" i="10" a="1"/>
  <c r="N1226" i="10"/>
  <c r="N1226" i="10" a="1"/>
  <c r="L1226" i="10"/>
  <c r="L1226" i="10" a="1"/>
  <c r="J1226" i="10"/>
  <c r="J1226" i="10" a="1"/>
  <c r="X1225" i="10"/>
  <c r="X1225" i="10" a="1"/>
  <c r="V1225" i="10"/>
  <c r="V1225" i="10" a="1"/>
  <c r="T1225" i="10"/>
  <c r="T1225" i="10" a="1"/>
  <c r="R1225" i="10"/>
  <c r="R1225" i="10" a="1"/>
  <c r="P1225" i="10"/>
  <c r="P1225" i="10" a="1"/>
  <c r="N1225" i="10"/>
  <c r="N1225" i="10" a="1"/>
  <c r="L1225" i="10"/>
  <c r="L1225" i="10" a="1"/>
  <c r="J1225" i="10"/>
  <c r="J1225" i="10" a="1"/>
  <c r="X1224" i="10"/>
  <c r="X1224" i="10" a="1"/>
  <c r="V1224" i="10"/>
  <c r="V1224" i="10" a="1"/>
  <c r="T1224" i="10"/>
  <c r="T1224" i="10" a="1"/>
  <c r="R1224" i="10"/>
  <c r="R1224" i="10" a="1"/>
  <c r="P1224" i="10"/>
  <c r="P1224" i="10" a="1"/>
  <c r="N1224" i="10"/>
  <c r="N1224" i="10" a="1"/>
  <c r="L1224" i="10"/>
  <c r="L1224" i="10" a="1"/>
  <c r="J1224" i="10"/>
  <c r="J1224" i="10" a="1"/>
  <c r="X1223" i="10"/>
  <c r="X1223" i="10" a="1"/>
  <c r="V1223" i="10"/>
  <c r="V1223" i="10" a="1"/>
  <c r="T1223" i="10"/>
  <c r="T1223" i="10" a="1"/>
  <c r="R1223" i="10"/>
  <c r="R1223" i="10" a="1"/>
  <c r="P1223" i="10"/>
  <c r="P1223" i="10" a="1"/>
  <c r="N1223" i="10"/>
  <c r="N1223" i="10" a="1"/>
  <c r="L1223" i="10"/>
  <c r="L1223" i="10" a="1"/>
  <c r="J1223" i="10"/>
  <c r="J1223" i="10" a="1"/>
  <c r="X1222" i="10"/>
  <c r="X1222" i="10" a="1"/>
  <c r="V1222" i="10"/>
  <c r="V1222" i="10" a="1"/>
  <c r="T1222" i="10"/>
  <c r="T1222" i="10" a="1"/>
  <c r="R1222" i="10"/>
  <c r="R1222" i="10" a="1"/>
  <c r="P1222" i="10"/>
  <c r="P1222" i="10" a="1"/>
  <c r="N1222" i="10"/>
  <c r="N1222" i="10" a="1"/>
  <c r="L1222" i="10"/>
  <c r="L1222" i="10" a="1"/>
  <c r="J1222" i="10"/>
  <c r="J1222" i="10" a="1"/>
  <c r="X1221" i="10"/>
  <c r="X1221" i="10" a="1"/>
  <c r="V1221" i="10"/>
  <c r="V1221" i="10" a="1"/>
  <c r="T1221" i="10"/>
  <c r="T1221" i="10" a="1"/>
  <c r="R1221" i="10"/>
  <c r="R1221" i="10" a="1"/>
  <c r="P1221" i="10"/>
  <c r="P1221" i="10" a="1"/>
  <c r="N1221" i="10"/>
  <c r="N1221" i="10" a="1"/>
  <c r="L1221" i="10"/>
  <c r="L1221" i="10" a="1"/>
  <c r="J1221" i="10"/>
  <c r="J1221" i="10" a="1"/>
  <c r="X1220" i="10"/>
  <c r="X1220" i="10" a="1"/>
  <c r="V1220" i="10"/>
  <c r="V1220" i="10" a="1"/>
  <c r="T1220" i="10"/>
  <c r="T1220" i="10" a="1"/>
  <c r="R1220" i="10"/>
  <c r="R1220" i="10" a="1"/>
  <c r="P1220" i="10"/>
  <c r="P1220" i="10" a="1"/>
  <c r="N1220" i="10"/>
  <c r="N1220" i="10" a="1"/>
  <c r="L1220" i="10"/>
  <c r="L1220" i="10" a="1"/>
  <c r="J1220" i="10"/>
  <c r="J1220" i="10" a="1"/>
  <c r="X1219" i="10"/>
  <c r="X1219" i="10" a="1"/>
  <c r="V1219" i="10"/>
  <c r="V1219" i="10" a="1"/>
  <c r="T1219" i="10"/>
  <c r="T1219" i="10" a="1"/>
  <c r="R1219" i="10"/>
  <c r="R1219" i="10" a="1"/>
  <c r="P1219" i="10"/>
  <c r="P1219" i="10" a="1"/>
  <c r="N1219" i="10"/>
  <c r="N1219" i="10" a="1"/>
  <c r="L1219" i="10"/>
  <c r="L1219" i="10" a="1"/>
  <c r="J1219" i="10"/>
  <c r="J1219" i="10" a="1"/>
  <c r="X1218" i="10"/>
  <c r="X1218" i="10" a="1"/>
  <c r="V1218" i="10"/>
  <c r="V1218" i="10" a="1"/>
  <c r="T1218" i="10"/>
  <c r="T1218" i="10" a="1"/>
  <c r="R1218" i="10"/>
  <c r="R1218" i="10" a="1"/>
  <c r="P1218" i="10"/>
  <c r="P1218" i="10" a="1"/>
  <c r="N1218" i="10"/>
  <c r="N1218" i="10" a="1"/>
  <c r="L1218" i="10"/>
  <c r="L1218" i="10" a="1"/>
  <c r="J1218" i="10"/>
  <c r="J1218" i="10" a="1"/>
  <c r="X1217" i="10"/>
  <c r="X1217" i="10" a="1"/>
  <c r="V1217" i="10"/>
  <c r="V1217" i="10" a="1"/>
  <c r="T1217" i="10"/>
  <c r="T1217" i="10" a="1"/>
  <c r="R1217" i="10"/>
  <c r="R1217" i="10" a="1"/>
  <c r="P1217" i="10"/>
  <c r="P1217" i="10" a="1"/>
  <c r="N1217" i="10"/>
  <c r="N1217" i="10" a="1"/>
  <c r="L1217" i="10"/>
  <c r="L1217" i="10" a="1"/>
  <c r="J1217" i="10"/>
  <c r="J1217" i="10" a="1"/>
  <c r="X1216" i="10"/>
  <c r="X1216" i="10" a="1"/>
  <c r="V1216" i="10"/>
  <c r="V1216" i="10" a="1"/>
  <c r="T1216" i="10"/>
  <c r="T1216" i="10" a="1"/>
  <c r="R1216" i="10"/>
  <c r="R1216" i="10" a="1"/>
  <c r="P1216" i="10"/>
  <c r="P1216" i="10" a="1"/>
  <c r="N1216" i="10"/>
  <c r="N1216" i="10" a="1"/>
  <c r="L1216" i="10"/>
  <c r="L1216" i="10" a="1"/>
  <c r="J1216" i="10"/>
  <c r="J1216" i="10" a="1"/>
  <c r="X1215" i="10"/>
  <c r="X1215" i="10" a="1"/>
  <c r="V1215" i="10"/>
  <c r="V1215" i="10" a="1"/>
  <c r="T1215" i="10"/>
  <c r="T1215" i="10" a="1"/>
  <c r="R1215" i="10"/>
  <c r="R1215" i="10" a="1"/>
  <c r="P1215" i="10"/>
  <c r="P1215" i="10" a="1"/>
  <c r="N1215" i="10"/>
  <c r="N1215" i="10" a="1"/>
  <c r="L1215" i="10"/>
  <c r="L1215" i="10" a="1"/>
  <c r="J1215" i="10"/>
  <c r="J1215" i="10" a="1"/>
  <c r="X1214" i="10"/>
  <c r="X1214" i="10" a="1"/>
  <c r="V1214" i="10"/>
  <c r="V1214" i="10" a="1"/>
  <c r="T1214" i="10"/>
  <c r="T1214" i="10" a="1"/>
  <c r="R1214" i="10"/>
  <c r="R1214" i="10" a="1"/>
  <c r="P1214" i="10"/>
  <c r="P1214" i="10" a="1"/>
  <c r="N1214" i="10"/>
  <c r="N1214" i="10" a="1"/>
  <c r="L1214" i="10"/>
  <c r="L1214" i="10" a="1"/>
  <c r="J1214" i="10"/>
  <c r="J1214" i="10" a="1"/>
  <c r="X1213" i="10"/>
  <c r="X1213" i="10" a="1"/>
  <c r="V1213" i="10"/>
  <c r="V1213" i="10" a="1"/>
  <c r="T1213" i="10"/>
  <c r="T1213" i="10" a="1"/>
  <c r="R1213" i="10"/>
  <c r="R1213" i="10" a="1"/>
  <c r="P1213" i="10"/>
  <c r="P1213" i="10" a="1"/>
  <c r="N1213" i="10"/>
  <c r="N1213" i="10" a="1"/>
  <c r="L1213" i="10"/>
  <c r="L1213" i="10" a="1"/>
  <c r="J1213" i="10"/>
  <c r="J1213" i="10" a="1"/>
  <c r="X1212" i="10"/>
  <c r="X1212" i="10" a="1"/>
  <c r="V1212" i="10"/>
  <c r="V1212" i="10" a="1"/>
  <c r="T1212" i="10"/>
  <c r="T1212" i="10" a="1"/>
  <c r="R1212" i="10"/>
  <c r="R1212" i="10" a="1"/>
  <c r="P1212" i="10"/>
  <c r="P1212" i="10" a="1"/>
  <c r="N1212" i="10"/>
  <c r="N1212" i="10" a="1"/>
  <c r="L1212" i="10"/>
  <c r="L1212" i="10" a="1"/>
  <c r="J1212" i="10"/>
  <c r="J1212" i="10" a="1"/>
  <c r="X1211" i="10"/>
  <c r="X1211" i="10" a="1"/>
  <c r="V1211" i="10"/>
  <c r="V1211" i="10" a="1"/>
  <c r="T1211" i="10"/>
  <c r="T1211" i="10" a="1"/>
  <c r="R1211" i="10"/>
  <c r="R1211" i="10" a="1"/>
  <c r="P1211" i="10"/>
  <c r="P1211" i="10" a="1"/>
  <c r="N1211" i="10"/>
  <c r="N1211" i="10" a="1"/>
  <c r="L1211" i="10"/>
  <c r="L1211" i="10" a="1"/>
  <c r="J1211" i="10"/>
  <c r="J1211" i="10" a="1"/>
  <c r="X1210" i="10"/>
  <c r="X1210" i="10" a="1"/>
  <c r="V1210" i="10"/>
  <c r="V1210" i="10" a="1"/>
  <c r="T1210" i="10"/>
  <c r="T1210" i="10" a="1"/>
  <c r="R1210" i="10"/>
  <c r="R1210" i="10" a="1"/>
  <c r="P1210" i="10"/>
  <c r="P1210" i="10" a="1"/>
  <c r="N1210" i="10"/>
  <c r="N1210" i="10" a="1"/>
  <c r="L1210" i="10"/>
  <c r="L1210" i="10" a="1"/>
  <c r="J1210" i="10"/>
  <c r="J1210" i="10" a="1"/>
  <c r="X1209" i="10"/>
  <c r="X1209" i="10" a="1"/>
  <c r="V1209" i="10"/>
  <c r="V1209" i="10" a="1"/>
  <c r="T1209" i="10"/>
  <c r="T1209" i="10" a="1"/>
  <c r="R1209" i="10"/>
  <c r="R1209" i="10" a="1"/>
  <c r="P1209" i="10"/>
  <c r="P1209" i="10" a="1"/>
  <c r="N1209" i="10"/>
  <c r="N1209" i="10" a="1"/>
  <c r="L1209" i="10"/>
  <c r="L1209" i="10" a="1"/>
  <c r="J1209" i="10"/>
  <c r="J1209" i="10" a="1"/>
  <c r="X1208" i="10"/>
  <c r="X1208" i="10" a="1"/>
  <c r="V1208" i="10"/>
  <c r="V1208" i="10" a="1"/>
  <c r="T1208" i="10"/>
  <c r="T1208" i="10" a="1"/>
  <c r="R1208" i="10"/>
  <c r="R1208" i="10" a="1"/>
  <c r="P1208" i="10"/>
  <c r="P1208" i="10" a="1"/>
  <c r="N1208" i="10"/>
  <c r="N1208" i="10" a="1"/>
  <c r="L1208" i="10"/>
  <c r="L1208" i="10" a="1"/>
  <c r="J1208" i="10"/>
  <c r="J1208" i="10" a="1"/>
  <c r="X1207" i="10"/>
  <c r="X1207" i="10" a="1"/>
  <c r="V1207" i="10"/>
  <c r="V1207" i="10" a="1"/>
  <c r="T1207" i="10"/>
  <c r="T1207" i="10" a="1"/>
  <c r="R1207" i="10"/>
  <c r="R1207" i="10" a="1"/>
  <c r="P1207" i="10"/>
  <c r="P1207" i="10" a="1"/>
  <c r="N1207" i="10"/>
  <c r="N1207" i="10" a="1"/>
  <c r="L1207" i="10"/>
  <c r="L1207" i="10" a="1"/>
  <c r="J1207" i="10"/>
  <c r="J1207" i="10" a="1"/>
  <c r="X1206" i="10"/>
  <c r="X1206" i="10" a="1"/>
  <c r="V1206" i="10"/>
  <c r="V1206" i="10" a="1"/>
  <c r="T1206" i="10"/>
  <c r="T1206" i="10" a="1"/>
  <c r="R1206" i="10"/>
  <c r="R1206" i="10" a="1"/>
  <c r="P1206" i="10"/>
  <c r="P1206" i="10" a="1"/>
  <c r="N1206" i="10"/>
  <c r="N1206" i="10" a="1"/>
  <c r="L1206" i="10"/>
  <c r="L1206" i="10" a="1"/>
  <c r="J1206" i="10"/>
  <c r="J1206" i="10" a="1"/>
  <c r="X1205" i="10"/>
  <c r="X1205" i="10" a="1"/>
  <c r="V1205" i="10"/>
  <c r="V1205" i="10" a="1"/>
  <c r="T1205" i="10"/>
  <c r="T1205" i="10" a="1"/>
  <c r="R1205" i="10"/>
  <c r="R1205" i="10" a="1"/>
  <c r="P1205" i="10"/>
  <c r="P1205" i="10" a="1"/>
  <c r="N1205" i="10"/>
  <c r="N1205" i="10" a="1"/>
  <c r="L1205" i="10"/>
  <c r="L1205" i="10" a="1"/>
  <c r="J1205" i="10"/>
  <c r="J1205" i="10" a="1"/>
  <c r="X1204" i="10"/>
  <c r="X1204" i="10" a="1"/>
  <c r="V1204" i="10"/>
  <c r="V1204" i="10" a="1"/>
  <c r="T1204" i="10"/>
  <c r="T1204" i="10" a="1"/>
  <c r="R1204" i="10"/>
  <c r="R1204" i="10" a="1"/>
  <c r="P1204" i="10"/>
  <c r="P1204" i="10" a="1"/>
  <c r="N1204" i="10"/>
  <c r="N1204" i="10" a="1"/>
  <c r="L1204" i="10"/>
  <c r="L1204" i="10" a="1"/>
  <c r="J1204" i="10"/>
  <c r="J1204" i="10" a="1"/>
  <c r="X1203" i="10"/>
  <c r="X1203" i="10" a="1"/>
  <c r="V1203" i="10"/>
  <c r="V1203" i="10" a="1"/>
  <c r="T1203" i="10"/>
  <c r="T1203" i="10" a="1"/>
  <c r="R1203" i="10"/>
  <c r="R1203" i="10" a="1"/>
  <c r="P1203" i="10"/>
  <c r="P1203" i="10" a="1"/>
  <c r="N1203" i="10"/>
  <c r="N1203" i="10" a="1"/>
  <c r="L1203" i="10"/>
  <c r="L1203" i="10" a="1"/>
  <c r="J1203" i="10"/>
  <c r="J1203" i="10" a="1"/>
  <c r="X1202" i="10"/>
  <c r="X1202" i="10" a="1"/>
  <c r="V1202" i="10"/>
  <c r="V1202" i="10" a="1"/>
  <c r="T1202" i="10"/>
  <c r="T1202" i="10" a="1"/>
  <c r="R1202" i="10"/>
  <c r="R1202" i="10" a="1"/>
  <c r="P1202" i="10"/>
  <c r="P1202" i="10" a="1"/>
  <c r="N1202" i="10"/>
  <c r="N1202" i="10" a="1"/>
  <c r="L1202" i="10"/>
  <c r="L1202" i="10" a="1"/>
  <c r="J1202" i="10"/>
  <c r="J1202" i="10" a="1"/>
  <c r="X1201" i="10"/>
  <c r="X1201" i="10" a="1"/>
  <c r="V1201" i="10"/>
  <c r="V1201" i="10" a="1"/>
  <c r="T1201" i="10"/>
  <c r="T1201" i="10" a="1"/>
  <c r="R1201" i="10"/>
  <c r="R1201" i="10" a="1"/>
  <c r="P1201" i="10"/>
  <c r="P1201" i="10" a="1"/>
  <c r="N1201" i="10"/>
  <c r="N1201" i="10" a="1"/>
  <c r="L1201" i="10"/>
  <c r="L1201" i="10" a="1"/>
  <c r="J1201" i="10"/>
  <c r="J1201" i="10" a="1"/>
  <c r="X1200" i="10"/>
  <c r="X1200" i="10" a="1"/>
  <c r="V1200" i="10"/>
  <c r="V1200" i="10" a="1"/>
  <c r="T1200" i="10"/>
  <c r="T1200" i="10" a="1"/>
  <c r="R1200" i="10"/>
  <c r="R1200" i="10" a="1"/>
  <c r="P1200" i="10"/>
  <c r="P1200" i="10" a="1"/>
  <c r="N1200" i="10"/>
  <c r="N1200" i="10" a="1"/>
  <c r="L1200" i="10"/>
  <c r="L1200" i="10" a="1"/>
  <c r="J1200" i="10"/>
  <c r="J1200" i="10" a="1"/>
  <c r="X1199" i="10"/>
  <c r="X1199" i="10" a="1"/>
  <c r="V1199" i="10"/>
  <c r="V1199" i="10" a="1"/>
  <c r="T1199" i="10"/>
  <c r="T1199" i="10" a="1"/>
  <c r="R1199" i="10"/>
  <c r="R1199" i="10" a="1"/>
  <c r="P1199" i="10"/>
  <c r="P1199" i="10" a="1"/>
  <c r="N1199" i="10"/>
  <c r="N1199" i="10" a="1"/>
  <c r="L1199" i="10"/>
  <c r="L1199" i="10" a="1"/>
  <c r="J1199" i="10"/>
  <c r="J1199" i="10" a="1"/>
  <c r="X1198" i="10"/>
  <c r="X1198" i="10" a="1"/>
  <c r="V1198" i="10"/>
  <c r="V1198" i="10" a="1"/>
  <c r="T1198" i="10"/>
  <c r="T1198" i="10" a="1"/>
  <c r="R1198" i="10"/>
  <c r="R1198" i="10" a="1"/>
  <c r="P1198" i="10"/>
  <c r="P1198" i="10" a="1"/>
  <c r="N1198" i="10"/>
  <c r="N1198" i="10" a="1"/>
  <c r="L1198" i="10"/>
  <c r="L1198" i="10" a="1"/>
  <c r="J1198" i="10"/>
  <c r="J1198" i="10" a="1"/>
  <c r="X1197" i="10"/>
  <c r="X1197" i="10" a="1"/>
  <c r="V1197" i="10"/>
  <c r="V1197" i="10" a="1"/>
  <c r="T1197" i="10"/>
  <c r="T1197" i="10" a="1"/>
  <c r="R1197" i="10"/>
  <c r="R1197" i="10" a="1"/>
  <c r="P1197" i="10"/>
  <c r="P1197" i="10" a="1"/>
  <c r="N1197" i="10"/>
  <c r="N1197" i="10" a="1"/>
  <c r="L1197" i="10"/>
  <c r="L1197" i="10" a="1"/>
  <c r="J1197" i="10"/>
  <c r="J1197" i="10" a="1"/>
  <c r="X1196" i="10"/>
  <c r="X1196" i="10" a="1"/>
  <c r="V1196" i="10"/>
  <c r="V1196" i="10" a="1"/>
  <c r="T1196" i="10"/>
  <c r="T1196" i="10" a="1"/>
  <c r="R1196" i="10"/>
  <c r="R1196" i="10" a="1"/>
  <c r="P1196" i="10"/>
  <c r="P1196" i="10" a="1"/>
  <c r="N1196" i="10"/>
  <c r="N1196" i="10" a="1"/>
  <c r="L1196" i="10"/>
  <c r="L1196" i="10" a="1"/>
  <c r="J1196" i="10"/>
  <c r="J1196" i="10" a="1"/>
  <c r="X1195" i="10"/>
  <c r="X1195" i="10" a="1"/>
  <c r="V1195" i="10"/>
  <c r="V1195" i="10" a="1"/>
  <c r="T1195" i="10"/>
  <c r="T1195" i="10" a="1"/>
  <c r="R1195" i="10"/>
  <c r="R1195" i="10" a="1"/>
  <c r="P1195" i="10"/>
  <c r="P1195" i="10" a="1"/>
  <c r="N1195" i="10"/>
  <c r="N1195" i="10" a="1"/>
  <c r="L1195" i="10"/>
  <c r="L1195" i="10" a="1"/>
  <c r="J1195" i="10"/>
  <c r="J1195" i="10" a="1"/>
  <c r="X1194" i="10"/>
  <c r="X1194" i="10" a="1"/>
  <c r="V1194" i="10"/>
  <c r="V1194" i="10" a="1"/>
  <c r="T1194" i="10"/>
  <c r="T1194" i="10" a="1"/>
  <c r="R1194" i="10"/>
  <c r="R1194" i="10" a="1"/>
  <c r="P1194" i="10"/>
  <c r="P1194" i="10" a="1"/>
  <c r="N1194" i="10"/>
  <c r="N1194" i="10" a="1"/>
  <c r="L1194" i="10"/>
  <c r="L1194" i="10" a="1"/>
  <c r="J1194" i="10"/>
  <c r="J1194" i="10" a="1"/>
  <c r="X1193" i="10"/>
  <c r="X1193" i="10" a="1"/>
  <c r="V1193" i="10"/>
  <c r="V1193" i="10" a="1"/>
  <c r="T1193" i="10"/>
  <c r="T1193" i="10" a="1"/>
  <c r="R1193" i="10"/>
  <c r="R1193" i="10" a="1"/>
  <c r="P1193" i="10"/>
  <c r="P1193" i="10" a="1"/>
  <c r="N1193" i="10"/>
  <c r="N1193" i="10" a="1"/>
  <c r="L1193" i="10"/>
  <c r="L1193" i="10" a="1"/>
  <c r="J1193" i="10"/>
  <c r="J1193" i="10" a="1"/>
  <c r="X1192" i="10"/>
  <c r="X1192" i="10" a="1"/>
  <c r="V1192" i="10"/>
  <c r="V1192" i="10" a="1"/>
  <c r="T1192" i="10"/>
  <c r="T1192" i="10" a="1"/>
  <c r="R1192" i="10"/>
  <c r="R1192" i="10" a="1"/>
  <c r="P1192" i="10"/>
  <c r="P1192" i="10" a="1"/>
  <c r="N1192" i="10"/>
  <c r="N1192" i="10" a="1"/>
  <c r="L1192" i="10"/>
  <c r="L1192" i="10" a="1"/>
  <c r="J1192" i="10"/>
  <c r="J1192" i="10" a="1"/>
  <c r="X1191" i="10"/>
  <c r="X1191" i="10" a="1"/>
  <c r="V1191" i="10"/>
  <c r="V1191" i="10" a="1"/>
  <c r="T1191" i="10"/>
  <c r="T1191" i="10" a="1"/>
  <c r="R1191" i="10"/>
  <c r="R1191" i="10" a="1"/>
  <c r="P1191" i="10"/>
  <c r="P1191" i="10" a="1"/>
  <c r="N1191" i="10"/>
  <c r="N1191" i="10" a="1"/>
  <c r="L1191" i="10"/>
  <c r="L1191" i="10" a="1"/>
  <c r="J1191" i="10"/>
  <c r="J1191" i="10" a="1"/>
  <c r="X1190" i="10"/>
  <c r="X1190" i="10" a="1"/>
  <c r="V1190" i="10"/>
  <c r="V1190" i="10" a="1"/>
  <c r="T1190" i="10"/>
  <c r="T1190" i="10" a="1"/>
  <c r="R1190" i="10"/>
  <c r="R1190" i="10" a="1"/>
  <c r="P1190" i="10"/>
  <c r="P1190" i="10" a="1"/>
  <c r="N1190" i="10"/>
  <c r="N1190" i="10" a="1"/>
  <c r="L1190" i="10"/>
  <c r="L1190" i="10" a="1"/>
  <c r="J1190" i="10"/>
  <c r="J1190" i="10" a="1"/>
  <c r="X1189" i="10"/>
  <c r="X1189" i="10" a="1"/>
  <c r="V1189" i="10"/>
  <c r="V1189" i="10" a="1"/>
  <c r="T1189" i="10"/>
  <c r="T1189" i="10" a="1"/>
  <c r="R1189" i="10"/>
  <c r="R1189" i="10" a="1"/>
  <c r="P1189" i="10"/>
  <c r="P1189" i="10" a="1"/>
  <c r="N1189" i="10"/>
  <c r="N1189" i="10" a="1"/>
  <c r="L1189" i="10"/>
  <c r="L1189" i="10" a="1"/>
  <c r="J1189" i="10"/>
  <c r="J1189" i="10" a="1"/>
  <c r="X1188" i="10"/>
  <c r="X1188" i="10" a="1"/>
  <c r="V1188" i="10"/>
  <c r="V1188" i="10" a="1"/>
  <c r="T1188" i="10"/>
  <c r="T1188" i="10" a="1"/>
  <c r="R1188" i="10"/>
  <c r="R1188" i="10" a="1"/>
  <c r="P1188" i="10"/>
  <c r="P1188" i="10" a="1"/>
  <c r="N1188" i="10"/>
  <c r="N1188" i="10" a="1"/>
  <c r="L1188" i="10"/>
  <c r="L1188" i="10" a="1"/>
  <c r="J1188" i="10"/>
  <c r="J1188" i="10" a="1"/>
  <c r="X1187" i="10"/>
  <c r="X1187" i="10" a="1"/>
  <c r="V1187" i="10"/>
  <c r="V1187" i="10" a="1"/>
  <c r="T1187" i="10"/>
  <c r="T1187" i="10" a="1"/>
  <c r="R1187" i="10"/>
  <c r="R1187" i="10" a="1"/>
  <c r="P1187" i="10"/>
  <c r="P1187" i="10" a="1"/>
  <c r="N1187" i="10"/>
  <c r="N1187" i="10" a="1"/>
  <c r="L1187" i="10"/>
  <c r="L1187" i="10" a="1"/>
  <c r="J1187" i="10"/>
  <c r="J1187" i="10" a="1"/>
  <c r="X1186" i="10"/>
  <c r="X1186" i="10" a="1"/>
  <c r="V1186" i="10"/>
  <c r="V1186" i="10" a="1"/>
  <c r="T1186" i="10"/>
  <c r="T1186" i="10" a="1"/>
  <c r="R1186" i="10"/>
  <c r="R1186" i="10" a="1"/>
  <c r="P1186" i="10"/>
  <c r="P1186" i="10" a="1"/>
  <c r="N1186" i="10"/>
  <c r="N1186" i="10" a="1"/>
  <c r="L1186" i="10"/>
  <c r="L1186" i="10" a="1"/>
  <c r="J1186" i="10"/>
  <c r="J1186" i="10" a="1"/>
  <c r="X1185" i="10"/>
  <c r="X1185" i="10" a="1"/>
  <c r="V1185" i="10"/>
  <c r="V1185" i="10" a="1"/>
  <c r="T1185" i="10"/>
  <c r="T1185" i="10" a="1"/>
  <c r="R1185" i="10"/>
  <c r="R1185" i="10" a="1"/>
  <c r="P1185" i="10"/>
  <c r="P1185" i="10" a="1"/>
  <c r="N1185" i="10"/>
  <c r="N1185" i="10" a="1"/>
  <c r="L1185" i="10"/>
  <c r="L1185" i="10" a="1"/>
  <c r="J1185" i="10"/>
  <c r="J1185" i="10" a="1"/>
  <c r="X1184" i="10"/>
  <c r="X1184" i="10" a="1"/>
  <c r="V1184" i="10"/>
  <c r="V1184" i="10" a="1"/>
  <c r="T1184" i="10"/>
  <c r="T1184" i="10" a="1"/>
  <c r="R1184" i="10"/>
  <c r="R1184" i="10" a="1"/>
  <c r="P1184" i="10"/>
  <c r="P1184" i="10" a="1"/>
  <c r="N1184" i="10"/>
  <c r="N1184" i="10" a="1"/>
  <c r="L1184" i="10"/>
  <c r="L1184" i="10" a="1"/>
  <c r="J1184" i="10"/>
  <c r="J1184" i="10" a="1"/>
  <c r="X1183" i="10"/>
  <c r="X1183" i="10" a="1"/>
  <c r="V1183" i="10"/>
  <c r="V1183" i="10" a="1"/>
  <c r="T1183" i="10"/>
  <c r="T1183" i="10" a="1"/>
  <c r="R1183" i="10"/>
  <c r="R1183" i="10" a="1"/>
  <c r="P1183" i="10"/>
  <c r="P1183" i="10" a="1"/>
  <c r="N1183" i="10"/>
  <c r="N1183" i="10" a="1"/>
  <c r="L1183" i="10"/>
  <c r="L1183" i="10" a="1"/>
  <c r="J1183" i="10"/>
  <c r="J1183" i="10" a="1"/>
  <c r="X1182" i="10"/>
  <c r="X1182" i="10" a="1"/>
  <c r="V1182" i="10"/>
  <c r="V1182" i="10" a="1"/>
  <c r="T1182" i="10"/>
  <c r="T1182" i="10" a="1"/>
  <c r="R1182" i="10"/>
  <c r="R1182" i="10" a="1"/>
  <c r="P1182" i="10"/>
  <c r="P1182" i="10" a="1"/>
  <c r="N1182" i="10"/>
  <c r="N1182" i="10" a="1"/>
  <c r="L1182" i="10"/>
  <c r="L1182" i="10" a="1"/>
  <c r="J1182" i="10"/>
  <c r="J1182" i="10" a="1"/>
  <c r="X1181" i="10"/>
  <c r="X1181" i="10" a="1"/>
  <c r="V1181" i="10"/>
  <c r="V1181" i="10" a="1"/>
  <c r="T1181" i="10"/>
  <c r="T1181" i="10" a="1"/>
  <c r="R1181" i="10"/>
  <c r="R1181" i="10" a="1"/>
  <c r="P1181" i="10"/>
  <c r="P1181" i="10" a="1"/>
  <c r="N1181" i="10"/>
  <c r="N1181" i="10" a="1"/>
  <c r="L1181" i="10"/>
  <c r="L1181" i="10" a="1"/>
  <c r="J1181" i="10"/>
  <c r="J1181" i="10" a="1"/>
  <c r="X1180" i="10"/>
  <c r="X1180" i="10" a="1"/>
  <c r="V1180" i="10"/>
  <c r="V1180" i="10" a="1"/>
  <c r="T1180" i="10"/>
  <c r="T1180" i="10" a="1"/>
  <c r="R1180" i="10"/>
  <c r="R1180" i="10" a="1"/>
  <c r="P1180" i="10"/>
  <c r="P1180" i="10" a="1"/>
  <c r="N1180" i="10"/>
  <c r="N1180" i="10" a="1"/>
  <c r="L1180" i="10"/>
  <c r="L1180" i="10" a="1"/>
  <c r="J1180" i="10"/>
  <c r="J1180" i="10" a="1"/>
  <c r="X1179" i="10"/>
  <c r="X1179" i="10" a="1"/>
  <c r="V1179" i="10"/>
  <c r="V1179" i="10" a="1"/>
  <c r="T1179" i="10"/>
  <c r="T1179" i="10" a="1"/>
  <c r="R1179" i="10"/>
  <c r="R1179" i="10" a="1"/>
  <c r="P1179" i="10"/>
  <c r="P1179" i="10" a="1"/>
  <c r="N1179" i="10"/>
  <c r="N1179" i="10" a="1"/>
  <c r="L1179" i="10"/>
  <c r="L1179" i="10" a="1"/>
  <c r="J1179" i="10"/>
  <c r="J1179" i="10" a="1"/>
  <c r="X1178" i="10"/>
  <c r="X1178" i="10" a="1"/>
  <c r="V1178" i="10"/>
  <c r="V1178" i="10" a="1"/>
  <c r="T1178" i="10"/>
  <c r="T1178" i="10" a="1"/>
  <c r="R1178" i="10"/>
  <c r="R1178" i="10" a="1"/>
  <c r="P1178" i="10"/>
  <c r="P1178" i="10" a="1"/>
  <c r="N1178" i="10"/>
  <c r="N1178" i="10" a="1"/>
  <c r="L1178" i="10"/>
  <c r="L1178" i="10" a="1"/>
  <c r="J1178" i="10"/>
  <c r="J1178" i="10" a="1"/>
  <c r="X1177" i="10"/>
  <c r="X1177" i="10" a="1"/>
  <c r="V1177" i="10"/>
  <c r="V1177" i="10" a="1"/>
  <c r="T1177" i="10"/>
  <c r="T1177" i="10" a="1"/>
  <c r="R1177" i="10"/>
  <c r="R1177" i="10" a="1"/>
  <c r="P1177" i="10"/>
  <c r="P1177" i="10" a="1"/>
  <c r="N1177" i="10"/>
  <c r="N1177" i="10" a="1"/>
  <c r="L1177" i="10"/>
  <c r="L1177" i="10" a="1"/>
  <c r="J1177" i="10"/>
  <c r="J1177" i="10" a="1"/>
  <c r="X1176" i="10"/>
  <c r="X1176" i="10" a="1"/>
  <c r="V1176" i="10"/>
  <c r="V1176" i="10" a="1"/>
  <c r="T1176" i="10"/>
  <c r="T1176" i="10" a="1"/>
  <c r="R1176" i="10"/>
  <c r="R1176" i="10" a="1"/>
  <c r="P1176" i="10"/>
  <c r="P1176" i="10" a="1"/>
  <c r="N1176" i="10"/>
  <c r="N1176" i="10" a="1"/>
  <c r="L1176" i="10"/>
  <c r="L1176" i="10" a="1"/>
  <c r="J1176" i="10"/>
  <c r="J1176" i="10" a="1"/>
  <c r="X1175" i="10"/>
  <c r="X1175" i="10" a="1"/>
  <c r="V1175" i="10"/>
  <c r="V1175" i="10" a="1"/>
  <c r="T1175" i="10"/>
  <c r="T1175" i="10" a="1"/>
  <c r="R1175" i="10"/>
  <c r="R1175" i="10" a="1"/>
  <c r="P1175" i="10"/>
  <c r="P1175" i="10" a="1"/>
  <c r="N1175" i="10"/>
  <c r="N1175" i="10" a="1"/>
  <c r="L1175" i="10"/>
  <c r="L1175" i="10" a="1"/>
  <c r="J1175" i="10"/>
  <c r="J1175" i="10" a="1"/>
  <c r="X1174" i="10"/>
  <c r="X1174" i="10" a="1"/>
  <c r="V1174" i="10"/>
  <c r="V1174" i="10" a="1"/>
  <c r="T1174" i="10"/>
  <c r="T1174" i="10" a="1"/>
  <c r="R1174" i="10"/>
  <c r="R1174" i="10" a="1"/>
  <c r="P1174" i="10"/>
  <c r="P1174" i="10" a="1"/>
  <c r="N1174" i="10"/>
  <c r="N1174" i="10" a="1"/>
  <c r="L1174" i="10"/>
  <c r="L1174" i="10" a="1"/>
  <c r="J1174" i="10"/>
  <c r="J1174" i="10" a="1"/>
  <c r="X1173" i="10"/>
  <c r="X1173" i="10" a="1"/>
  <c r="V1173" i="10"/>
  <c r="V1173" i="10" a="1"/>
  <c r="T1173" i="10"/>
  <c r="T1173" i="10" a="1"/>
  <c r="R1173" i="10"/>
  <c r="R1173" i="10" a="1"/>
  <c r="P1173" i="10"/>
  <c r="P1173" i="10" a="1"/>
  <c r="N1173" i="10"/>
  <c r="N1173" i="10" a="1"/>
  <c r="L1173" i="10"/>
  <c r="L1173" i="10" a="1"/>
  <c r="J1173" i="10"/>
  <c r="J1173" i="10" a="1"/>
  <c r="X1172" i="10"/>
  <c r="X1172" i="10" a="1"/>
  <c r="V1172" i="10"/>
  <c r="V1172" i="10" a="1"/>
  <c r="T1172" i="10"/>
  <c r="T1172" i="10" a="1"/>
  <c r="R1172" i="10"/>
  <c r="R1172" i="10" a="1"/>
  <c r="P1172" i="10"/>
  <c r="P1172" i="10" a="1"/>
  <c r="N1172" i="10"/>
  <c r="N1172" i="10" a="1"/>
  <c r="L1172" i="10"/>
  <c r="L1172" i="10" a="1"/>
  <c r="J1172" i="10"/>
  <c r="J1172" i="10" a="1"/>
  <c r="X1171" i="10"/>
  <c r="X1171" i="10" a="1"/>
  <c r="V1171" i="10"/>
  <c r="V1171" i="10" a="1"/>
  <c r="T1171" i="10"/>
  <c r="T1171" i="10" a="1"/>
  <c r="R1171" i="10"/>
  <c r="R1171" i="10" a="1"/>
  <c r="P1171" i="10"/>
  <c r="P1171" i="10" a="1"/>
  <c r="N1171" i="10"/>
  <c r="N1171" i="10" a="1"/>
  <c r="L1171" i="10"/>
  <c r="L1171" i="10" a="1"/>
  <c r="J1171" i="10"/>
  <c r="J1171" i="10" a="1"/>
  <c r="X1170" i="10"/>
  <c r="X1170" i="10" a="1"/>
  <c r="V1170" i="10"/>
  <c r="V1170" i="10" a="1"/>
  <c r="T1170" i="10"/>
  <c r="T1170" i="10" a="1"/>
  <c r="R1170" i="10"/>
  <c r="R1170" i="10" a="1"/>
  <c r="P1170" i="10"/>
  <c r="P1170" i="10" a="1"/>
  <c r="N1170" i="10"/>
  <c r="N1170" i="10" a="1"/>
  <c r="L1170" i="10"/>
  <c r="L1170" i="10" a="1"/>
  <c r="J1170" i="10"/>
  <c r="J1170" i="10" a="1"/>
  <c r="X1169" i="10"/>
  <c r="X1169" i="10" a="1"/>
  <c r="V1169" i="10"/>
  <c r="V1169" i="10" a="1"/>
  <c r="T1169" i="10"/>
  <c r="T1169" i="10" a="1"/>
  <c r="R1169" i="10"/>
  <c r="R1169" i="10" a="1"/>
  <c r="P1169" i="10"/>
  <c r="P1169" i="10" a="1"/>
  <c r="N1169" i="10"/>
  <c r="N1169" i="10" a="1"/>
  <c r="L1169" i="10"/>
  <c r="L1169" i="10" a="1"/>
  <c r="J1169" i="10"/>
  <c r="J1169" i="10" a="1"/>
  <c r="X1168" i="10"/>
  <c r="X1168" i="10" a="1"/>
  <c r="V1168" i="10"/>
  <c r="V1168" i="10" a="1"/>
  <c r="T1168" i="10"/>
  <c r="T1168" i="10" a="1"/>
  <c r="R1168" i="10"/>
  <c r="R1168" i="10" a="1"/>
  <c r="P1168" i="10"/>
  <c r="P1168" i="10" a="1"/>
  <c r="N1168" i="10"/>
  <c r="N1168" i="10" a="1"/>
  <c r="L1168" i="10"/>
  <c r="L1168" i="10" a="1"/>
  <c r="J1168" i="10"/>
  <c r="J1168" i="10" a="1"/>
  <c r="X1167" i="10"/>
  <c r="X1167" i="10" a="1"/>
  <c r="V1167" i="10"/>
  <c r="V1167" i="10" a="1"/>
  <c r="T1167" i="10"/>
  <c r="T1167" i="10" a="1"/>
  <c r="R1167" i="10"/>
  <c r="R1167" i="10" a="1"/>
  <c r="P1167" i="10"/>
  <c r="P1167" i="10" a="1"/>
  <c r="N1167" i="10"/>
  <c r="N1167" i="10" a="1"/>
  <c r="L1167" i="10"/>
  <c r="L1167" i="10" a="1"/>
  <c r="J1167" i="10"/>
  <c r="J1167" i="10" a="1"/>
  <c r="X1166" i="10"/>
  <c r="X1166" i="10" a="1"/>
  <c r="V1166" i="10"/>
  <c r="V1166" i="10" a="1"/>
  <c r="T1166" i="10"/>
  <c r="T1166" i="10" a="1"/>
  <c r="R1166" i="10"/>
  <c r="R1166" i="10" a="1"/>
  <c r="P1166" i="10"/>
  <c r="P1166" i="10" a="1"/>
  <c r="N1166" i="10"/>
  <c r="N1166" i="10" a="1"/>
  <c r="L1166" i="10"/>
  <c r="L1166" i="10" a="1"/>
  <c r="J1166" i="10"/>
  <c r="J1166" i="10" a="1"/>
  <c r="X1165" i="10"/>
  <c r="X1165" i="10" a="1"/>
  <c r="V1165" i="10"/>
  <c r="V1165" i="10" a="1"/>
  <c r="T1165" i="10"/>
  <c r="T1165" i="10" a="1"/>
  <c r="R1165" i="10"/>
  <c r="R1165" i="10" a="1"/>
  <c r="P1165" i="10"/>
  <c r="P1165" i="10" a="1"/>
  <c r="N1165" i="10"/>
  <c r="N1165" i="10" a="1"/>
  <c r="L1165" i="10"/>
  <c r="L1165" i="10" a="1"/>
  <c r="J1165" i="10"/>
  <c r="J1165" i="10" a="1"/>
  <c r="X1164" i="10"/>
  <c r="X1164" i="10" a="1"/>
  <c r="V1164" i="10"/>
  <c r="V1164" i="10" a="1"/>
  <c r="T1164" i="10"/>
  <c r="T1164" i="10" a="1"/>
  <c r="R1164" i="10"/>
  <c r="R1164" i="10" a="1"/>
  <c r="P1164" i="10"/>
  <c r="P1164" i="10" a="1"/>
  <c r="N1164" i="10"/>
  <c r="N1164" i="10" a="1"/>
  <c r="L1164" i="10"/>
  <c r="L1164" i="10" a="1"/>
  <c r="J1164" i="10"/>
  <c r="J1164" i="10" a="1"/>
  <c r="X1163" i="10"/>
  <c r="X1163" i="10" a="1"/>
  <c r="V1163" i="10"/>
  <c r="V1163" i="10" a="1"/>
  <c r="T1163" i="10"/>
  <c r="T1163" i="10" a="1"/>
  <c r="R1163" i="10"/>
  <c r="R1163" i="10" a="1"/>
  <c r="P1163" i="10"/>
  <c r="P1163" i="10" a="1"/>
  <c r="N1163" i="10"/>
  <c r="N1163" i="10" a="1"/>
  <c r="L1163" i="10"/>
  <c r="L1163" i="10" a="1"/>
  <c r="J1163" i="10"/>
  <c r="J1163" i="10" a="1"/>
  <c r="X1162" i="10"/>
  <c r="X1162" i="10" a="1"/>
  <c r="V1162" i="10"/>
  <c r="V1162" i="10" a="1"/>
  <c r="T1162" i="10"/>
  <c r="T1162" i="10" a="1"/>
  <c r="R1162" i="10"/>
  <c r="R1162" i="10" a="1"/>
  <c r="P1162" i="10"/>
  <c r="P1162" i="10" a="1"/>
  <c r="N1162" i="10"/>
  <c r="N1162" i="10" a="1"/>
  <c r="L1162" i="10"/>
  <c r="L1162" i="10" a="1"/>
  <c r="J1162" i="10"/>
  <c r="J1162" i="10" a="1"/>
  <c r="X1161" i="10"/>
  <c r="X1161" i="10" a="1"/>
  <c r="V1161" i="10"/>
  <c r="V1161" i="10" a="1"/>
  <c r="T1161" i="10"/>
  <c r="T1161" i="10" a="1"/>
  <c r="R1161" i="10"/>
  <c r="R1161" i="10" a="1"/>
  <c r="P1161" i="10"/>
  <c r="P1161" i="10" a="1"/>
  <c r="N1161" i="10"/>
  <c r="N1161" i="10" a="1"/>
  <c r="L1161" i="10"/>
  <c r="L1161" i="10" a="1"/>
  <c r="J1161" i="10"/>
  <c r="J1161" i="10" a="1"/>
  <c r="X1160" i="10"/>
  <c r="X1160" i="10" a="1"/>
  <c r="V1160" i="10"/>
  <c r="V1160" i="10" a="1"/>
  <c r="T1160" i="10"/>
  <c r="T1160" i="10" a="1"/>
  <c r="R1160" i="10"/>
  <c r="R1160" i="10" a="1"/>
  <c r="P1160" i="10"/>
  <c r="P1160" i="10" a="1"/>
  <c r="N1160" i="10"/>
  <c r="N1160" i="10" a="1"/>
  <c r="L1160" i="10"/>
  <c r="L1160" i="10" a="1"/>
  <c r="J1160" i="10"/>
  <c r="J1160" i="10" a="1"/>
  <c r="X1159" i="10"/>
  <c r="X1159" i="10" a="1"/>
  <c r="V1159" i="10"/>
  <c r="V1159" i="10" a="1"/>
  <c r="T1159" i="10"/>
  <c r="T1159" i="10" a="1"/>
  <c r="R1159" i="10"/>
  <c r="R1159" i="10" a="1"/>
  <c r="P1159" i="10"/>
  <c r="P1159" i="10" a="1"/>
  <c r="N1159" i="10"/>
  <c r="N1159" i="10" a="1"/>
  <c r="L1159" i="10"/>
  <c r="L1159" i="10" a="1"/>
  <c r="J1159" i="10"/>
  <c r="J1159" i="10" a="1"/>
  <c r="X1158" i="10"/>
  <c r="X1158" i="10" a="1"/>
  <c r="V1158" i="10"/>
  <c r="V1158" i="10" a="1"/>
  <c r="T1158" i="10"/>
  <c r="T1158" i="10" a="1"/>
  <c r="R1158" i="10"/>
  <c r="R1158" i="10" a="1"/>
  <c r="P1158" i="10"/>
  <c r="P1158" i="10" a="1"/>
  <c r="N1158" i="10"/>
  <c r="N1158" i="10" a="1"/>
  <c r="L1158" i="10"/>
  <c r="L1158" i="10" a="1"/>
  <c r="J1158" i="10"/>
  <c r="J1158" i="10" a="1"/>
  <c r="X1157" i="10"/>
  <c r="X1157" i="10" a="1"/>
  <c r="V1157" i="10"/>
  <c r="V1157" i="10" a="1"/>
  <c r="T1157" i="10"/>
  <c r="T1157" i="10" a="1"/>
  <c r="R1157" i="10"/>
  <c r="R1157" i="10" a="1"/>
  <c r="P1157" i="10"/>
  <c r="P1157" i="10" a="1"/>
  <c r="N1157" i="10"/>
  <c r="N1157" i="10" a="1"/>
  <c r="L1157" i="10"/>
  <c r="L1157" i="10" a="1"/>
  <c r="J1157" i="10"/>
  <c r="J1157" i="10" a="1"/>
  <c r="X1156" i="10"/>
  <c r="X1156" i="10" a="1"/>
  <c r="V1156" i="10"/>
  <c r="V1156" i="10" a="1"/>
  <c r="T1156" i="10"/>
  <c r="T1156" i="10" a="1"/>
  <c r="R1156" i="10"/>
  <c r="R1156" i="10" a="1"/>
  <c r="P1156" i="10"/>
  <c r="P1156" i="10" a="1"/>
  <c r="N1156" i="10"/>
  <c r="N1156" i="10" a="1"/>
  <c r="L1156" i="10"/>
  <c r="L1156" i="10" a="1"/>
  <c r="J1156" i="10"/>
  <c r="J1156" i="10" a="1"/>
  <c r="X1155" i="10"/>
  <c r="X1155" i="10" a="1"/>
  <c r="V1155" i="10"/>
  <c r="V1155" i="10" a="1"/>
  <c r="T1155" i="10"/>
  <c r="T1155" i="10" a="1"/>
  <c r="R1155" i="10"/>
  <c r="R1155" i="10" a="1"/>
  <c r="P1155" i="10"/>
  <c r="P1155" i="10" a="1"/>
  <c r="N1155" i="10"/>
  <c r="N1155" i="10" a="1"/>
  <c r="L1155" i="10"/>
  <c r="L1155" i="10" a="1"/>
  <c r="J1155" i="10"/>
  <c r="J1155" i="10" a="1"/>
  <c r="X1154" i="10"/>
  <c r="X1154" i="10" a="1"/>
  <c r="V1154" i="10"/>
  <c r="V1154" i="10" a="1"/>
  <c r="T1154" i="10"/>
  <c r="T1154" i="10" a="1"/>
  <c r="R1154" i="10"/>
  <c r="R1154" i="10" a="1"/>
  <c r="P1154" i="10"/>
  <c r="P1154" i="10" a="1"/>
  <c r="N1154" i="10"/>
  <c r="N1154" i="10" a="1"/>
  <c r="L1154" i="10"/>
  <c r="L1154" i="10" a="1"/>
  <c r="J1154" i="10"/>
  <c r="J1154" i="10" a="1"/>
  <c r="X1153" i="10"/>
  <c r="X1153" i="10" a="1"/>
  <c r="V1153" i="10"/>
  <c r="V1153" i="10" a="1"/>
  <c r="T1153" i="10"/>
  <c r="T1153" i="10" a="1"/>
  <c r="R1153" i="10"/>
  <c r="R1153" i="10" a="1"/>
  <c r="P1153" i="10"/>
  <c r="P1153" i="10" a="1"/>
  <c r="N1153" i="10"/>
  <c r="N1153" i="10" a="1"/>
  <c r="L1153" i="10"/>
  <c r="L1153" i="10" a="1"/>
  <c r="J1153" i="10"/>
  <c r="J1153" i="10" a="1"/>
  <c r="X1152" i="10"/>
  <c r="X1152" i="10" a="1"/>
  <c r="V1152" i="10"/>
  <c r="V1152" i="10" a="1"/>
  <c r="T1152" i="10"/>
  <c r="T1152" i="10" a="1"/>
  <c r="R1152" i="10"/>
  <c r="R1152" i="10" a="1"/>
  <c r="P1152" i="10"/>
  <c r="P1152" i="10" a="1"/>
  <c r="N1152" i="10"/>
  <c r="N1152" i="10" a="1"/>
  <c r="L1152" i="10"/>
  <c r="L1152" i="10" a="1"/>
  <c r="J1152" i="10"/>
  <c r="J1152" i="10" a="1"/>
  <c r="X1151" i="10"/>
  <c r="X1151" i="10" a="1"/>
  <c r="V1151" i="10"/>
  <c r="V1151" i="10" a="1"/>
  <c r="T1151" i="10"/>
  <c r="T1151" i="10" a="1"/>
  <c r="R1151" i="10"/>
  <c r="R1151" i="10" a="1"/>
  <c r="P1151" i="10"/>
  <c r="P1151" i="10" a="1"/>
  <c r="N1151" i="10"/>
  <c r="N1151" i="10" a="1"/>
  <c r="L1151" i="10"/>
  <c r="L1151" i="10" a="1"/>
  <c r="J1151" i="10"/>
  <c r="J1151" i="10" a="1"/>
  <c r="X1150" i="10"/>
  <c r="X1150" i="10" a="1"/>
  <c r="V1150" i="10"/>
  <c r="V1150" i="10" a="1"/>
  <c r="T1150" i="10"/>
  <c r="T1150" i="10" a="1"/>
  <c r="R1150" i="10"/>
  <c r="R1150" i="10" a="1"/>
  <c r="P1150" i="10"/>
  <c r="P1150" i="10" a="1"/>
  <c r="N1150" i="10"/>
  <c r="N1150" i="10" a="1"/>
  <c r="L1150" i="10"/>
  <c r="L1150" i="10" a="1"/>
  <c r="J1150" i="10"/>
  <c r="J1150" i="10" a="1"/>
  <c r="X1149" i="10"/>
  <c r="X1149" i="10" a="1"/>
  <c r="V1149" i="10"/>
  <c r="V1149" i="10" a="1"/>
  <c r="T1149" i="10"/>
  <c r="T1149" i="10" a="1"/>
  <c r="R1149" i="10"/>
  <c r="R1149" i="10" a="1"/>
  <c r="P1149" i="10"/>
  <c r="P1149" i="10" a="1"/>
  <c r="N1149" i="10"/>
  <c r="N1149" i="10" a="1"/>
  <c r="L1149" i="10"/>
  <c r="L1149" i="10" a="1"/>
  <c r="J1149" i="10"/>
  <c r="J1149" i="10" a="1"/>
  <c r="X1148" i="10"/>
  <c r="X1148" i="10" a="1"/>
  <c r="V1148" i="10"/>
  <c r="V1148" i="10" a="1"/>
  <c r="T1148" i="10"/>
  <c r="T1148" i="10" a="1"/>
  <c r="R1148" i="10"/>
  <c r="R1148" i="10" a="1"/>
  <c r="P1148" i="10"/>
  <c r="P1148" i="10" a="1"/>
  <c r="N1148" i="10"/>
  <c r="N1148" i="10" a="1"/>
  <c r="L1148" i="10"/>
  <c r="L1148" i="10" a="1"/>
  <c r="J1148" i="10"/>
  <c r="J1148" i="10" a="1"/>
  <c r="X1147" i="10"/>
  <c r="X1147" i="10" a="1"/>
  <c r="V1147" i="10"/>
  <c r="V1147" i="10" a="1"/>
  <c r="T1147" i="10"/>
  <c r="T1147" i="10" a="1"/>
  <c r="R1147" i="10"/>
  <c r="R1147" i="10" a="1"/>
  <c r="P1147" i="10"/>
  <c r="P1147" i="10" a="1"/>
  <c r="N1147" i="10"/>
  <c r="N1147" i="10" a="1"/>
  <c r="L1147" i="10"/>
  <c r="L1147" i="10" a="1"/>
  <c r="J1147" i="10"/>
  <c r="J1147" i="10" a="1"/>
  <c r="X1146" i="10"/>
  <c r="X1146" i="10" a="1"/>
  <c r="V1146" i="10"/>
  <c r="V1146" i="10" a="1"/>
  <c r="T1146" i="10"/>
  <c r="T1146" i="10" a="1"/>
  <c r="R1146" i="10"/>
  <c r="R1146" i="10" a="1"/>
  <c r="P1146" i="10"/>
  <c r="P1146" i="10" a="1"/>
  <c r="N1146" i="10"/>
  <c r="N1146" i="10" a="1"/>
  <c r="L1146" i="10"/>
  <c r="L1146" i="10" a="1"/>
  <c r="J1146" i="10"/>
  <c r="J1146" i="10" a="1"/>
  <c r="X1145" i="10"/>
  <c r="X1145" i="10" a="1"/>
  <c r="V1145" i="10"/>
  <c r="V1145" i="10" a="1"/>
  <c r="T1145" i="10"/>
  <c r="T1145" i="10" a="1"/>
  <c r="R1145" i="10"/>
  <c r="R1145" i="10" a="1"/>
  <c r="P1145" i="10"/>
  <c r="P1145" i="10" a="1"/>
  <c r="N1145" i="10"/>
  <c r="N1145" i="10" a="1"/>
  <c r="L1145" i="10"/>
  <c r="L1145" i="10" a="1"/>
  <c r="J1145" i="10"/>
  <c r="J1145" i="10" a="1"/>
  <c r="X1144" i="10"/>
  <c r="X1144" i="10" a="1"/>
  <c r="V1144" i="10"/>
  <c r="V1144" i="10" a="1"/>
  <c r="T1144" i="10"/>
  <c r="T1144" i="10" a="1"/>
  <c r="R1144" i="10"/>
  <c r="R1144" i="10" a="1"/>
  <c r="P1144" i="10"/>
  <c r="P1144" i="10" a="1"/>
  <c r="N1144" i="10"/>
  <c r="N1144" i="10" a="1"/>
  <c r="L1144" i="10"/>
  <c r="L1144" i="10" a="1"/>
  <c r="J1144" i="10"/>
  <c r="J1144" i="10" a="1"/>
  <c r="X1143" i="10"/>
  <c r="X1143" i="10" a="1"/>
  <c r="V1143" i="10"/>
  <c r="V1143" i="10" a="1"/>
  <c r="T1143" i="10"/>
  <c r="T1143" i="10" a="1"/>
  <c r="R1143" i="10"/>
  <c r="R1143" i="10" a="1"/>
  <c r="P1143" i="10"/>
  <c r="P1143" i="10" a="1"/>
  <c r="N1143" i="10"/>
  <c r="N1143" i="10" a="1"/>
  <c r="L1143" i="10"/>
  <c r="L1143" i="10" a="1"/>
  <c r="J1143" i="10"/>
  <c r="J1143" i="10" a="1"/>
  <c r="X1142" i="10"/>
  <c r="X1142" i="10" a="1"/>
  <c r="V1142" i="10"/>
  <c r="V1142" i="10" a="1"/>
  <c r="T1142" i="10"/>
  <c r="T1142" i="10" a="1"/>
  <c r="R1142" i="10"/>
  <c r="R1142" i="10" a="1"/>
  <c r="P1142" i="10"/>
  <c r="P1142" i="10" a="1"/>
  <c r="N1142" i="10"/>
  <c r="N1142" i="10" a="1"/>
  <c r="L1142" i="10"/>
  <c r="L1142" i="10" a="1"/>
  <c r="J1142" i="10"/>
  <c r="J1142" i="10" a="1"/>
  <c r="X1141" i="10"/>
  <c r="X1141" i="10" a="1"/>
  <c r="V1141" i="10"/>
  <c r="V1141" i="10" a="1"/>
  <c r="T1141" i="10"/>
  <c r="T1141" i="10" a="1"/>
  <c r="R1141" i="10"/>
  <c r="R1141" i="10" a="1"/>
  <c r="P1141" i="10"/>
  <c r="P1141" i="10" a="1"/>
  <c r="N1141" i="10"/>
  <c r="N1141" i="10" a="1"/>
  <c r="L1141" i="10"/>
  <c r="L1141" i="10" a="1"/>
  <c r="J1141" i="10"/>
  <c r="J1141" i="10" a="1"/>
  <c r="X1140" i="10"/>
  <c r="X1140" i="10" a="1"/>
  <c r="V1140" i="10"/>
  <c r="V1140" i="10" a="1"/>
  <c r="T1140" i="10"/>
  <c r="T1140" i="10" a="1"/>
  <c r="R1140" i="10"/>
  <c r="R1140" i="10" a="1"/>
  <c r="P1140" i="10"/>
  <c r="P1140" i="10" a="1"/>
  <c r="N1140" i="10"/>
  <c r="N1140" i="10" a="1"/>
  <c r="L1140" i="10"/>
  <c r="L1140" i="10" a="1"/>
  <c r="J1140" i="10"/>
  <c r="J1140" i="10" a="1"/>
  <c r="X1139" i="10"/>
  <c r="X1139" i="10" a="1"/>
  <c r="V1139" i="10"/>
  <c r="V1139" i="10" a="1"/>
  <c r="T1139" i="10"/>
  <c r="T1139" i="10" a="1"/>
  <c r="R1139" i="10"/>
  <c r="R1139" i="10" a="1"/>
  <c r="P1139" i="10"/>
  <c r="P1139" i="10" a="1"/>
  <c r="N1139" i="10"/>
  <c r="N1139" i="10" a="1"/>
  <c r="L1139" i="10"/>
  <c r="L1139" i="10" a="1"/>
  <c r="J1139" i="10"/>
  <c r="J1139" i="10" a="1"/>
  <c r="X1138" i="10"/>
  <c r="X1138" i="10" a="1"/>
  <c r="V1138" i="10"/>
  <c r="V1138" i="10" a="1"/>
  <c r="T1138" i="10"/>
  <c r="T1138" i="10" a="1"/>
  <c r="R1138" i="10"/>
  <c r="R1138" i="10" a="1"/>
  <c r="P1138" i="10"/>
  <c r="P1138" i="10" a="1"/>
  <c r="N1138" i="10"/>
  <c r="N1138" i="10" a="1"/>
  <c r="L1138" i="10"/>
  <c r="L1138" i="10" a="1"/>
  <c r="J1138" i="10"/>
  <c r="J1138" i="10" a="1"/>
  <c r="X1137" i="10"/>
  <c r="X1137" i="10" a="1"/>
  <c r="V1137" i="10"/>
  <c r="V1137" i="10" a="1"/>
  <c r="T1137" i="10"/>
  <c r="T1137" i="10" a="1"/>
  <c r="R1137" i="10"/>
  <c r="R1137" i="10" a="1"/>
  <c r="P1137" i="10"/>
  <c r="P1137" i="10" a="1"/>
  <c r="N1137" i="10"/>
  <c r="N1137" i="10" a="1"/>
  <c r="L1137" i="10"/>
  <c r="L1137" i="10" a="1"/>
  <c r="J1137" i="10"/>
  <c r="J1137" i="10" a="1"/>
  <c r="X1136" i="10"/>
  <c r="X1136" i="10" a="1"/>
  <c r="V1136" i="10"/>
  <c r="V1136" i="10" a="1"/>
  <c r="T1136" i="10"/>
  <c r="T1136" i="10" a="1"/>
  <c r="R1136" i="10"/>
  <c r="R1136" i="10" a="1"/>
  <c r="P1136" i="10"/>
  <c r="P1136" i="10" a="1"/>
  <c r="N1136" i="10"/>
  <c r="N1136" i="10" a="1"/>
  <c r="L1136" i="10"/>
  <c r="L1136" i="10" a="1"/>
  <c r="J1136" i="10"/>
  <c r="J1136" i="10" a="1"/>
  <c r="X1135" i="10"/>
  <c r="X1135" i="10" a="1"/>
  <c r="V1135" i="10"/>
  <c r="V1135" i="10" a="1"/>
  <c r="T1135" i="10"/>
  <c r="T1135" i="10" a="1"/>
  <c r="R1135" i="10"/>
  <c r="R1135" i="10" a="1"/>
  <c r="P1135" i="10"/>
  <c r="P1135" i="10" a="1"/>
  <c r="N1135" i="10"/>
  <c r="N1135" i="10" a="1"/>
  <c r="L1135" i="10"/>
  <c r="L1135" i="10" a="1"/>
  <c r="J1135" i="10"/>
  <c r="J1135" i="10" a="1"/>
  <c r="X1134" i="10"/>
  <c r="X1134" i="10" a="1"/>
  <c r="V1134" i="10"/>
  <c r="V1134" i="10" a="1"/>
  <c r="T1134" i="10"/>
  <c r="T1134" i="10" a="1"/>
  <c r="R1134" i="10"/>
  <c r="R1134" i="10" a="1"/>
  <c r="P1134" i="10"/>
  <c r="P1134" i="10" a="1"/>
  <c r="N1134" i="10"/>
  <c r="N1134" i="10" a="1"/>
  <c r="L1134" i="10"/>
  <c r="L1134" i="10" a="1"/>
  <c r="J1134" i="10"/>
  <c r="J1134" i="10" a="1"/>
  <c r="X1133" i="10"/>
  <c r="X1133" i="10" a="1"/>
  <c r="V1133" i="10"/>
  <c r="V1133" i="10" a="1"/>
  <c r="T1133" i="10"/>
  <c r="T1133" i="10" a="1"/>
  <c r="R1133" i="10"/>
  <c r="R1133" i="10" a="1"/>
  <c r="P1133" i="10"/>
  <c r="P1133" i="10" a="1"/>
  <c r="N1133" i="10"/>
  <c r="N1133" i="10" a="1"/>
  <c r="L1133" i="10"/>
  <c r="L1133" i="10" a="1"/>
  <c r="J1133" i="10"/>
  <c r="J1133" i="10" a="1"/>
  <c r="X1132" i="10"/>
  <c r="X1132" i="10" a="1"/>
  <c r="V1132" i="10"/>
  <c r="V1132" i="10" a="1"/>
  <c r="T1132" i="10"/>
  <c r="T1132" i="10" a="1"/>
  <c r="R1132" i="10"/>
  <c r="R1132" i="10" a="1"/>
  <c r="P1132" i="10"/>
  <c r="P1132" i="10" a="1"/>
  <c r="N1132" i="10"/>
  <c r="N1132" i="10" a="1"/>
  <c r="L1132" i="10"/>
  <c r="L1132" i="10" a="1"/>
  <c r="J1132" i="10"/>
  <c r="J1132" i="10" a="1"/>
  <c r="X1131" i="10"/>
  <c r="X1131" i="10" a="1"/>
  <c r="V1131" i="10"/>
  <c r="V1131" i="10" a="1"/>
  <c r="T1131" i="10"/>
  <c r="T1131" i="10" a="1"/>
  <c r="R1131" i="10"/>
  <c r="R1131" i="10" a="1"/>
  <c r="P1131" i="10"/>
  <c r="P1131" i="10" a="1"/>
  <c r="N1131" i="10"/>
  <c r="N1131" i="10" a="1"/>
  <c r="L1131" i="10"/>
  <c r="L1131" i="10" a="1"/>
  <c r="J1131" i="10"/>
  <c r="J1131" i="10" a="1"/>
  <c r="X1130" i="10"/>
  <c r="X1130" i="10" a="1"/>
  <c r="V1130" i="10"/>
  <c r="V1130" i="10" a="1"/>
  <c r="T1130" i="10"/>
  <c r="T1130" i="10" a="1"/>
  <c r="R1130" i="10"/>
  <c r="R1130" i="10" a="1"/>
  <c r="P1130" i="10"/>
  <c r="P1130" i="10" a="1"/>
  <c r="N1130" i="10"/>
  <c r="N1130" i="10" a="1"/>
  <c r="L1130" i="10"/>
  <c r="L1130" i="10" a="1"/>
  <c r="J1130" i="10"/>
  <c r="J1130" i="10" a="1"/>
  <c r="X1129" i="10"/>
  <c r="X1129" i="10" a="1"/>
  <c r="V1129" i="10"/>
  <c r="V1129" i="10" a="1"/>
  <c r="T1129" i="10"/>
  <c r="T1129" i="10" a="1"/>
  <c r="R1129" i="10"/>
  <c r="R1129" i="10" a="1"/>
  <c r="P1129" i="10"/>
  <c r="P1129" i="10" a="1"/>
  <c r="N1129" i="10"/>
  <c r="N1129" i="10" a="1"/>
  <c r="L1129" i="10"/>
  <c r="L1129" i="10" a="1"/>
  <c r="J1129" i="10"/>
  <c r="J1129" i="10" a="1"/>
  <c r="X1128" i="10"/>
  <c r="X1128" i="10" a="1"/>
  <c r="V1128" i="10"/>
  <c r="V1128" i="10" a="1"/>
  <c r="T1128" i="10"/>
  <c r="T1128" i="10" a="1"/>
  <c r="R1128" i="10"/>
  <c r="R1128" i="10" a="1"/>
  <c r="P1128" i="10"/>
  <c r="P1128" i="10" a="1"/>
  <c r="N1128" i="10"/>
  <c r="N1128" i="10" a="1"/>
  <c r="L1128" i="10"/>
  <c r="L1128" i="10" a="1"/>
  <c r="J1128" i="10"/>
  <c r="J1128" i="10" a="1"/>
  <c r="X1127" i="10"/>
  <c r="X1127" i="10" a="1"/>
  <c r="V1127" i="10"/>
  <c r="V1127" i="10" a="1"/>
  <c r="T1127" i="10"/>
  <c r="T1127" i="10" a="1"/>
  <c r="R1127" i="10"/>
  <c r="R1127" i="10" a="1"/>
  <c r="P1127" i="10"/>
  <c r="P1127" i="10" a="1"/>
  <c r="N1127" i="10"/>
  <c r="N1127" i="10" a="1"/>
  <c r="L1127" i="10"/>
  <c r="L1127" i="10" a="1"/>
  <c r="J1127" i="10"/>
  <c r="J1127" i="10" a="1"/>
  <c r="X1126" i="10"/>
  <c r="X1126" i="10" a="1"/>
  <c r="V1126" i="10"/>
  <c r="V1126" i="10" a="1"/>
  <c r="T1126" i="10"/>
  <c r="T1126" i="10" a="1"/>
  <c r="R1126" i="10"/>
  <c r="R1126" i="10" a="1"/>
  <c r="P1126" i="10"/>
  <c r="P1126" i="10" a="1"/>
  <c r="N1126" i="10"/>
  <c r="N1126" i="10" a="1"/>
  <c r="L1126" i="10"/>
  <c r="L1126" i="10" a="1"/>
  <c r="J1126" i="10"/>
  <c r="J1126" i="10" a="1"/>
  <c r="X1125" i="10"/>
  <c r="X1125" i="10" a="1"/>
  <c r="V1125" i="10"/>
  <c r="V1125" i="10" a="1"/>
  <c r="T1125" i="10"/>
  <c r="T1125" i="10" a="1"/>
  <c r="R1125" i="10"/>
  <c r="R1125" i="10" a="1"/>
  <c r="P1125" i="10"/>
  <c r="P1125" i="10" a="1"/>
  <c r="N1125" i="10"/>
  <c r="N1125" i="10" a="1"/>
  <c r="L1125" i="10"/>
  <c r="L1125" i="10" a="1"/>
  <c r="J1125" i="10"/>
  <c r="J1125" i="10" a="1"/>
  <c r="X1124" i="10"/>
  <c r="X1124" i="10" a="1"/>
  <c r="V1124" i="10"/>
  <c r="V1124" i="10" a="1"/>
  <c r="T1124" i="10"/>
  <c r="T1124" i="10" a="1"/>
  <c r="R1124" i="10"/>
  <c r="R1124" i="10" a="1"/>
  <c r="P1124" i="10"/>
  <c r="P1124" i="10" a="1"/>
  <c r="N1124" i="10"/>
  <c r="N1124" i="10" a="1"/>
  <c r="L1124" i="10"/>
  <c r="L1124" i="10" a="1"/>
  <c r="J1124" i="10"/>
  <c r="J1124" i="10" a="1"/>
  <c r="X1123" i="10"/>
  <c r="X1123" i="10" a="1"/>
  <c r="V1123" i="10"/>
  <c r="V1123" i="10" a="1"/>
  <c r="T1123" i="10"/>
  <c r="T1123" i="10" a="1"/>
  <c r="R1123" i="10"/>
  <c r="R1123" i="10" a="1"/>
  <c r="P1123" i="10"/>
  <c r="P1123" i="10" a="1"/>
  <c r="N1123" i="10"/>
  <c r="N1123" i="10" a="1"/>
  <c r="L1123" i="10"/>
  <c r="L1123" i="10" a="1"/>
  <c r="J1123" i="10"/>
  <c r="J1123" i="10" a="1"/>
  <c r="X1122" i="10"/>
  <c r="X1122" i="10" a="1"/>
  <c r="V1122" i="10"/>
  <c r="V1122" i="10" a="1"/>
  <c r="T1122" i="10"/>
  <c r="T1122" i="10" a="1"/>
  <c r="R1122" i="10"/>
  <c r="R1122" i="10" a="1"/>
  <c r="P1122" i="10"/>
  <c r="P1122" i="10" a="1"/>
  <c r="N1122" i="10"/>
  <c r="N1122" i="10" a="1"/>
  <c r="L1122" i="10"/>
  <c r="L1122" i="10" a="1"/>
  <c r="J1122" i="10"/>
  <c r="J1122" i="10" a="1"/>
  <c r="X1121" i="10"/>
  <c r="X1121" i="10" a="1"/>
  <c r="V1121" i="10"/>
  <c r="V1121" i="10" a="1"/>
  <c r="T1121" i="10"/>
  <c r="T1121" i="10" a="1"/>
  <c r="R1121" i="10"/>
  <c r="R1121" i="10" a="1"/>
  <c r="P1121" i="10"/>
  <c r="P1121" i="10" a="1"/>
  <c r="N1121" i="10"/>
  <c r="N1121" i="10" a="1"/>
  <c r="L1121" i="10"/>
  <c r="L1121" i="10" a="1"/>
  <c r="J1121" i="10"/>
  <c r="J1121" i="10" a="1"/>
  <c r="X1120" i="10"/>
  <c r="X1120" i="10" a="1"/>
  <c r="V1120" i="10"/>
  <c r="V1120" i="10" a="1"/>
  <c r="T1120" i="10"/>
  <c r="T1120" i="10" a="1"/>
  <c r="R1120" i="10"/>
  <c r="R1120" i="10" a="1"/>
  <c r="P1120" i="10"/>
  <c r="P1120" i="10" a="1"/>
  <c r="N1120" i="10"/>
  <c r="N1120" i="10" a="1"/>
  <c r="L1120" i="10"/>
  <c r="L1120" i="10" a="1"/>
  <c r="J1120" i="10"/>
  <c r="J1120" i="10" a="1"/>
  <c r="X1119" i="10"/>
  <c r="X1119" i="10" a="1"/>
  <c r="V1119" i="10"/>
  <c r="V1119" i="10" a="1"/>
  <c r="T1119" i="10"/>
  <c r="T1119" i="10" a="1"/>
  <c r="R1119" i="10"/>
  <c r="R1119" i="10" a="1"/>
  <c r="P1119" i="10"/>
  <c r="P1119" i="10" a="1"/>
  <c r="N1119" i="10"/>
  <c r="N1119" i="10" a="1"/>
  <c r="L1119" i="10"/>
  <c r="L1119" i="10" a="1"/>
  <c r="J1119" i="10"/>
  <c r="J1119" i="10" a="1"/>
  <c r="X1118" i="10"/>
  <c r="X1118" i="10" a="1"/>
  <c r="V1118" i="10"/>
  <c r="V1118" i="10" a="1"/>
  <c r="T1118" i="10"/>
  <c r="T1118" i="10" a="1"/>
  <c r="R1118" i="10"/>
  <c r="R1118" i="10" a="1"/>
  <c r="P1118" i="10"/>
  <c r="P1118" i="10" a="1"/>
  <c r="N1118" i="10"/>
  <c r="N1118" i="10" a="1"/>
  <c r="L1118" i="10"/>
  <c r="L1118" i="10" a="1"/>
  <c r="J1118" i="10"/>
  <c r="J1118" i="10" a="1"/>
  <c r="X1117" i="10"/>
  <c r="X1117" i="10" a="1"/>
  <c r="V1117" i="10"/>
  <c r="V1117" i="10" a="1"/>
  <c r="T1117" i="10"/>
  <c r="T1117" i="10" a="1"/>
  <c r="R1117" i="10"/>
  <c r="R1117" i="10" a="1"/>
  <c r="P1117" i="10"/>
  <c r="P1117" i="10" a="1"/>
  <c r="N1117" i="10"/>
  <c r="N1117" i="10" a="1"/>
  <c r="L1117" i="10"/>
  <c r="L1117" i="10" a="1"/>
  <c r="J1117" i="10"/>
  <c r="J1117" i="10" a="1"/>
  <c r="X1116" i="10"/>
  <c r="X1116" i="10" a="1"/>
  <c r="V1116" i="10"/>
  <c r="V1116" i="10" a="1"/>
  <c r="T1116" i="10"/>
  <c r="T1116" i="10" a="1"/>
  <c r="R1116" i="10"/>
  <c r="R1116" i="10" a="1"/>
  <c r="P1116" i="10"/>
  <c r="P1116" i="10" a="1"/>
  <c r="N1116" i="10"/>
  <c r="N1116" i="10" a="1"/>
  <c r="L1116" i="10"/>
  <c r="L1116" i="10" a="1"/>
  <c r="J1116" i="10"/>
  <c r="J1116" i="10" a="1"/>
  <c r="X1115" i="10"/>
  <c r="X1115" i="10" a="1"/>
  <c r="V1115" i="10"/>
  <c r="V1115" i="10" a="1"/>
  <c r="T1115" i="10"/>
  <c r="T1115" i="10" a="1"/>
  <c r="R1115" i="10"/>
  <c r="R1115" i="10" a="1"/>
  <c r="P1115" i="10"/>
  <c r="P1115" i="10" a="1"/>
  <c r="N1115" i="10"/>
  <c r="N1115" i="10" a="1"/>
  <c r="L1115" i="10"/>
  <c r="L1115" i="10" a="1"/>
  <c r="J1115" i="10"/>
  <c r="J1115" i="10" a="1"/>
  <c r="X1114" i="10"/>
  <c r="X1114" i="10" a="1"/>
  <c r="V1114" i="10"/>
  <c r="V1114" i="10" a="1"/>
  <c r="T1114" i="10"/>
  <c r="T1114" i="10" a="1"/>
  <c r="R1114" i="10"/>
  <c r="R1114" i="10" a="1"/>
  <c r="P1114" i="10"/>
  <c r="P1114" i="10" a="1"/>
  <c r="N1114" i="10"/>
  <c r="N1114" i="10" a="1"/>
  <c r="L1114" i="10"/>
  <c r="L1114" i="10" a="1"/>
  <c r="J1114" i="10"/>
  <c r="J1114" i="10" a="1"/>
  <c r="X1113" i="10"/>
  <c r="X1113" i="10" a="1"/>
  <c r="V1113" i="10"/>
  <c r="V1113" i="10" a="1"/>
  <c r="T1113" i="10"/>
  <c r="T1113" i="10" a="1"/>
  <c r="R1113" i="10"/>
  <c r="R1113" i="10" a="1"/>
  <c r="P1113" i="10"/>
  <c r="P1113" i="10" a="1"/>
  <c r="N1113" i="10"/>
  <c r="N1113" i="10" a="1"/>
  <c r="L1113" i="10"/>
  <c r="L1113" i="10" a="1"/>
  <c r="J1113" i="10"/>
  <c r="J1113" i="10" a="1"/>
  <c r="X1112" i="10"/>
  <c r="X1112" i="10" a="1"/>
  <c r="V1112" i="10"/>
  <c r="V1112" i="10" a="1"/>
  <c r="T1112" i="10"/>
  <c r="T1112" i="10" a="1"/>
  <c r="R1112" i="10"/>
  <c r="R1112" i="10" a="1"/>
  <c r="P1112" i="10"/>
  <c r="P1112" i="10" a="1"/>
  <c r="N1112" i="10"/>
  <c r="N1112" i="10" a="1"/>
  <c r="L1112" i="10"/>
  <c r="L1112" i="10" a="1"/>
  <c r="J1112" i="10"/>
  <c r="J1112" i="10" a="1"/>
  <c r="X1111" i="10"/>
  <c r="X1111" i="10" a="1"/>
  <c r="V1111" i="10"/>
  <c r="V1111" i="10" a="1"/>
  <c r="T1111" i="10"/>
  <c r="T1111" i="10" a="1"/>
  <c r="R1111" i="10"/>
  <c r="R1111" i="10" a="1"/>
  <c r="P1111" i="10"/>
  <c r="P1111" i="10" a="1"/>
  <c r="N1111" i="10"/>
  <c r="N1111" i="10" a="1"/>
  <c r="L1111" i="10"/>
  <c r="L1111" i="10" a="1"/>
  <c r="J1111" i="10"/>
  <c r="J1111" i="10" a="1"/>
  <c r="X1110" i="10"/>
  <c r="X1110" i="10" a="1"/>
  <c r="V1110" i="10"/>
  <c r="V1110" i="10" a="1"/>
  <c r="T1110" i="10"/>
  <c r="T1110" i="10" a="1"/>
  <c r="R1110" i="10"/>
  <c r="R1110" i="10" a="1"/>
  <c r="P1110" i="10"/>
  <c r="P1110" i="10" a="1"/>
  <c r="N1110" i="10"/>
  <c r="N1110" i="10" a="1"/>
  <c r="L1110" i="10"/>
  <c r="L1110" i="10" a="1"/>
  <c r="J1110" i="10"/>
  <c r="J1110" i="10" a="1"/>
  <c r="X1109" i="10"/>
  <c r="X1109" i="10" a="1"/>
  <c r="V1109" i="10"/>
  <c r="V1109" i="10" a="1"/>
  <c r="T1109" i="10"/>
  <c r="T1109" i="10" a="1"/>
  <c r="R1109" i="10"/>
  <c r="R1109" i="10" a="1"/>
  <c r="P1109" i="10"/>
  <c r="P1109" i="10" a="1"/>
  <c r="N1109" i="10"/>
  <c r="N1109" i="10" a="1"/>
  <c r="L1109" i="10"/>
  <c r="L1109" i="10" a="1"/>
  <c r="J1109" i="10"/>
  <c r="J1109" i="10" a="1"/>
  <c r="X1108" i="10"/>
  <c r="X1108" i="10" a="1"/>
  <c r="V1108" i="10"/>
  <c r="V1108" i="10" a="1"/>
  <c r="T1108" i="10"/>
  <c r="T1108" i="10" a="1"/>
  <c r="R1108" i="10"/>
  <c r="R1108" i="10" a="1"/>
  <c r="P1108" i="10"/>
  <c r="P1108" i="10" a="1"/>
  <c r="N1108" i="10"/>
  <c r="N1108" i="10" a="1"/>
  <c r="L1108" i="10"/>
  <c r="L1108" i="10" a="1"/>
  <c r="J1108" i="10"/>
  <c r="J1108" i="10" a="1"/>
  <c r="X1107" i="10"/>
  <c r="X1107" i="10" a="1"/>
  <c r="V1107" i="10"/>
  <c r="V1107" i="10" a="1"/>
  <c r="T1107" i="10"/>
  <c r="T1107" i="10" a="1"/>
  <c r="R1107" i="10"/>
  <c r="R1107" i="10" a="1"/>
  <c r="P1107" i="10"/>
  <c r="P1107" i="10" a="1"/>
  <c r="N1107" i="10"/>
  <c r="N1107" i="10" a="1"/>
  <c r="L1107" i="10"/>
  <c r="L1107" i="10" a="1"/>
  <c r="J1107" i="10"/>
  <c r="J1107" i="10" a="1"/>
  <c r="X1106" i="10"/>
  <c r="X1106" i="10" a="1"/>
  <c r="V1106" i="10"/>
  <c r="V1106" i="10" a="1"/>
  <c r="T1106" i="10"/>
  <c r="T1106" i="10" a="1"/>
  <c r="R1106" i="10"/>
  <c r="R1106" i="10" a="1"/>
  <c r="P1106" i="10"/>
  <c r="P1106" i="10" a="1"/>
  <c r="N1106" i="10"/>
  <c r="N1106" i="10" a="1"/>
  <c r="L1106" i="10"/>
  <c r="L1106" i="10" a="1"/>
  <c r="J1106" i="10"/>
  <c r="J1106" i="10" a="1"/>
  <c r="X1105" i="10"/>
  <c r="X1105" i="10" a="1"/>
  <c r="V1105" i="10"/>
  <c r="V1105" i="10" a="1"/>
  <c r="T1105" i="10"/>
  <c r="T1105" i="10" a="1"/>
  <c r="R1105" i="10"/>
  <c r="R1105" i="10" a="1"/>
  <c r="P1105" i="10"/>
  <c r="P1105" i="10" a="1"/>
  <c r="N1105" i="10"/>
  <c r="N1105" i="10" a="1"/>
  <c r="L1105" i="10"/>
  <c r="L1105" i="10" a="1"/>
  <c r="J1105" i="10"/>
  <c r="J1105" i="10" a="1"/>
  <c r="X1104" i="10"/>
  <c r="X1104" i="10" a="1"/>
  <c r="V1104" i="10"/>
  <c r="V1104" i="10" a="1"/>
  <c r="T1104" i="10"/>
  <c r="T1104" i="10" a="1"/>
  <c r="R1104" i="10"/>
  <c r="R1104" i="10" a="1"/>
  <c r="P1104" i="10"/>
  <c r="P1104" i="10" a="1"/>
  <c r="N1104" i="10"/>
  <c r="N1104" i="10" a="1"/>
  <c r="L1104" i="10"/>
  <c r="L1104" i="10" a="1"/>
  <c r="J1104" i="10"/>
  <c r="J1104" i="10" a="1"/>
  <c r="X1103" i="10"/>
  <c r="X1103" i="10" a="1"/>
  <c r="V1103" i="10"/>
  <c r="V1103" i="10" a="1"/>
  <c r="T1103" i="10"/>
  <c r="T1103" i="10" a="1"/>
  <c r="R1103" i="10"/>
  <c r="R1103" i="10" a="1"/>
  <c r="P1103" i="10"/>
  <c r="P1103" i="10" a="1"/>
  <c r="N1103" i="10"/>
  <c r="N1103" i="10" a="1"/>
  <c r="L1103" i="10"/>
  <c r="L1103" i="10" a="1"/>
  <c r="J1103" i="10"/>
  <c r="J1103" i="10" a="1"/>
  <c r="X1102" i="10"/>
  <c r="X1102" i="10" a="1"/>
  <c r="V1102" i="10"/>
  <c r="V1102" i="10" a="1"/>
  <c r="T1102" i="10"/>
  <c r="T1102" i="10" a="1"/>
  <c r="R1102" i="10"/>
  <c r="R1102" i="10" a="1"/>
  <c r="P1102" i="10"/>
  <c r="P1102" i="10" a="1"/>
  <c r="N1102" i="10"/>
  <c r="N1102" i="10" a="1"/>
  <c r="L1102" i="10"/>
  <c r="L1102" i="10" a="1"/>
  <c r="J1102" i="10"/>
  <c r="J1102" i="10" a="1"/>
  <c r="X1101" i="10"/>
  <c r="X1101" i="10" a="1"/>
  <c r="V1101" i="10"/>
  <c r="V1101" i="10" a="1"/>
  <c r="T1101" i="10"/>
  <c r="T1101" i="10" a="1"/>
  <c r="R1101" i="10"/>
  <c r="R1101" i="10" a="1"/>
  <c r="P1101" i="10"/>
  <c r="P1101" i="10" a="1"/>
  <c r="N1101" i="10"/>
  <c r="N1101" i="10" a="1"/>
  <c r="L1101" i="10"/>
  <c r="L1101" i="10" a="1"/>
  <c r="J1101" i="10"/>
  <c r="J1101" i="10" a="1"/>
  <c r="X1100" i="10"/>
  <c r="X1100" i="10" a="1"/>
  <c r="V1100" i="10"/>
  <c r="V1100" i="10" a="1"/>
  <c r="T1100" i="10"/>
  <c r="T1100" i="10" a="1"/>
  <c r="R1100" i="10"/>
  <c r="R1100" i="10" a="1"/>
  <c r="P1100" i="10"/>
  <c r="P1100" i="10" a="1"/>
  <c r="N1100" i="10"/>
  <c r="N1100" i="10" a="1"/>
  <c r="L1100" i="10"/>
  <c r="L1100" i="10" a="1"/>
  <c r="J1100" i="10"/>
  <c r="J1100" i="10" a="1"/>
  <c r="X1099" i="10"/>
  <c r="X1099" i="10" a="1"/>
  <c r="V1099" i="10"/>
  <c r="V1099" i="10" a="1"/>
  <c r="T1099" i="10"/>
  <c r="T1099" i="10" a="1"/>
  <c r="R1099" i="10"/>
  <c r="R1099" i="10" a="1"/>
  <c r="P1099" i="10"/>
  <c r="P1099" i="10" a="1"/>
  <c r="N1099" i="10"/>
  <c r="N1099" i="10" a="1"/>
  <c r="L1099" i="10"/>
  <c r="L1099" i="10" a="1"/>
  <c r="J1099" i="10"/>
  <c r="J1099" i="10" a="1"/>
  <c r="X1098" i="10"/>
  <c r="X1098" i="10" a="1"/>
  <c r="V1098" i="10"/>
  <c r="V1098" i="10" a="1"/>
  <c r="T1098" i="10"/>
  <c r="T1098" i="10" a="1"/>
  <c r="R1098" i="10"/>
  <c r="R1098" i="10" a="1"/>
  <c r="P1098" i="10"/>
  <c r="P1098" i="10" a="1"/>
  <c r="N1098" i="10"/>
  <c r="N1098" i="10" a="1"/>
  <c r="L1098" i="10"/>
  <c r="L1098" i="10" a="1"/>
  <c r="J1098" i="10"/>
  <c r="J1098" i="10" a="1"/>
  <c r="X1097" i="10"/>
  <c r="X1097" i="10" a="1"/>
  <c r="V1097" i="10"/>
  <c r="V1097" i="10" a="1"/>
  <c r="T1097" i="10"/>
  <c r="T1097" i="10" a="1"/>
  <c r="R1097" i="10"/>
  <c r="R1097" i="10" a="1"/>
  <c r="P1097" i="10"/>
  <c r="P1097" i="10" a="1"/>
  <c r="N1097" i="10"/>
  <c r="N1097" i="10" a="1"/>
  <c r="L1097" i="10"/>
  <c r="L1097" i="10" a="1"/>
  <c r="J1097" i="10"/>
  <c r="J1097" i="10" a="1"/>
  <c r="X1096" i="10"/>
  <c r="X1096" i="10" a="1"/>
  <c r="V1096" i="10"/>
  <c r="V1096" i="10" a="1"/>
  <c r="T1096" i="10"/>
  <c r="T1096" i="10" a="1"/>
  <c r="R1096" i="10"/>
  <c r="R1096" i="10" a="1"/>
  <c r="P1096" i="10"/>
  <c r="P1096" i="10" a="1"/>
  <c r="N1096" i="10"/>
  <c r="N1096" i="10" a="1"/>
  <c r="L1096" i="10"/>
  <c r="L1096" i="10" a="1"/>
  <c r="J1096" i="10"/>
  <c r="J1096" i="10" a="1"/>
  <c r="X1095" i="10"/>
  <c r="X1095" i="10" a="1"/>
  <c r="V1095" i="10"/>
  <c r="V1095" i="10" a="1"/>
  <c r="T1095" i="10"/>
  <c r="T1095" i="10" a="1"/>
  <c r="R1095" i="10"/>
  <c r="R1095" i="10" a="1"/>
  <c r="P1095" i="10"/>
  <c r="P1095" i="10" a="1"/>
  <c r="N1095" i="10"/>
  <c r="N1095" i="10" a="1"/>
  <c r="L1095" i="10"/>
  <c r="L1095" i="10" a="1"/>
  <c r="J1095" i="10"/>
  <c r="J1095" i="10" a="1"/>
  <c r="X1094" i="10"/>
  <c r="X1094" i="10" a="1"/>
  <c r="V1094" i="10"/>
  <c r="V1094" i="10" a="1"/>
  <c r="T1094" i="10"/>
  <c r="T1094" i="10" a="1"/>
  <c r="R1094" i="10"/>
  <c r="R1094" i="10" a="1"/>
  <c r="P1094" i="10"/>
  <c r="P1094" i="10" a="1"/>
  <c r="N1094" i="10"/>
  <c r="N1094" i="10" a="1"/>
  <c r="L1094" i="10"/>
  <c r="L1094" i="10" a="1"/>
  <c r="J1094" i="10"/>
  <c r="J1094" i="10" a="1"/>
  <c r="X1093" i="10"/>
  <c r="X1093" i="10" a="1"/>
  <c r="V1093" i="10"/>
  <c r="V1093" i="10" a="1"/>
  <c r="T1093" i="10"/>
  <c r="T1093" i="10" a="1"/>
  <c r="R1093" i="10"/>
  <c r="R1093" i="10" a="1"/>
  <c r="P1093" i="10"/>
  <c r="P1093" i="10" a="1"/>
  <c r="N1093" i="10"/>
  <c r="N1093" i="10" a="1"/>
  <c r="L1093" i="10"/>
  <c r="L1093" i="10" a="1"/>
  <c r="J1093" i="10"/>
  <c r="J1093" i="10" a="1"/>
  <c r="X1092" i="10"/>
  <c r="X1092" i="10" a="1"/>
  <c r="V1092" i="10"/>
  <c r="V1092" i="10" a="1"/>
  <c r="T1092" i="10"/>
  <c r="T1092" i="10" a="1"/>
  <c r="R1092" i="10"/>
  <c r="R1092" i="10" a="1"/>
  <c r="P1092" i="10"/>
  <c r="P1092" i="10" a="1"/>
  <c r="N1092" i="10"/>
  <c r="N1092" i="10" a="1"/>
  <c r="L1092" i="10"/>
  <c r="L1092" i="10" a="1"/>
  <c r="J1092" i="10"/>
  <c r="J1092" i="10" a="1"/>
  <c r="X1091" i="10"/>
  <c r="X1091" i="10" a="1"/>
  <c r="V1091" i="10"/>
  <c r="V1091" i="10" a="1"/>
  <c r="T1091" i="10"/>
  <c r="T1091" i="10" a="1"/>
  <c r="R1091" i="10"/>
  <c r="R1091" i="10" a="1"/>
  <c r="P1091" i="10"/>
  <c r="P1091" i="10" a="1"/>
  <c r="N1091" i="10"/>
  <c r="N1091" i="10" a="1"/>
  <c r="L1091" i="10"/>
  <c r="L1091" i="10" a="1"/>
  <c r="J1091" i="10"/>
  <c r="J1091" i="10" a="1"/>
  <c r="X1090" i="10"/>
  <c r="X1090" i="10" a="1"/>
  <c r="V1090" i="10"/>
  <c r="V1090" i="10" a="1"/>
  <c r="T1090" i="10"/>
  <c r="T1090" i="10" a="1"/>
  <c r="R1090" i="10"/>
  <c r="R1090" i="10" a="1"/>
  <c r="P1090" i="10"/>
  <c r="P1090" i="10" a="1"/>
  <c r="N1090" i="10"/>
  <c r="N1090" i="10" a="1"/>
  <c r="L1090" i="10"/>
  <c r="L1090" i="10" a="1"/>
  <c r="J1090" i="10"/>
  <c r="J1090" i="10" a="1"/>
  <c r="X1089" i="10"/>
  <c r="X1089" i="10" a="1"/>
  <c r="V1089" i="10"/>
  <c r="V1089" i="10" a="1"/>
  <c r="T1089" i="10"/>
  <c r="T1089" i="10" a="1"/>
  <c r="R1089" i="10"/>
  <c r="R1089" i="10" a="1"/>
  <c r="P1089" i="10"/>
  <c r="P1089" i="10" a="1"/>
  <c r="N1089" i="10"/>
  <c r="N1089" i="10" a="1"/>
  <c r="L1089" i="10"/>
  <c r="L1089" i="10" a="1"/>
  <c r="J1089" i="10"/>
  <c r="J1089" i="10" a="1"/>
  <c r="X1088" i="10"/>
  <c r="X1088" i="10" a="1"/>
  <c r="V1088" i="10"/>
  <c r="V1088" i="10" a="1"/>
  <c r="T1088" i="10"/>
  <c r="T1088" i="10" a="1"/>
  <c r="R1088" i="10"/>
  <c r="R1088" i="10" a="1"/>
  <c r="P1088" i="10"/>
  <c r="P1088" i="10" a="1"/>
  <c r="N1088" i="10"/>
  <c r="N1088" i="10" a="1"/>
  <c r="L1088" i="10"/>
  <c r="L1088" i="10" a="1"/>
  <c r="J1088" i="10"/>
  <c r="J1088" i="10" a="1"/>
  <c r="X1087" i="10"/>
  <c r="X1087" i="10" a="1"/>
  <c r="V1087" i="10"/>
  <c r="V1087" i="10" a="1"/>
  <c r="T1087" i="10"/>
  <c r="T1087" i="10" a="1"/>
  <c r="R1087" i="10"/>
  <c r="R1087" i="10" a="1"/>
  <c r="P1087" i="10"/>
  <c r="P1087" i="10" a="1"/>
  <c r="N1087" i="10"/>
  <c r="N1087" i="10" a="1"/>
  <c r="L1087" i="10"/>
  <c r="L1087" i="10" a="1"/>
  <c r="J1087" i="10"/>
  <c r="J1087" i="10" a="1"/>
  <c r="X1086" i="10"/>
  <c r="X1086" i="10" a="1"/>
  <c r="V1086" i="10"/>
  <c r="V1086" i="10" a="1"/>
  <c r="T1086" i="10"/>
  <c r="T1086" i="10" a="1"/>
  <c r="R1086" i="10"/>
  <c r="R1086" i="10" a="1"/>
  <c r="P1086" i="10"/>
  <c r="P1086" i="10" a="1"/>
  <c r="N1086" i="10"/>
  <c r="N1086" i="10" a="1"/>
  <c r="L1086" i="10"/>
  <c r="L1086" i="10" a="1"/>
  <c r="J1086" i="10"/>
  <c r="J1086" i="10" a="1"/>
  <c r="X1085" i="10"/>
  <c r="X1085" i="10" a="1"/>
  <c r="V1085" i="10"/>
  <c r="V1085" i="10" a="1"/>
  <c r="T1085" i="10"/>
  <c r="T1085" i="10" a="1"/>
  <c r="R1085" i="10"/>
  <c r="R1085" i="10" a="1"/>
  <c r="P1085" i="10"/>
  <c r="P1085" i="10" a="1"/>
  <c r="N1085" i="10"/>
  <c r="N1085" i="10" a="1"/>
  <c r="L1085" i="10"/>
  <c r="L1085" i="10" a="1"/>
  <c r="J1085" i="10"/>
  <c r="J1085" i="10" a="1"/>
  <c r="X1084" i="10"/>
  <c r="X1084" i="10" a="1"/>
  <c r="V1084" i="10"/>
  <c r="V1084" i="10" a="1"/>
  <c r="T1084" i="10"/>
  <c r="T1084" i="10" a="1"/>
  <c r="R1084" i="10"/>
  <c r="R1084" i="10" a="1"/>
  <c r="P1084" i="10"/>
  <c r="P1084" i="10" a="1"/>
  <c r="N1084" i="10"/>
  <c r="N1084" i="10" a="1"/>
  <c r="L1084" i="10"/>
  <c r="L1084" i="10" a="1"/>
  <c r="J1084" i="10"/>
  <c r="J1084" i="10" a="1"/>
  <c r="X1083" i="10"/>
  <c r="X1083" i="10" a="1"/>
  <c r="V1083" i="10"/>
  <c r="V1083" i="10" a="1"/>
  <c r="T1083" i="10"/>
  <c r="T1083" i="10" a="1"/>
  <c r="R1083" i="10"/>
  <c r="R1083" i="10" a="1"/>
  <c r="P1083" i="10"/>
  <c r="P1083" i="10" a="1"/>
  <c r="N1083" i="10"/>
  <c r="N1083" i="10" a="1"/>
  <c r="L1083" i="10"/>
  <c r="L1083" i="10" a="1"/>
  <c r="J1083" i="10"/>
  <c r="J1083" i="10" a="1"/>
  <c r="X1082" i="10"/>
  <c r="X1082" i="10" a="1"/>
  <c r="V1082" i="10"/>
  <c r="V1082" i="10" a="1"/>
  <c r="T1082" i="10"/>
  <c r="T1082" i="10" a="1"/>
  <c r="R1082" i="10"/>
  <c r="R1082" i="10" a="1"/>
  <c r="P1082" i="10"/>
  <c r="P1082" i="10" a="1"/>
  <c r="N1082" i="10"/>
  <c r="N1082" i="10" a="1"/>
  <c r="L1082" i="10"/>
  <c r="L1082" i="10" a="1"/>
  <c r="J1082" i="10"/>
  <c r="J1082" i="10" a="1"/>
  <c r="X1081" i="10"/>
  <c r="X1081" i="10" a="1"/>
  <c r="V1081" i="10"/>
  <c r="V1081" i="10" a="1"/>
  <c r="T1081" i="10"/>
  <c r="T1081" i="10" a="1"/>
  <c r="R1081" i="10"/>
  <c r="R1081" i="10" a="1"/>
  <c r="P1081" i="10"/>
  <c r="P1081" i="10" a="1"/>
  <c r="N1081" i="10"/>
  <c r="N1081" i="10" a="1"/>
  <c r="L1081" i="10"/>
  <c r="L1081" i="10" a="1"/>
  <c r="J1081" i="10"/>
  <c r="J1081" i="10" a="1"/>
  <c r="X1080" i="10"/>
  <c r="X1080" i="10" a="1"/>
  <c r="V1080" i="10"/>
  <c r="V1080" i="10" a="1"/>
  <c r="T1080" i="10"/>
  <c r="T1080" i="10" a="1"/>
  <c r="R1080" i="10"/>
  <c r="R1080" i="10" a="1"/>
  <c r="P1080" i="10"/>
  <c r="P1080" i="10" a="1"/>
  <c r="N1080" i="10"/>
  <c r="N1080" i="10" a="1"/>
  <c r="L1080" i="10"/>
  <c r="L1080" i="10" a="1"/>
  <c r="J1080" i="10"/>
  <c r="J1080" i="10" a="1"/>
  <c r="X1079" i="10"/>
  <c r="X1079" i="10" a="1"/>
  <c r="V1079" i="10"/>
  <c r="V1079" i="10" a="1"/>
  <c r="T1079" i="10"/>
  <c r="T1079" i="10" a="1"/>
  <c r="R1079" i="10"/>
  <c r="R1079" i="10" a="1"/>
  <c r="P1079" i="10"/>
  <c r="P1079" i="10" a="1"/>
  <c r="N1079" i="10"/>
  <c r="N1079" i="10" a="1"/>
  <c r="L1079" i="10"/>
  <c r="L1079" i="10" a="1"/>
  <c r="J1079" i="10"/>
  <c r="J1079" i="10" a="1"/>
  <c r="X1078" i="10"/>
  <c r="X1078" i="10" a="1"/>
  <c r="V1078" i="10"/>
  <c r="V1078" i="10" a="1"/>
  <c r="T1078" i="10"/>
  <c r="T1078" i="10" a="1"/>
  <c r="R1078" i="10"/>
  <c r="R1078" i="10" a="1"/>
  <c r="P1078" i="10"/>
  <c r="P1078" i="10" a="1"/>
  <c r="N1078" i="10"/>
  <c r="N1078" i="10" a="1"/>
  <c r="L1078" i="10"/>
  <c r="L1078" i="10" a="1"/>
  <c r="J1078" i="10"/>
  <c r="J1078" i="10" a="1"/>
  <c r="X1077" i="10"/>
  <c r="X1077" i="10" a="1"/>
  <c r="V1077" i="10"/>
  <c r="V1077" i="10" a="1"/>
  <c r="T1077" i="10"/>
  <c r="T1077" i="10" a="1"/>
  <c r="R1077" i="10"/>
  <c r="R1077" i="10" a="1"/>
  <c r="P1077" i="10"/>
  <c r="P1077" i="10" a="1"/>
  <c r="N1077" i="10"/>
  <c r="N1077" i="10" a="1"/>
  <c r="L1077" i="10"/>
  <c r="L1077" i="10" a="1"/>
  <c r="J1077" i="10"/>
  <c r="J1077" i="10" a="1"/>
  <c r="X1076" i="10"/>
  <c r="X1076" i="10" a="1"/>
  <c r="V1076" i="10"/>
  <c r="V1076" i="10" a="1"/>
  <c r="T1076" i="10"/>
  <c r="T1076" i="10" a="1"/>
  <c r="R1076" i="10"/>
  <c r="R1076" i="10" a="1"/>
  <c r="P1076" i="10"/>
  <c r="P1076" i="10" a="1"/>
  <c r="N1076" i="10"/>
  <c r="N1076" i="10" a="1"/>
  <c r="L1076" i="10"/>
  <c r="L1076" i="10" a="1"/>
  <c r="J1076" i="10"/>
  <c r="J1076" i="10" a="1"/>
  <c r="X1075" i="10"/>
  <c r="X1075" i="10" a="1"/>
  <c r="V1075" i="10"/>
  <c r="V1075" i="10" a="1"/>
  <c r="T1075" i="10"/>
  <c r="T1075" i="10" a="1"/>
  <c r="R1075" i="10"/>
  <c r="R1075" i="10" a="1"/>
  <c r="P1075" i="10"/>
  <c r="P1075" i="10" a="1"/>
  <c r="N1075" i="10"/>
  <c r="N1075" i="10" a="1"/>
  <c r="L1075" i="10"/>
  <c r="L1075" i="10" a="1"/>
  <c r="J1075" i="10"/>
  <c r="J1075" i="10" a="1"/>
  <c r="X1074" i="10"/>
  <c r="X1074" i="10" a="1"/>
  <c r="V1074" i="10"/>
  <c r="V1074" i="10" a="1"/>
  <c r="T1074" i="10"/>
  <c r="T1074" i="10" a="1"/>
  <c r="R1074" i="10"/>
  <c r="R1074" i="10" a="1"/>
  <c r="P1074" i="10"/>
  <c r="P1074" i="10" a="1"/>
  <c r="N1074" i="10"/>
  <c r="N1074" i="10" a="1"/>
  <c r="L1074" i="10"/>
  <c r="L1074" i="10" a="1"/>
  <c r="J1074" i="10"/>
  <c r="J1074" i="10" a="1"/>
  <c r="X1073" i="10"/>
  <c r="X1073" i="10" a="1"/>
  <c r="V1073" i="10"/>
  <c r="V1073" i="10" a="1"/>
  <c r="T1073" i="10"/>
  <c r="T1073" i="10" a="1"/>
  <c r="R1073" i="10"/>
  <c r="R1073" i="10" a="1"/>
  <c r="P1073" i="10"/>
  <c r="P1073" i="10" a="1"/>
  <c r="N1073" i="10"/>
  <c r="N1073" i="10" a="1"/>
  <c r="L1073" i="10"/>
  <c r="L1073" i="10" a="1"/>
  <c r="J1073" i="10"/>
  <c r="J1073" i="10" a="1"/>
  <c r="X1072" i="10"/>
  <c r="X1072" i="10" a="1"/>
  <c r="V1072" i="10"/>
  <c r="V1072" i="10" a="1"/>
  <c r="T1072" i="10"/>
  <c r="T1072" i="10" a="1"/>
  <c r="R1072" i="10"/>
  <c r="R1072" i="10" a="1"/>
  <c r="P1072" i="10"/>
  <c r="P1072" i="10" a="1"/>
  <c r="N1072" i="10"/>
  <c r="N1072" i="10" a="1"/>
  <c r="L1072" i="10"/>
  <c r="L1072" i="10" a="1"/>
  <c r="J1072" i="10"/>
  <c r="J1072" i="10" a="1"/>
  <c r="X1071" i="10"/>
  <c r="X1071" i="10" a="1"/>
  <c r="V1071" i="10"/>
  <c r="V1071" i="10" a="1"/>
  <c r="T1071" i="10"/>
  <c r="T1071" i="10" a="1"/>
  <c r="R1071" i="10"/>
  <c r="R1071" i="10" a="1"/>
  <c r="P1071" i="10"/>
  <c r="P1071" i="10" a="1"/>
  <c r="N1071" i="10"/>
  <c r="N1071" i="10" a="1"/>
  <c r="L1071" i="10"/>
  <c r="L1071" i="10" a="1"/>
  <c r="J1071" i="10"/>
  <c r="J1071" i="10" a="1"/>
  <c r="X1070" i="10"/>
  <c r="X1070" i="10" a="1"/>
  <c r="V1070" i="10"/>
  <c r="V1070" i="10" a="1"/>
  <c r="T1070" i="10"/>
  <c r="T1070" i="10" a="1"/>
  <c r="R1070" i="10"/>
  <c r="R1070" i="10" a="1"/>
  <c r="P1070" i="10"/>
  <c r="P1070" i="10" a="1"/>
  <c r="N1070" i="10"/>
  <c r="N1070" i="10" a="1"/>
  <c r="L1070" i="10"/>
  <c r="L1070" i="10" a="1"/>
  <c r="J1070" i="10"/>
  <c r="J1070" i="10" a="1"/>
  <c r="X1069" i="10"/>
  <c r="X1069" i="10" a="1"/>
  <c r="V1069" i="10"/>
  <c r="V1069" i="10" a="1"/>
  <c r="T1069" i="10"/>
  <c r="T1069" i="10" a="1"/>
  <c r="R1069" i="10"/>
  <c r="R1069" i="10" a="1"/>
  <c r="P1069" i="10"/>
  <c r="P1069" i="10" a="1"/>
  <c r="N1069" i="10"/>
  <c r="N1069" i="10" a="1"/>
  <c r="L1069" i="10"/>
  <c r="L1069" i="10" a="1"/>
  <c r="J1069" i="10"/>
  <c r="J1069" i="10" a="1"/>
  <c r="X1068" i="10"/>
  <c r="X1068" i="10" a="1"/>
  <c r="V1068" i="10"/>
  <c r="V1068" i="10" a="1"/>
  <c r="T1068" i="10"/>
  <c r="T1068" i="10" a="1"/>
  <c r="R1068" i="10"/>
  <c r="R1068" i="10" a="1"/>
  <c r="P1068" i="10"/>
  <c r="P1068" i="10" a="1"/>
  <c r="N1068" i="10"/>
  <c r="N1068" i="10" a="1"/>
  <c r="L1068" i="10"/>
  <c r="L1068" i="10" a="1"/>
  <c r="J1068" i="10"/>
  <c r="J1068" i="10" a="1"/>
  <c r="X1067" i="10"/>
  <c r="X1067" i="10" a="1"/>
  <c r="V1067" i="10"/>
  <c r="V1067" i="10" a="1"/>
  <c r="T1067" i="10"/>
  <c r="T1067" i="10" a="1"/>
  <c r="R1067" i="10"/>
  <c r="R1067" i="10" a="1"/>
  <c r="P1067" i="10"/>
  <c r="P1067" i="10" a="1"/>
  <c r="N1067" i="10"/>
  <c r="N1067" i="10" a="1"/>
  <c r="L1067" i="10"/>
  <c r="L1067" i="10" a="1"/>
  <c r="J1067" i="10"/>
  <c r="J1067" i="10" a="1"/>
  <c r="X1066" i="10"/>
  <c r="X1066" i="10" a="1"/>
  <c r="V1066" i="10"/>
  <c r="V1066" i="10" a="1"/>
  <c r="T1066" i="10"/>
  <c r="T1066" i="10" a="1"/>
  <c r="R1066" i="10"/>
  <c r="R1066" i="10" a="1"/>
  <c r="P1066" i="10"/>
  <c r="P1066" i="10" a="1"/>
  <c r="N1066" i="10"/>
  <c r="N1066" i="10" a="1"/>
  <c r="L1066" i="10"/>
  <c r="L1066" i="10" a="1"/>
  <c r="J1066" i="10"/>
  <c r="J1066" i="10" a="1"/>
  <c r="X1065" i="10"/>
  <c r="X1065" i="10" a="1"/>
  <c r="V1065" i="10"/>
  <c r="V1065" i="10" a="1"/>
  <c r="T1065" i="10"/>
  <c r="T1065" i="10" a="1"/>
  <c r="R1065" i="10"/>
  <c r="R1065" i="10" a="1"/>
  <c r="P1065" i="10"/>
  <c r="P1065" i="10" a="1"/>
  <c r="N1065" i="10"/>
  <c r="N1065" i="10" a="1"/>
  <c r="L1065" i="10"/>
  <c r="L1065" i="10" a="1"/>
  <c r="J1065" i="10"/>
  <c r="J1065" i="10" a="1"/>
  <c r="X1064" i="10"/>
  <c r="X1064" i="10" a="1"/>
  <c r="V1064" i="10"/>
  <c r="V1064" i="10" a="1"/>
  <c r="T1064" i="10"/>
  <c r="T1064" i="10" a="1"/>
  <c r="R1064" i="10"/>
  <c r="R1064" i="10" a="1"/>
  <c r="P1064" i="10"/>
  <c r="P1064" i="10" a="1"/>
  <c r="N1064" i="10"/>
  <c r="N1064" i="10" a="1"/>
  <c r="L1064" i="10"/>
  <c r="L1064" i="10" a="1"/>
  <c r="J1064" i="10"/>
  <c r="J1064" i="10" a="1"/>
  <c r="X1063" i="10"/>
  <c r="X1063" i="10" a="1"/>
  <c r="V1063" i="10"/>
  <c r="V1063" i="10" a="1"/>
  <c r="T1063" i="10"/>
  <c r="T1063" i="10" a="1"/>
  <c r="R1063" i="10"/>
  <c r="R1063" i="10" a="1"/>
  <c r="P1063" i="10"/>
  <c r="P1063" i="10" a="1"/>
  <c r="N1063" i="10"/>
  <c r="N1063" i="10" a="1"/>
  <c r="L1063" i="10"/>
  <c r="L1063" i="10" a="1"/>
  <c r="J1063" i="10"/>
  <c r="J1063" i="10" a="1"/>
  <c r="X1062" i="10"/>
  <c r="X1062" i="10" a="1"/>
  <c r="V1062" i="10"/>
  <c r="V1062" i="10" a="1"/>
  <c r="T1062" i="10"/>
  <c r="T1062" i="10" a="1"/>
  <c r="R1062" i="10"/>
  <c r="R1062" i="10" a="1"/>
  <c r="P1062" i="10"/>
  <c r="P1062" i="10" a="1"/>
  <c r="N1062" i="10"/>
  <c r="N1062" i="10" a="1"/>
  <c r="L1062" i="10"/>
  <c r="L1062" i="10" a="1"/>
  <c r="J1062" i="10"/>
  <c r="J1062" i="10" a="1"/>
  <c r="X1061" i="10"/>
  <c r="X1061" i="10" a="1"/>
  <c r="V1061" i="10"/>
  <c r="V1061" i="10" a="1"/>
  <c r="T1061" i="10"/>
  <c r="T1061" i="10" a="1"/>
  <c r="R1061" i="10"/>
  <c r="R1061" i="10" a="1"/>
  <c r="P1061" i="10"/>
  <c r="P1061" i="10" a="1"/>
  <c r="N1061" i="10"/>
  <c r="N1061" i="10" a="1"/>
  <c r="L1061" i="10"/>
  <c r="L1061" i="10" a="1"/>
  <c r="J1061" i="10"/>
  <c r="J1061" i="10" a="1"/>
  <c r="X1060" i="10"/>
  <c r="X1060" i="10" a="1"/>
  <c r="V1060" i="10"/>
  <c r="V1060" i="10" a="1"/>
  <c r="T1060" i="10"/>
  <c r="T1060" i="10" a="1"/>
  <c r="R1060" i="10"/>
  <c r="R1060" i="10" a="1"/>
  <c r="P1060" i="10"/>
  <c r="P1060" i="10" a="1"/>
  <c r="N1060" i="10"/>
  <c r="N1060" i="10" a="1"/>
  <c r="L1060" i="10"/>
  <c r="L1060" i="10" a="1"/>
  <c r="J1060" i="10"/>
  <c r="J1060" i="10" a="1"/>
  <c r="X1059" i="10"/>
  <c r="X1059" i="10" a="1"/>
  <c r="V1059" i="10"/>
  <c r="V1059" i="10" a="1"/>
  <c r="T1059" i="10"/>
  <c r="T1059" i="10" a="1"/>
  <c r="R1059" i="10"/>
  <c r="R1059" i="10" a="1"/>
  <c r="P1059" i="10"/>
  <c r="P1059" i="10" a="1"/>
  <c r="N1059" i="10"/>
  <c r="N1059" i="10" a="1"/>
  <c r="L1059" i="10"/>
  <c r="L1059" i="10" a="1"/>
  <c r="J1059" i="10"/>
  <c r="J1059" i="10" a="1"/>
  <c r="X1058" i="10"/>
  <c r="X1058" i="10" a="1"/>
  <c r="V1058" i="10"/>
  <c r="V1058" i="10" a="1"/>
  <c r="T1058" i="10"/>
  <c r="T1058" i="10" a="1"/>
  <c r="R1058" i="10"/>
  <c r="R1058" i="10" a="1"/>
  <c r="P1058" i="10"/>
  <c r="P1058" i="10" a="1"/>
  <c r="N1058" i="10"/>
  <c r="N1058" i="10" a="1"/>
  <c r="L1058" i="10"/>
  <c r="L1058" i="10" a="1"/>
  <c r="J1058" i="10"/>
  <c r="J1058" i="10" a="1"/>
  <c r="X1057" i="10"/>
  <c r="X1057" i="10" a="1"/>
  <c r="V1057" i="10"/>
  <c r="V1057" i="10" a="1"/>
  <c r="T1057" i="10"/>
  <c r="T1057" i="10" a="1"/>
  <c r="R1057" i="10"/>
  <c r="R1057" i="10" a="1"/>
  <c r="P1057" i="10"/>
  <c r="P1057" i="10" a="1"/>
  <c r="N1057" i="10"/>
  <c r="N1057" i="10" a="1"/>
  <c r="L1057" i="10"/>
  <c r="L1057" i="10" a="1"/>
  <c r="J1057" i="10"/>
  <c r="J1057" i="10" a="1"/>
  <c r="X1056" i="10"/>
  <c r="X1056" i="10" a="1"/>
  <c r="V1056" i="10"/>
  <c r="V1056" i="10" a="1"/>
  <c r="T1056" i="10"/>
  <c r="T1056" i="10" a="1"/>
  <c r="R1056" i="10"/>
  <c r="R1056" i="10" a="1"/>
  <c r="P1056" i="10"/>
  <c r="P1056" i="10" a="1"/>
  <c r="N1056" i="10"/>
  <c r="N1056" i="10" a="1"/>
  <c r="L1056" i="10"/>
  <c r="L1056" i="10" a="1"/>
  <c r="J1056" i="10"/>
  <c r="J1056" i="10" a="1"/>
  <c r="X1055" i="10"/>
  <c r="X1055" i="10" a="1"/>
  <c r="V1055" i="10"/>
  <c r="V1055" i="10" a="1"/>
  <c r="T1055" i="10"/>
  <c r="T1055" i="10" a="1"/>
  <c r="R1055" i="10"/>
  <c r="R1055" i="10" a="1"/>
  <c r="P1055" i="10"/>
  <c r="P1055" i="10" a="1"/>
  <c r="N1055" i="10"/>
  <c r="N1055" i="10" a="1"/>
  <c r="L1055" i="10"/>
  <c r="L1055" i="10" a="1"/>
  <c r="J1055" i="10"/>
  <c r="J1055" i="10" a="1"/>
  <c r="X1054" i="10"/>
  <c r="X1054" i="10" a="1"/>
  <c r="V1054" i="10"/>
  <c r="V1054" i="10" a="1"/>
  <c r="T1054" i="10"/>
  <c r="T1054" i="10" a="1"/>
  <c r="R1054" i="10"/>
  <c r="R1054" i="10" a="1"/>
  <c r="P1054" i="10"/>
  <c r="P1054" i="10" a="1"/>
  <c r="N1054" i="10"/>
  <c r="N1054" i="10" a="1"/>
  <c r="L1054" i="10"/>
  <c r="L1054" i="10" a="1"/>
  <c r="J1054" i="10"/>
  <c r="J1054" i="10" a="1"/>
  <c r="X1053" i="10"/>
  <c r="X1053" i="10" a="1"/>
  <c r="V1053" i="10"/>
  <c r="V1053" i="10" a="1"/>
  <c r="T1053" i="10"/>
  <c r="T1053" i="10" a="1"/>
  <c r="R1053" i="10"/>
  <c r="R1053" i="10" a="1"/>
  <c r="P1053" i="10"/>
  <c r="P1053" i="10" a="1"/>
  <c r="N1053" i="10"/>
  <c r="N1053" i="10" a="1"/>
  <c r="L1053" i="10"/>
  <c r="L1053" i="10" a="1"/>
  <c r="J1053" i="10"/>
  <c r="J1053" i="10" a="1"/>
  <c r="X1052" i="10"/>
  <c r="X1052" i="10" a="1"/>
  <c r="V1052" i="10"/>
  <c r="V1052" i="10" a="1"/>
  <c r="T1052" i="10"/>
  <c r="T1052" i="10" a="1"/>
  <c r="R1052" i="10"/>
  <c r="R1052" i="10" a="1"/>
  <c r="P1052" i="10"/>
  <c r="P1052" i="10" a="1"/>
  <c r="N1052" i="10"/>
  <c r="N1052" i="10" a="1"/>
  <c r="L1052" i="10"/>
  <c r="L1052" i="10" a="1"/>
  <c r="J1052" i="10"/>
  <c r="J1052" i="10" a="1"/>
  <c r="X1051" i="10"/>
  <c r="X1051" i="10" a="1"/>
  <c r="V1051" i="10"/>
  <c r="V1051" i="10" a="1"/>
  <c r="T1051" i="10"/>
  <c r="T1051" i="10" a="1"/>
  <c r="R1051" i="10"/>
  <c r="R1051" i="10" a="1"/>
  <c r="P1051" i="10"/>
  <c r="P1051" i="10" a="1"/>
  <c r="N1051" i="10"/>
  <c r="N1051" i="10" a="1"/>
  <c r="L1051" i="10"/>
  <c r="L1051" i="10" a="1"/>
  <c r="J1051" i="10"/>
  <c r="J1051" i="10" a="1"/>
  <c r="X1050" i="10"/>
  <c r="X1050" i="10" a="1"/>
  <c r="V1050" i="10"/>
  <c r="V1050" i="10" a="1"/>
  <c r="T1050" i="10"/>
  <c r="T1050" i="10" a="1"/>
  <c r="R1050" i="10"/>
  <c r="R1050" i="10" a="1"/>
  <c r="P1050" i="10"/>
  <c r="P1050" i="10" a="1"/>
  <c r="N1050" i="10"/>
  <c r="N1050" i="10" a="1"/>
  <c r="L1050" i="10"/>
  <c r="L1050" i="10" a="1"/>
  <c r="J1050" i="10"/>
  <c r="J1050" i="10" a="1"/>
  <c r="X1049" i="10"/>
  <c r="X1049" i="10" a="1"/>
  <c r="V1049" i="10"/>
  <c r="V1049" i="10" a="1"/>
  <c r="T1049" i="10"/>
  <c r="T1049" i="10" a="1"/>
  <c r="R1049" i="10"/>
  <c r="R1049" i="10" a="1"/>
  <c r="P1049" i="10"/>
  <c r="P1049" i="10" a="1"/>
  <c r="N1049" i="10"/>
  <c r="N1049" i="10" a="1"/>
  <c r="L1049" i="10"/>
  <c r="L1049" i="10" a="1"/>
  <c r="J1049" i="10"/>
  <c r="J1049" i="10" a="1"/>
  <c r="X1048" i="10"/>
  <c r="X1048" i="10" a="1"/>
  <c r="V1048" i="10"/>
  <c r="V1048" i="10" a="1"/>
  <c r="T1048" i="10"/>
  <c r="T1048" i="10" a="1"/>
  <c r="R1048" i="10"/>
  <c r="R1048" i="10" a="1"/>
  <c r="P1048" i="10"/>
  <c r="P1048" i="10" a="1"/>
  <c r="N1048" i="10"/>
  <c r="N1048" i="10" a="1"/>
  <c r="L1048" i="10"/>
  <c r="L1048" i="10" a="1"/>
  <c r="J1048" i="10"/>
  <c r="J1048" i="10" a="1"/>
  <c r="X1047" i="10"/>
  <c r="X1047" i="10" a="1"/>
  <c r="V1047" i="10"/>
  <c r="V1047" i="10" a="1"/>
  <c r="T1047" i="10"/>
  <c r="T1047" i="10" a="1"/>
  <c r="R1047" i="10"/>
  <c r="R1047" i="10" a="1"/>
  <c r="P1047" i="10"/>
  <c r="P1047" i="10" a="1"/>
  <c r="N1047" i="10"/>
  <c r="N1047" i="10" a="1"/>
  <c r="L1047" i="10"/>
  <c r="L1047" i="10" a="1"/>
  <c r="J1047" i="10"/>
  <c r="J1047" i="10" a="1"/>
  <c r="X1046" i="10"/>
  <c r="X1046" i="10" a="1"/>
  <c r="V1046" i="10"/>
  <c r="V1046" i="10" a="1"/>
  <c r="T1046" i="10"/>
  <c r="T1046" i="10" a="1"/>
  <c r="R1046" i="10"/>
  <c r="R1046" i="10" a="1"/>
  <c r="P1046" i="10"/>
  <c r="P1046" i="10" a="1"/>
  <c r="N1046" i="10"/>
  <c r="N1046" i="10" a="1"/>
  <c r="L1046" i="10"/>
  <c r="L1046" i="10" a="1"/>
  <c r="J1046" i="10"/>
  <c r="J1046" i="10" a="1"/>
  <c r="X1045" i="10"/>
  <c r="X1045" i="10" a="1"/>
  <c r="V1045" i="10"/>
  <c r="V1045" i="10" a="1"/>
  <c r="T1045" i="10"/>
  <c r="T1045" i="10" a="1"/>
  <c r="R1045" i="10"/>
  <c r="R1045" i="10" a="1"/>
  <c r="P1045" i="10"/>
  <c r="P1045" i="10" a="1"/>
  <c r="N1045" i="10"/>
  <c r="N1045" i="10" a="1"/>
  <c r="L1045" i="10"/>
  <c r="L1045" i="10" a="1"/>
  <c r="J1045" i="10"/>
  <c r="J1045" i="10" a="1"/>
  <c r="X1044" i="10"/>
  <c r="X1044" i="10" a="1"/>
  <c r="V1044" i="10"/>
  <c r="V1044" i="10" a="1"/>
  <c r="T1044" i="10"/>
  <c r="T1044" i="10" a="1"/>
  <c r="R1044" i="10"/>
  <c r="R1044" i="10" a="1"/>
  <c r="P1044" i="10"/>
  <c r="P1044" i="10" a="1"/>
  <c r="N1044" i="10"/>
  <c r="N1044" i="10" a="1"/>
  <c r="L1044" i="10"/>
  <c r="L1044" i="10" a="1"/>
  <c r="J1044" i="10"/>
  <c r="J1044" i="10" a="1"/>
  <c r="X1043" i="10"/>
  <c r="X1043" i="10" a="1"/>
  <c r="V1043" i="10"/>
  <c r="V1043" i="10" a="1"/>
  <c r="T1043" i="10"/>
  <c r="T1043" i="10" a="1"/>
  <c r="R1043" i="10"/>
  <c r="R1043" i="10" a="1"/>
  <c r="P1043" i="10"/>
  <c r="P1043" i="10" a="1"/>
  <c r="N1043" i="10"/>
  <c r="N1043" i="10" a="1"/>
  <c r="L1043" i="10"/>
  <c r="L1043" i="10" a="1"/>
  <c r="J1043" i="10"/>
  <c r="J1043" i="10" a="1"/>
  <c r="X1042" i="10"/>
  <c r="X1042" i="10" a="1"/>
  <c r="V1042" i="10"/>
  <c r="V1042" i="10" a="1"/>
  <c r="T1042" i="10"/>
  <c r="T1042" i="10" a="1"/>
  <c r="R1042" i="10"/>
  <c r="R1042" i="10" a="1"/>
  <c r="P1042" i="10"/>
  <c r="P1042" i="10" a="1"/>
  <c r="N1042" i="10"/>
  <c r="N1042" i="10" a="1"/>
  <c r="L1042" i="10"/>
  <c r="L1042" i="10" a="1"/>
  <c r="J1042" i="10"/>
  <c r="J1042" i="10" a="1"/>
  <c r="X1041" i="10"/>
  <c r="X1041" i="10" a="1"/>
  <c r="V1041" i="10"/>
  <c r="V1041" i="10" a="1"/>
  <c r="T1041" i="10"/>
  <c r="T1041" i="10" a="1"/>
  <c r="R1041" i="10"/>
  <c r="R1041" i="10" a="1"/>
  <c r="P1041" i="10"/>
  <c r="P1041" i="10" a="1"/>
  <c r="N1041" i="10"/>
  <c r="N1041" i="10" a="1"/>
  <c r="L1041" i="10"/>
  <c r="L1041" i="10" a="1"/>
  <c r="J1041" i="10"/>
  <c r="J1041" i="10" a="1"/>
  <c r="X1040" i="10"/>
  <c r="X1040" i="10" a="1"/>
  <c r="V1040" i="10"/>
  <c r="V1040" i="10" a="1"/>
  <c r="T1040" i="10"/>
  <c r="T1040" i="10" a="1"/>
  <c r="R1040" i="10"/>
  <c r="R1040" i="10" a="1"/>
  <c r="P1040" i="10"/>
  <c r="P1040" i="10" a="1"/>
  <c r="N1040" i="10"/>
  <c r="N1040" i="10" a="1"/>
  <c r="L1040" i="10"/>
  <c r="L1040" i="10" a="1"/>
  <c r="J1040" i="10"/>
  <c r="J1040" i="10" a="1"/>
  <c r="X1039" i="10"/>
  <c r="X1039" i="10" a="1"/>
  <c r="V1039" i="10"/>
  <c r="V1039" i="10" a="1"/>
  <c r="T1039" i="10"/>
  <c r="T1039" i="10" a="1"/>
  <c r="R1039" i="10"/>
  <c r="R1039" i="10" a="1"/>
  <c r="P1039" i="10"/>
  <c r="P1039" i="10" a="1"/>
  <c r="N1039" i="10"/>
  <c r="N1039" i="10" a="1"/>
  <c r="L1039" i="10"/>
  <c r="L1039" i="10" a="1"/>
  <c r="J1039" i="10"/>
  <c r="J1039" i="10" a="1"/>
  <c r="X1038" i="10"/>
  <c r="X1038" i="10" a="1"/>
  <c r="V1038" i="10"/>
  <c r="V1038" i="10" a="1"/>
  <c r="T1038" i="10"/>
  <c r="T1038" i="10" a="1"/>
  <c r="R1038" i="10"/>
  <c r="R1038" i="10" a="1"/>
  <c r="P1038" i="10"/>
  <c r="P1038" i="10" a="1"/>
  <c r="N1038" i="10"/>
  <c r="N1038" i="10" a="1"/>
  <c r="L1038" i="10"/>
  <c r="L1038" i="10" a="1"/>
  <c r="J1038" i="10"/>
  <c r="J1038" i="10" a="1"/>
  <c r="X1037" i="10"/>
  <c r="X1037" i="10" a="1"/>
  <c r="V1037" i="10"/>
  <c r="V1037" i="10" a="1"/>
  <c r="T1037" i="10"/>
  <c r="T1037" i="10" a="1"/>
  <c r="R1037" i="10"/>
  <c r="R1037" i="10" a="1"/>
  <c r="P1037" i="10"/>
  <c r="P1037" i="10" a="1"/>
  <c r="N1037" i="10"/>
  <c r="N1037" i="10" a="1"/>
  <c r="L1037" i="10"/>
  <c r="L1037" i="10" a="1"/>
  <c r="J1037" i="10"/>
  <c r="J1037" i="10" a="1"/>
  <c r="X1036" i="10"/>
  <c r="X1036" i="10" a="1"/>
  <c r="V1036" i="10"/>
  <c r="V1036" i="10" a="1"/>
  <c r="T1036" i="10"/>
  <c r="T1036" i="10" a="1"/>
  <c r="R1036" i="10"/>
  <c r="R1036" i="10" a="1"/>
  <c r="P1036" i="10"/>
  <c r="P1036" i="10" a="1"/>
  <c r="N1036" i="10"/>
  <c r="N1036" i="10" a="1"/>
  <c r="L1036" i="10"/>
  <c r="L1036" i="10" a="1"/>
  <c r="J1036" i="10"/>
  <c r="J1036" i="10" a="1"/>
  <c r="X1035" i="10"/>
  <c r="X1035" i="10" a="1"/>
  <c r="V1035" i="10"/>
  <c r="V1035" i="10" a="1"/>
  <c r="T1035" i="10"/>
  <c r="T1035" i="10" a="1"/>
  <c r="R1035" i="10"/>
  <c r="R1035" i="10" a="1"/>
  <c r="P1035" i="10"/>
  <c r="P1035" i="10" a="1"/>
  <c r="N1035" i="10"/>
  <c r="N1035" i="10" a="1"/>
  <c r="L1035" i="10"/>
  <c r="L1035" i="10" a="1"/>
  <c r="J1035" i="10"/>
  <c r="J1035" i="10" a="1"/>
  <c r="X1034" i="10"/>
  <c r="X1034" i="10" a="1"/>
  <c r="V1034" i="10"/>
  <c r="V1034" i="10" a="1"/>
  <c r="T1034" i="10"/>
  <c r="T1034" i="10" a="1"/>
  <c r="R1034" i="10"/>
  <c r="R1034" i="10" a="1"/>
  <c r="P1034" i="10"/>
  <c r="P1034" i="10" a="1"/>
  <c r="N1034" i="10"/>
  <c r="N1034" i="10" a="1"/>
  <c r="L1034" i="10"/>
  <c r="L1034" i="10" a="1"/>
  <c r="J1034" i="10"/>
  <c r="J1034" i="10" a="1"/>
  <c r="X1033" i="10"/>
  <c r="X1033" i="10" a="1"/>
  <c r="V1033" i="10"/>
  <c r="V1033" i="10" a="1"/>
  <c r="T1033" i="10"/>
  <c r="T1033" i="10" a="1"/>
  <c r="R1033" i="10"/>
  <c r="R1033" i="10" a="1"/>
  <c r="P1033" i="10"/>
  <c r="P1033" i="10" a="1"/>
  <c r="N1033" i="10"/>
  <c r="N1033" i="10" a="1"/>
  <c r="L1033" i="10"/>
  <c r="L1033" i="10" a="1"/>
  <c r="J1033" i="10"/>
  <c r="J1033" i="10" a="1"/>
  <c r="X1032" i="10"/>
  <c r="X1032" i="10" a="1"/>
  <c r="V1032" i="10"/>
  <c r="V1032" i="10" a="1"/>
  <c r="T1032" i="10"/>
  <c r="T1032" i="10" a="1"/>
  <c r="R1032" i="10"/>
  <c r="R1032" i="10" a="1"/>
  <c r="P1032" i="10"/>
  <c r="P1032" i="10" a="1"/>
  <c r="N1032" i="10"/>
  <c r="N1032" i="10" a="1"/>
  <c r="L1032" i="10"/>
  <c r="L1032" i="10" a="1"/>
  <c r="J1032" i="10"/>
  <c r="J1032" i="10" a="1"/>
  <c r="X1031" i="10"/>
  <c r="X1031" i="10" a="1"/>
  <c r="V1031" i="10"/>
  <c r="V1031" i="10" a="1"/>
  <c r="T1031" i="10"/>
  <c r="T1031" i="10" a="1"/>
  <c r="R1031" i="10"/>
  <c r="R1031" i="10" a="1"/>
  <c r="P1031" i="10"/>
  <c r="P1031" i="10" a="1"/>
  <c r="N1031" i="10"/>
  <c r="N1031" i="10" a="1"/>
  <c r="L1031" i="10"/>
  <c r="L1031" i="10" a="1"/>
  <c r="J1031" i="10"/>
  <c r="J1031" i="10" a="1"/>
  <c r="X1030" i="10"/>
  <c r="X1030" i="10" a="1"/>
  <c r="V1030" i="10"/>
  <c r="V1030" i="10" a="1"/>
  <c r="T1030" i="10"/>
  <c r="T1030" i="10" a="1"/>
  <c r="R1030" i="10"/>
  <c r="R1030" i="10" a="1"/>
  <c r="P1030" i="10"/>
  <c r="P1030" i="10" a="1"/>
  <c r="N1030" i="10"/>
  <c r="N1030" i="10" a="1"/>
  <c r="L1030" i="10"/>
  <c r="L1030" i="10" a="1"/>
  <c r="J1030" i="10"/>
  <c r="J1030" i="10" a="1"/>
  <c r="X1029" i="10"/>
  <c r="X1029" i="10" a="1"/>
  <c r="V1029" i="10"/>
  <c r="V1029" i="10" a="1"/>
  <c r="T1029" i="10"/>
  <c r="T1029" i="10" a="1"/>
  <c r="R1029" i="10"/>
  <c r="R1029" i="10" a="1"/>
  <c r="P1029" i="10"/>
  <c r="P1029" i="10" a="1"/>
  <c r="N1029" i="10"/>
  <c r="N1029" i="10" a="1"/>
  <c r="L1029" i="10"/>
  <c r="L1029" i="10" a="1"/>
  <c r="J1029" i="10"/>
  <c r="J1029" i="10" a="1"/>
  <c r="X1028" i="10"/>
  <c r="X1028" i="10" a="1"/>
  <c r="V1028" i="10"/>
  <c r="V1028" i="10" a="1"/>
  <c r="T1028" i="10"/>
  <c r="T1028" i="10" a="1"/>
  <c r="R1028" i="10"/>
  <c r="R1028" i="10" a="1"/>
  <c r="P1028" i="10"/>
  <c r="P1028" i="10" a="1"/>
  <c r="N1028" i="10"/>
  <c r="N1028" i="10" a="1"/>
  <c r="L1028" i="10"/>
  <c r="L1028" i="10" a="1"/>
  <c r="J1028" i="10"/>
  <c r="J1028" i="10" a="1"/>
  <c r="X1027" i="10"/>
  <c r="X1027" i="10" a="1"/>
  <c r="V1027" i="10"/>
  <c r="V1027" i="10" a="1"/>
  <c r="T1027" i="10"/>
  <c r="T1027" i="10" a="1"/>
  <c r="R1027" i="10"/>
  <c r="R1027" i="10" a="1"/>
  <c r="P1027" i="10"/>
  <c r="P1027" i="10" a="1"/>
  <c r="N1027" i="10"/>
  <c r="N1027" i="10" a="1"/>
  <c r="L1027" i="10"/>
  <c r="L1027" i="10" a="1"/>
  <c r="J1027" i="10"/>
  <c r="J1027" i="10" a="1"/>
  <c r="X1026" i="10"/>
  <c r="X1026" i="10" a="1"/>
  <c r="V1026" i="10"/>
  <c r="V1026" i="10" a="1"/>
  <c r="T1026" i="10"/>
  <c r="T1026" i="10" a="1"/>
  <c r="R1026" i="10"/>
  <c r="R1026" i="10" a="1"/>
  <c r="P1026" i="10"/>
  <c r="P1026" i="10" a="1"/>
  <c r="N1026" i="10"/>
  <c r="N1026" i="10" a="1"/>
  <c r="L1026" i="10"/>
  <c r="L1026" i="10" a="1"/>
  <c r="J1026" i="10"/>
  <c r="J1026" i="10" a="1"/>
  <c r="X1025" i="10"/>
  <c r="X1025" i="10" a="1"/>
  <c r="V1025" i="10"/>
  <c r="V1025" i="10" a="1"/>
  <c r="T1025" i="10"/>
  <c r="T1025" i="10" a="1"/>
  <c r="R1025" i="10"/>
  <c r="R1025" i="10" a="1"/>
  <c r="P1025" i="10"/>
  <c r="P1025" i="10" a="1"/>
  <c r="N1025" i="10"/>
  <c r="N1025" i="10" a="1"/>
  <c r="L1025" i="10"/>
  <c r="L1025" i="10" a="1"/>
  <c r="J1025" i="10"/>
  <c r="J1025" i="10" a="1"/>
  <c r="X1024" i="10"/>
  <c r="X1024" i="10" a="1"/>
  <c r="V1024" i="10"/>
  <c r="V1024" i="10" a="1"/>
  <c r="T1024" i="10"/>
  <c r="T1024" i="10" a="1"/>
  <c r="R1024" i="10"/>
  <c r="R1024" i="10" a="1"/>
  <c r="P1024" i="10"/>
  <c r="P1024" i="10" a="1"/>
  <c r="N1024" i="10"/>
  <c r="N1024" i="10" a="1"/>
  <c r="L1024" i="10"/>
  <c r="L1024" i="10" a="1"/>
  <c r="J1024" i="10"/>
  <c r="J1024" i="10" a="1"/>
  <c r="X1023" i="10"/>
  <c r="X1023" i="10" a="1"/>
  <c r="V1023" i="10"/>
  <c r="V1023" i="10" a="1"/>
  <c r="T1023" i="10"/>
  <c r="T1023" i="10" a="1"/>
  <c r="R1023" i="10"/>
  <c r="R1023" i="10" a="1"/>
  <c r="P1023" i="10"/>
  <c r="P1023" i="10" a="1"/>
  <c r="N1023" i="10"/>
  <c r="N1023" i="10" a="1"/>
  <c r="L1023" i="10"/>
  <c r="L1023" i="10" a="1"/>
  <c r="J1023" i="10"/>
  <c r="J1023" i="10" a="1"/>
  <c r="X1022" i="10"/>
  <c r="X1022" i="10" a="1"/>
  <c r="V1022" i="10"/>
  <c r="V1022" i="10" a="1"/>
  <c r="T1022" i="10"/>
  <c r="T1022" i="10" a="1"/>
  <c r="R1022" i="10"/>
  <c r="R1022" i="10" a="1"/>
  <c r="P1022" i="10"/>
  <c r="P1022" i="10" a="1"/>
  <c r="N1022" i="10"/>
  <c r="N1022" i="10" a="1"/>
  <c r="L1022" i="10"/>
  <c r="L1022" i="10" a="1"/>
  <c r="J1022" i="10"/>
  <c r="J1022" i="10" a="1"/>
  <c r="X1021" i="10"/>
  <c r="X1021" i="10" a="1"/>
  <c r="V1021" i="10"/>
  <c r="V1021" i="10" a="1"/>
  <c r="T1021" i="10"/>
  <c r="T1021" i="10" a="1"/>
  <c r="R1021" i="10"/>
  <c r="R1021" i="10" a="1"/>
  <c r="P1021" i="10"/>
  <c r="P1021" i="10" a="1"/>
  <c r="N1021" i="10"/>
  <c r="N1021" i="10" a="1"/>
  <c r="L1021" i="10"/>
  <c r="L1021" i="10" a="1"/>
  <c r="J1021" i="10"/>
  <c r="J1021" i="10" a="1"/>
  <c r="X1020" i="10"/>
  <c r="X1020" i="10" a="1"/>
  <c r="V1020" i="10"/>
  <c r="V1020" i="10" a="1"/>
  <c r="T1020" i="10"/>
  <c r="T1020" i="10" a="1"/>
  <c r="R1020" i="10"/>
  <c r="R1020" i="10" a="1"/>
  <c r="P1020" i="10"/>
  <c r="P1020" i="10" a="1"/>
  <c r="N1020" i="10"/>
  <c r="N1020" i="10" a="1"/>
  <c r="L1020" i="10"/>
  <c r="L1020" i="10" a="1"/>
  <c r="J1020" i="10"/>
  <c r="J1020" i="10" a="1"/>
  <c r="X1019" i="10"/>
  <c r="X1019" i="10" a="1"/>
  <c r="V1019" i="10"/>
  <c r="V1019" i="10" a="1"/>
  <c r="T1019" i="10"/>
  <c r="T1019" i="10" a="1"/>
  <c r="R1019" i="10"/>
  <c r="R1019" i="10" a="1"/>
  <c r="P1019" i="10"/>
  <c r="P1019" i="10" a="1"/>
  <c r="N1019" i="10"/>
  <c r="N1019" i="10" a="1"/>
  <c r="L1019" i="10"/>
  <c r="L1019" i="10" a="1"/>
  <c r="J1019" i="10"/>
  <c r="J1019" i="10" a="1"/>
  <c r="X1018" i="10"/>
  <c r="X1018" i="10" a="1"/>
  <c r="V1018" i="10"/>
  <c r="V1018" i="10" a="1"/>
  <c r="T1018" i="10"/>
  <c r="T1018" i="10" a="1"/>
  <c r="R1018" i="10"/>
  <c r="R1018" i="10" a="1"/>
  <c r="P1018" i="10"/>
  <c r="P1018" i="10" a="1"/>
  <c r="N1018" i="10"/>
  <c r="N1018" i="10" a="1"/>
  <c r="L1018" i="10"/>
  <c r="L1018" i="10" a="1"/>
  <c r="J1018" i="10"/>
  <c r="J1018" i="10" a="1"/>
  <c r="X1017" i="10"/>
  <c r="X1017" i="10" a="1"/>
  <c r="V1017" i="10"/>
  <c r="V1017" i="10" a="1"/>
  <c r="T1017" i="10"/>
  <c r="T1017" i="10" a="1"/>
  <c r="R1017" i="10"/>
  <c r="R1017" i="10" a="1"/>
  <c r="P1017" i="10"/>
  <c r="P1017" i="10" a="1"/>
  <c r="N1017" i="10"/>
  <c r="N1017" i="10" a="1"/>
  <c r="L1017" i="10"/>
  <c r="L1017" i="10" a="1"/>
  <c r="J1017" i="10"/>
  <c r="J1017" i="10" a="1"/>
  <c r="X1016" i="10"/>
  <c r="X1016" i="10" a="1"/>
  <c r="V1016" i="10"/>
  <c r="V1016" i="10" a="1"/>
  <c r="T1016" i="10"/>
  <c r="T1016" i="10" a="1"/>
  <c r="R1016" i="10"/>
  <c r="R1016" i="10" a="1"/>
  <c r="P1016" i="10"/>
  <c r="P1016" i="10" a="1"/>
  <c r="N1016" i="10"/>
  <c r="N1016" i="10" a="1"/>
  <c r="L1016" i="10"/>
  <c r="L1016" i="10" a="1"/>
  <c r="J1016" i="10"/>
  <c r="J1016" i="10" a="1"/>
  <c r="X1015" i="10"/>
  <c r="X1015" i="10" a="1"/>
  <c r="V1015" i="10"/>
  <c r="V1015" i="10" a="1"/>
  <c r="T1015" i="10"/>
  <c r="T1015" i="10" a="1"/>
  <c r="R1015" i="10"/>
  <c r="R1015" i="10" a="1"/>
  <c r="P1015" i="10"/>
  <c r="P1015" i="10" a="1"/>
  <c r="N1015" i="10"/>
  <c r="N1015" i="10" a="1"/>
  <c r="L1015" i="10"/>
  <c r="L1015" i="10" a="1"/>
  <c r="J1015" i="10"/>
  <c r="J1015" i="10" a="1"/>
  <c r="X1014" i="10"/>
  <c r="X1014" i="10" a="1"/>
  <c r="V1014" i="10"/>
  <c r="V1014" i="10" a="1"/>
  <c r="T1014" i="10"/>
  <c r="T1014" i="10" a="1"/>
  <c r="R1014" i="10"/>
  <c r="R1014" i="10" a="1"/>
  <c r="P1014" i="10"/>
  <c r="P1014" i="10" a="1"/>
  <c r="N1014" i="10"/>
  <c r="N1014" i="10" a="1"/>
  <c r="L1014" i="10"/>
  <c r="L1014" i="10" a="1"/>
  <c r="J1014" i="10"/>
  <c r="J1014" i="10" a="1"/>
  <c r="X1013" i="10"/>
  <c r="X1013" i="10" a="1"/>
  <c r="V1013" i="10"/>
  <c r="V1013" i="10" a="1"/>
  <c r="T1013" i="10"/>
  <c r="T1013" i="10" a="1"/>
  <c r="R1013" i="10"/>
  <c r="R1013" i="10" a="1"/>
  <c r="P1013" i="10"/>
  <c r="P1013" i="10" a="1"/>
  <c r="N1013" i="10"/>
  <c r="N1013" i="10" a="1"/>
  <c r="L1013" i="10"/>
  <c r="L1013" i="10" a="1"/>
  <c r="J1013" i="10"/>
  <c r="J1013" i="10" a="1"/>
  <c r="X1012" i="10"/>
  <c r="X1012" i="10" a="1"/>
  <c r="V1012" i="10"/>
  <c r="V1012" i="10" a="1"/>
  <c r="T1012" i="10"/>
  <c r="T1012" i="10" a="1"/>
  <c r="R1012" i="10"/>
  <c r="R1012" i="10" a="1"/>
  <c r="P1012" i="10"/>
  <c r="P1012" i="10" a="1"/>
  <c r="N1012" i="10"/>
  <c r="N1012" i="10" a="1"/>
  <c r="L1012" i="10"/>
  <c r="L1012" i="10" a="1"/>
  <c r="J1012" i="10"/>
  <c r="J1012" i="10" a="1"/>
  <c r="X1011" i="10"/>
  <c r="X1011" i="10" a="1"/>
  <c r="V1011" i="10"/>
  <c r="V1011" i="10" a="1"/>
  <c r="T1011" i="10"/>
  <c r="T1011" i="10" a="1"/>
  <c r="R1011" i="10"/>
  <c r="R1011" i="10" a="1"/>
  <c r="P1011" i="10"/>
  <c r="P1011" i="10" a="1"/>
  <c r="N1011" i="10"/>
  <c r="N1011" i="10" a="1"/>
  <c r="L1011" i="10"/>
  <c r="L1011" i="10" a="1"/>
  <c r="J1011" i="10"/>
  <c r="J1011" i="10" a="1"/>
  <c r="X1010" i="10"/>
  <c r="X1010" i="10" a="1"/>
  <c r="V1010" i="10"/>
  <c r="V1010" i="10" a="1"/>
  <c r="T1010" i="10"/>
  <c r="T1010" i="10" a="1"/>
  <c r="R1010" i="10"/>
  <c r="R1010" i="10" a="1"/>
  <c r="P1010" i="10"/>
  <c r="P1010" i="10" a="1"/>
  <c r="N1010" i="10"/>
  <c r="N1010" i="10" a="1"/>
  <c r="L1010" i="10"/>
  <c r="L1010" i="10" a="1"/>
  <c r="J1010" i="10"/>
  <c r="J1010" i="10" a="1"/>
  <c r="X1009" i="10"/>
  <c r="X1009" i="10" a="1"/>
  <c r="V1009" i="10"/>
  <c r="V1009" i="10" a="1"/>
  <c r="T1009" i="10"/>
  <c r="T1009" i="10" a="1"/>
  <c r="R1009" i="10"/>
  <c r="R1009" i="10" a="1"/>
  <c r="P1009" i="10"/>
  <c r="P1009" i="10" a="1"/>
  <c r="N1009" i="10"/>
  <c r="N1009" i="10" a="1"/>
  <c r="L1009" i="10"/>
  <c r="L1009" i="10" a="1"/>
  <c r="J1009" i="10"/>
  <c r="J1009" i="10" a="1"/>
  <c r="X1008" i="10"/>
  <c r="X1008" i="10" a="1"/>
  <c r="V1008" i="10"/>
  <c r="V1008" i="10" a="1"/>
  <c r="T1008" i="10"/>
  <c r="T1008" i="10" a="1"/>
  <c r="R1008" i="10"/>
  <c r="R1008" i="10" a="1"/>
  <c r="P1008" i="10"/>
  <c r="P1008" i="10" a="1"/>
  <c r="N1008" i="10"/>
  <c r="N1008" i="10" a="1"/>
  <c r="L1008" i="10"/>
  <c r="L1008" i="10" a="1"/>
  <c r="J1008" i="10"/>
  <c r="J1008" i="10" a="1"/>
  <c r="X1007" i="10"/>
  <c r="X1007" i="10" a="1"/>
  <c r="V1007" i="10"/>
  <c r="V1007" i="10" a="1"/>
  <c r="T1007" i="10"/>
  <c r="T1007" i="10" a="1"/>
  <c r="R1007" i="10"/>
  <c r="R1007" i="10" a="1"/>
  <c r="P1007" i="10"/>
  <c r="P1007" i="10" a="1"/>
  <c r="N1007" i="10"/>
  <c r="N1007" i="10" a="1"/>
  <c r="L1007" i="10"/>
  <c r="L1007" i="10" a="1"/>
  <c r="J1007" i="10"/>
  <c r="J1007" i="10" a="1"/>
  <c r="X1006" i="10"/>
  <c r="X1006" i="10" a="1"/>
  <c r="V1006" i="10"/>
  <c r="V1006" i="10" a="1"/>
  <c r="T1006" i="10"/>
  <c r="T1006" i="10" a="1"/>
  <c r="R1006" i="10"/>
  <c r="R1006" i="10" a="1"/>
  <c r="P1006" i="10"/>
  <c r="P1006" i="10" a="1"/>
  <c r="N1006" i="10"/>
  <c r="N1006" i="10" a="1"/>
  <c r="L1006" i="10"/>
  <c r="L1006" i="10" a="1"/>
  <c r="J1006" i="10"/>
  <c r="J1006" i="10" a="1"/>
  <c r="X1005" i="10"/>
  <c r="X1005" i="10" a="1"/>
  <c r="V1005" i="10"/>
  <c r="V1005" i="10" a="1"/>
  <c r="T1005" i="10"/>
  <c r="T1005" i="10" a="1"/>
  <c r="R1005" i="10"/>
  <c r="R1005" i="10" a="1"/>
  <c r="P1005" i="10"/>
  <c r="P1005" i="10" a="1"/>
  <c r="N1005" i="10"/>
  <c r="N1005" i="10" a="1"/>
  <c r="L1005" i="10"/>
  <c r="L1005" i="10" a="1"/>
  <c r="J1005" i="10"/>
  <c r="J1005" i="10" a="1"/>
  <c r="X1004" i="10"/>
  <c r="X1004" i="10" a="1"/>
  <c r="V1004" i="10"/>
  <c r="V1004" i="10" a="1"/>
  <c r="T1004" i="10"/>
  <c r="T1004" i="10" a="1"/>
  <c r="R1004" i="10"/>
  <c r="R1004" i="10" a="1"/>
  <c r="P1004" i="10"/>
  <c r="P1004" i="10" a="1"/>
  <c r="N1004" i="10"/>
  <c r="N1004" i="10" a="1"/>
  <c r="L1004" i="10"/>
  <c r="L1004" i="10" a="1"/>
  <c r="J1004" i="10"/>
  <c r="J1004" i="10" a="1"/>
  <c r="X1003" i="10"/>
  <c r="X1003" i="10" a="1"/>
  <c r="V1003" i="10"/>
  <c r="V1003" i="10" a="1"/>
  <c r="T1003" i="10"/>
  <c r="T1003" i="10" a="1"/>
  <c r="R1003" i="10"/>
  <c r="R1003" i="10" a="1"/>
  <c r="P1003" i="10"/>
  <c r="P1003" i="10" a="1"/>
  <c r="N1003" i="10"/>
  <c r="N1003" i="10" a="1"/>
  <c r="L1003" i="10"/>
  <c r="L1003" i="10" a="1"/>
  <c r="J1003" i="10"/>
  <c r="J1003" i="10" a="1"/>
  <c r="X1002" i="10"/>
  <c r="X1002" i="10" a="1"/>
  <c r="V1002" i="10"/>
  <c r="V1002" i="10" a="1"/>
  <c r="T1002" i="10"/>
  <c r="T1002" i="10" a="1"/>
  <c r="R1002" i="10"/>
  <c r="R1002" i="10" a="1"/>
  <c r="P1002" i="10"/>
  <c r="P1002" i="10" a="1"/>
  <c r="N1002" i="10"/>
  <c r="N1002" i="10" a="1"/>
  <c r="L1002" i="10"/>
  <c r="L1002" i="10" a="1"/>
  <c r="J1002" i="10"/>
  <c r="J1002" i="10" a="1"/>
  <c r="X1001" i="10"/>
  <c r="X1001" i="10" a="1"/>
  <c r="V1001" i="10"/>
  <c r="V1001" i="10" a="1"/>
  <c r="T1001" i="10"/>
  <c r="T1001" i="10" a="1"/>
  <c r="R1001" i="10"/>
  <c r="R1001" i="10" a="1"/>
  <c r="P1001" i="10"/>
  <c r="P1001" i="10" a="1"/>
  <c r="N1001" i="10"/>
  <c r="N1001" i="10" a="1"/>
  <c r="L1001" i="10"/>
  <c r="L1001" i="10" a="1"/>
  <c r="J1001" i="10"/>
  <c r="J1001" i="10" a="1"/>
  <c r="X1000" i="10"/>
  <c r="X1000" i="10" a="1"/>
  <c r="V1000" i="10"/>
  <c r="V1000" i="10" a="1"/>
  <c r="T1000" i="10"/>
  <c r="T1000" i="10" a="1"/>
  <c r="R1000" i="10"/>
  <c r="R1000" i="10" a="1"/>
  <c r="P1000" i="10"/>
  <c r="P1000" i="10" a="1"/>
  <c r="N1000" i="10"/>
  <c r="N1000" i="10" a="1"/>
  <c r="L1000" i="10"/>
  <c r="L1000" i="10" a="1"/>
  <c r="J1000" i="10"/>
  <c r="J1000" i="10" a="1"/>
  <c r="X999" i="10"/>
  <c r="X999" i="10" a="1"/>
  <c r="V999" i="10"/>
  <c r="V999" i="10" a="1"/>
  <c r="T999" i="10"/>
  <c r="T999" i="10" a="1"/>
  <c r="R999" i="10"/>
  <c r="R999" i="10" a="1"/>
  <c r="P999" i="10"/>
  <c r="P999" i="10" a="1"/>
  <c r="N999" i="10"/>
  <c r="N999" i="10" a="1"/>
  <c r="L999" i="10"/>
  <c r="L999" i="10" a="1"/>
  <c r="J999" i="10"/>
  <c r="J999" i="10" a="1"/>
  <c r="X998" i="10"/>
  <c r="X998" i="10" a="1"/>
  <c r="V998" i="10"/>
  <c r="V998" i="10" a="1"/>
  <c r="T998" i="10"/>
  <c r="T998" i="10" a="1"/>
  <c r="R998" i="10"/>
  <c r="R998" i="10" a="1"/>
  <c r="P998" i="10"/>
  <c r="P998" i="10" a="1"/>
  <c r="N998" i="10"/>
  <c r="N998" i="10" a="1"/>
  <c r="L998" i="10"/>
  <c r="L998" i="10" a="1"/>
  <c r="J998" i="10"/>
  <c r="J998" i="10" a="1"/>
  <c r="X997" i="10"/>
  <c r="X997" i="10" a="1"/>
  <c r="V997" i="10"/>
  <c r="V997" i="10" a="1"/>
  <c r="T997" i="10"/>
  <c r="T997" i="10" a="1"/>
  <c r="R997" i="10"/>
  <c r="R997" i="10" a="1"/>
  <c r="P997" i="10"/>
  <c r="P997" i="10" a="1"/>
  <c r="N997" i="10"/>
  <c r="N997" i="10" a="1"/>
  <c r="L997" i="10"/>
  <c r="L997" i="10" a="1"/>
  <c r="J997" i="10"/>
  <c r="J997" i="10" a="1"/>
  <c r="X996" i="10"/>
  <c r="X996" i="10" a="1"/>
  <c r="V996" i="10"/>
  <c r="V996" i="10" a="1"/>
  <c r="T996" i="10"/>
  <c r="T996" i="10" a="1"/>
  <c r="R996" i="10"/>
  <c r="R996" i="10" a="1"/>
  <c r="P996" i="10"/>
  <c r="P996" i="10" a="1"/>
  <c r="N996" i="10"/>
  <c r="N996" i="10" a="1"/>
  <c r="L996" i="10"/>
  <c r="L996" i="10" a="1"/>
  <c r="J996" i="10"/>
  <c r="J996" i="10" a="1"/>
  <c r="X995" i="10"/>
  <c r="X995" i="10" a="1"/>
  <c r="V995" i="10"/>
  <c r="V995" i="10" a="1"/>
  <c r="T995" i="10"/>
  <c r="T995" i="10" a="1"/>
  <c r="R995" i="10"/>
  <c r="R995" i="10" a="1"/>
  <c r="P995" i="10"/>
  <c r="P995" i="10" a="1"/>
  <c r="N995" i="10"/>
  <c r="N995" i="10" a="1"/>
  <c r="L995" i="10"/>
  <c r="L995" i="10" a="1"/>
  <c r="J995" i="10"/>
  <c r="J995" i="10" a="1"/>
  <c r="X994" i="10"/>
  <c r="X994" i="10" a="1"/>
  <c r="V994" i="10"/>
  <c r="V994" i="10" a="1"/>
  <c r="T994" i="10"/>
  <c r="T994" i="10" a="1"/>
  <c r="R994" i="10"/>
  <c r="R994" i="10" a="1"/>
  <c r="P994" i="10"/>
  <c r="P994" i="10" a="1"/>
  <c r="N994" i="10"/>
  <c r="N994" i="10" a="1"/>
  <c r="L994" i="10"/>
  <c r="L994" i="10" a="1"/>
  <c r="J994" i="10"/>
  <c r="J994" i="10" a="1"/>
  <c r="X993" i="10"/>
  <c r="X993" i="10" a="1"/>
  <c r="V993" i="10"/>
  <c r="V993" i="10" a="1"/>
  <c r="T993" i="10"/>
  <c r="T993" i="10" a="1"/>
  <c r="R993" i="10"/>
  <c r="R993" i="10" a="1"/>
  <c r="P993" i="10"/>
  <c r="P993" i="10" a="1"/>
  <c r="N993" i="10"/>
  <c r="N993" i="10" a="1"/>
  <c r="L993" i="10"/>
  <c r="L993" i="10" a="1"/>
  <c r="J993" i="10"/>
  <c r="J993" i="10" a="1"/>
  <c r="X992" i="10"/>
  <c r="X992" i="10" a="1"/>
  <c r="V992" i="10"/>
  <c r="V992" i="10" a="1"/>
  <c r="T992" i="10"/>
  <c r="T992" i="10" a="1"/>
  <c r="R992" i="10"/>
  <c r="R992" i="10" a="1"/>
  <c r="P992" i="10"/>
  <c r="P992" i="10" a="1"/>
  <c r="N992" i="10"/>
  <c r="N992" i="10" a="1"/>
  <c r="L992" i="10"/>
  <c r="L992" i="10" a="1"/>
  <c r="J992" i="10"/>
  <c r="J992" i="10" a="1"/>
  <c r="X991" i="10"/>
  <c r="X991" i="10" a="1"/>
  <c r="V991" i="10"/>
  <c r="V991" i="10" a="1"/>
  <c r="T991" i="10"/>
  <c r="T991" i="10" a="1"/>
  <c r="R991" i="10"/>
  <c r="R991" i="10" a="1"/>
  <c r="P991" i="10"/>
  <c r="P991" i="10" a="1"/>
  <c r="N991" i="10"/>
  <c r="N991" i="10" a="1"/>
  <c r="L991" i="10"/>
  <c r="L991" i="10" a="1"/>
  <c r="J991" i="10"/>
  <c r="J991" i="10" a="1"/>
  <c r="X990" i="10"/>
  <c r="X990" i="10" a="1"/>
  <c r="V990" i="10"/>
  <c r="V990" i="10" a="1"/>
  <c r="T990" i="10"/>
  <c r="T990" i="10" a="1"/>
  <c r="R990" i="10"/>
  <c r="R990" i="10" a="1"/>
  <c r="P990" i="10"/>
  <c r="P990" i="10" a="1"/>
  <c r="N990" i="10"/>
  <c r="N990" i="10" a="1"/>
  <c r="L990" i="10"/>
  <c r="L990" i="10" a="1"/>
  <c r="J990" i="10"/>
  <c r="J990" i="10" a="1"/>
  <c r="X989" i="10"/>
  <c r="X989" i="10" a="1"/>
  <c r="V989" i="10"/>
  <c r="V989" i="10" a="1"/>
  <c r="T989" i="10"/>
  <c r="T989" i="10" a="1"/>
  <c r="R989" i="10"/>
  <c r="R989" i="10" a="1"/>
  <c r="P989" i="10"/>
  <c r="P989" i="10" a="1"/>
  <c r="N989" i="10"/>
  <c r="N989" i="10" a="1"/>
  <c r="L989" i="10"/>
  <c r="L989" i="10" a="1"/>
  <c r="J989" i="10"/>
  <c r="J989" i="10" a="1"/>
  <c r="X988" i="10"/>
  <c r="X988" i="10" a="1"/>
  <c r="V988" i="10"/>
  <c r="V988" i="10" a="1"/>
  <c r="T988" i="10"/>
  <c r="T988" i="10" a="1"/>
  <c r="R988" i="10"/>
  <c r="R988" i="10" a="1"/>
  <c r="P988" i="10"/>
  <c r="P988" i="10" a="1"/>
  <c r="N988" i="10"/>
  <c r="N988" i="10" a="1"/>
  <c r="L988" i="10"/>
  <c r="L988" i="10" a="1"/>
  <c r="J988" i="10"/>
  <c r="J988" i="10" a="1"/>
  <c r="X987" i="10"/>
  <c r="X987" i="10" a="1"/>
  <c r="V987" i="10"/>
  <c r="V987" i="10" a="1"/>
  <c r="T987" i="10"/>
  <c r="T987" i="10" a="1"/>
  <c r="R987" i="10"/>
  <c r="R987" i="10" a="1"/>
  <c r="P987" i="10"/>
  <c r="P987" i="10" a="1"/>
  <c r="N987" i="10"/>
  <c r="N987" i="10" a="1"/>
  <c r="L987" i="10"/>
  <c r="L987" i="10" a="1"/>
  <c r="J987" i="10"/>
  <c r="J987" i="10" a="1"/>
  <c r="X986" i="10"/>
  <c r="X986" i="10" a="1"/>
  <c r="V986" i="10"/>
  <c r="V986" i="10" a="1"/>
  <c r="T986" i="10"/>
  <c r="T986" i="10" a="1"/>
  <c r="R986" i="10"/>
  <c r="R986" i="10" a="1"/>
  <c r="P986" i="10"/>
  <c r="P986" i="10" a="1"/>
  <c r="N986" i="10"/>
  <c r="N986" i="10" a="1"/>
  <c r="L986" i="10"/>
  <c r="L986" i="10" a="1"/>
  <c r="J986" i="10"/>
  <c r="J986" i="10" a="1"/>
  <c r="X985" i="10"/>
  <c r="X985" i="10" a="1"/>
  <c r="V985" i="10"/>
  <c r="V985" i="10" a="1"/>
  <c r="T985" i="10"/>
  <c r="T985" i="10" a="1"/>
  <c r="R985" i="10"/>
  <c r="R985" i="10" a="1"/>
  <c r="P985" i="10"/>
  <c r="P985" i="10" a="1"/>
  <c r="N985" i="10"/>
  <c r="N985" i="10" a="1"/>
  <c r="L985" i="10"/>
  <c r="L985" i="10" a="1"/>
  <c r="J985" i="10"/>
  <c r="J985" i="10" a="1"/>
  <c r="X984" i="10"/>
  <c r="X984" i="10" a="1"/>
  <c r="V984" i="10"/>
  <c r="V984" i="10" a="1"/>
  <c r="T984" i="10"/>
  <c r="T984" i="10" a="1"/>
  <c r="R984" i="10"/>
  <c r="R984" i="10" a="1"/>
  <c r="P984" i="10"/>
  <c r="P984" i="10" a="1"/>
  <c r="N984" i="10"/>
  <c r="N984" i="10" a="1"/>
  <c r="L984" i="10"/>
  <c r="L984" i="10" a="1"/>
  <c r="J984" i="10"/>
  <c r="J984" i="10" a="1"/>
  <c r="X983" i="10"/>
  <c r="X983" i="10" a="1"/>
  <c r="V983" i="10"/>
  <c r="V983" i="10" a="1"/>
  <c r="T983" i="10"/>
  <c r="T983" i="10" a="1"/>
  <c r="R983" i="10"/>
  <c r="R983" i="10" a="1"/>
  <c r="P983" i="10"/>
  <c r="P983" i="10" a="1"/>
  <c r="N983" i="10"/>
  <c r="N983" i="10" a="1"/>
  <c r="L983" i="10"/>
  <c r="L983" i="10" a="1"/>
  <c r="J983" i="10"/>
  <c r="J983" i="10" a="1"/>
  <c r="X982" i="10"/>
  <c r="X982" i="10" a="1"/>
  <c r="V982" i="10"/>
  <c r="V982" i="10" a="1"/>
  <c r="T982" i="10"/>
  <c r="T982" i="10" a="1"/>
  <c r="R982" i="10"/>
  <c r="R982" i="10" a="1"/>
  <c r="P982" i="10"/>
  <c r="P982" i="10" a="1"/>
  <c r="N982" i="10"/>
  <c r="N982" i="10" a="1"/>
  <c r="L982" i="10"/>
  <c r="L982" i="10" a="1"/>
  <c r="J982" i="10"/>
  <c r="J982" i="10" a="1"/>
  <c r="X981" i="10"/>
  <c r="X981" i="10" a="1"/>
  <c r="V981" i="10"/>
  <c r="V981" i="10" a="1"/>
  <c r="T981" i="10"/>
  <c r="T981" i="10" a="1"/>
  <c r="R981" i="10"/>
  <c r="R981" i="10" a="1"/>
  <c r="P981" i="10"/>
  <c r="P981" i="10" a="1"/>
  <c r="N981" i="10"/>
  <c r="N981" i="10" a="1"/>
  <c r="L981" i="10"/>
  <c r="L981" i="10" a="1"/>
  <c r="J981" i="10"/>
  <c r="J981" i="10" a="1"/>
  <c r="X980" i="10"/>
  <c r="X980" i="10" a="1"/>
  <c r="V980" i="10"/>
  <c r="V980" i="10" a="1"/>
  <c r="T980" i="10"/>
  <c r="T980" i="10" a="1"/>
  <c r="R980" i="10"/>
  <c r="R980" i="10" a="1"/>
  <c r="P980" i="10"/>
  <c r="P980" i="10" a="1"/>
  <c r="N980" i="10"/>
  <c r="N980" i="10" a="1"/>
  <c r="L980" i="10"/>
  <c r="L980" i="10" a="1"/>
  <c r="J980" i="10"/>
  <c r="J980" i="10" a="1"/>
  <c r="X979" i="10"/>
  <c r="X979" i="10" a="1"/>
  <c r="V979" i="10"/>
  <c r="V979" i="10" a="1"/>
  <c r="T979" i="10"/>
  <c r="T979" i="10" a="1"/>
  <c r="R979" i="10"/>
  <c r="R979" i="10" a="1"/>
  <c r="P979" i="10"/>
  <c r="P979" i="10" a="1"/>
  <c r="N979" i="10"/>
  <c r="N979" i="10" a="1"/>
  <c r="L979" i="10"/>
  <c r="L979" i="10" a="1"/>
  <c r="J979" i="10"/>
  <c r="J979" i="10" a="1"/>
  <c r="X978" i="10"/>
  <c r="X978" i="10" a="1"/>
  <c r="V978" i="10"/>
  <c r="V978" i="10" a="1"/>
  <c r="T978" i="10"/>
  <c r="T978" i="10" a="1"/>
  <c r="R978" i="10"/>
  <c r="R978" i="10" a="1"/>
  <c r="P978" i="10"/>
  <c r="P978" i="10" a="1"/>
  <c r="N978" i="10"/>
  <c r="N978" i="10" a="1"/>
  <c r="L978" i="10"/>
  <c r="L978" i="10" a="1"/>
  <c r="J978" i="10"/>
  <c r="J978" i="10" a="1"/>
  <c r="X977" i="10"/>
  <c r="X977" i="10" a="1"/>
  <c r="V977" i="10"/>
  <c r="V977" i="10" a="1"/>
  <c r="T977" i="10"/>
  <c r="T977" i="10" a="1"/>
  <c r="R977" i="10"/>
  <c r="R977" i="10" a="1"/>
  <c r="P977" i="10"/>
  <c r="P977" i="10" a="1"/>
  <c r="N977" i="10"/>
  <c r="N977" i="10" a="1"/>
  <c r="L977" i="10"/>
  <c r="L977" i="10" a="1"/>
  <c r="J977" i="10"/>
  <c r="J977" i="10" a="1"/>
  <c r="X976" i="10"/>
  <c r="X976" i="10" a="1"/>
  <c r="V976" i="10"/>
  <c r="V976" i="10" a="1"/>
  <c r="T976" i="10"/>
  <c r="T976" i="10" a="1"/>
  <c r="R976" i="10"/>
  <c r="R976" i="10" a="1"/>
  <c r="P976" i="10"/>
  <c r="P976" i="10" a="1"/>
  <c r="N976" i="10"/>
  <c r="N976" i="10" a="1"/>
  <c r="L976" i="10"/>
  <c r="L976" i="10" a="1"/>
  <c r="J976" i="10"/>
  <c r="J976" i="10" a="1"/>
  <c r="X975" i="10"/>
  <c r="X975" i="10" a="1"/>
  <c r="V975" i="10"/>
  <c r="V975" i="10" a="1"/>
  <c r="T975" i="10"/>
  <c r="T975" i="10" a="1"/>
  <c r="R975" i="10"/>
  <c r="R975" i="10" a="1"/>
  <c r="P975" i="10"/>
  <c r="P975" i="10" a="1"/>
  <c r="N975" i="10"/>
  <c r="N975" i="10" a="1"/>
  <c r="L975" i="10"/>
  <c r="L975" i="10" a="1"/>
  <c r="J975" i="10"/>
  <c r="J975" i="10" a="1"/>
  <c r="X974" i="10"/>
  <c r="X974" i="10" a="1"/>
  <c r="V974" i="10"/>
  <c r="V974" i="10" a="1"/>
  <c r="T974" i="10"/>
  <c r="T974" i="10" a="1"/>
  <c r="R974" i="10"/>
  <c r="R974" i="10" a="1"/>
  <c r="P974" i="10"/>
  <c r="P974" i="10" a="1"/>
  <c r="N974" i="10"/>
  <c r="N974" i="10" a="1"/>
  <c r="L974" i="10"/>
  <c r="L974" i="10" a="1"/>
  <c r="J974" i="10"/>
  <c r="J974" i="10" a="1"/>
  <c r="X973" i="10"/>
  <c r="X973" i="10" a="1"/>
  <c r="V973" i="10"/>
  <c r="V973" i="10" a="1"/>
  <c r="T973" i="10"/>
  <c r="T973" i="10" a="1"/>
  <c r="R973" i="10"/>
  <c r="R973" i="10" a="1"/>
  <c r="P973" i="10"/>
  <c r="P973" i="10" a="1"/>
  <c r="N973" i="10"/>
  <c r="N973" i="10" a="1"/>
  <c r="L973" i="10"/>
  <c r="L973" i="10" a="1"/>
  <c r="J973" i="10"/>
  <c r="J973" i="10" a="1"/>
  <c r="X972" i="10"/>
  <c r="X972" i="10" a="1"/>
  <c r="V972" i="10"/>
  <c r="V972" i="10" a="1"/>
  <c r="T972" i="10"/>
  <c r="T972" i="10" a="1"/>
  <c r="R972" i="10"/>
  <c r="R972" i="10" a="1"/>
  <c r="P972" i="10"/>
  <c r="P972" i="10" a="1"/>
  <c r="N972" i="10"/>
  <c r="N972" i="10" a="1"/>
  <c r="L972" i="10"/>
  <c r="L972" i="10" a="1"/>
  <c r="J972" i="10"/>
  <c r="J972" i="10" a="1"/>
  <c r="X971" i="10"/>
  <c r="X971" i="10" a="1"/>
  <c r="V971" i="10"/>
  <c r="V971" i="10" a="1"/>
  <c r="T971" i="10"/>
  <c r="T971" i="10" a="1"/>
  <c r="R971" i="10"/>
  <c r="R971" i="10" a="1"/>
  <c r="P971" i="10"/>
  <c r="P971" i="10" a="1"/>
  <c r="N971" i="10"/>
  <c r="N971" i="10" a="1"/>
  <c r="L971" i="10"/>
  <c r="L971" i="10" a="1"/>
  <c r="J971" i="10"/>
  <c r="J971" i="10" a="1"/>
  <c r="X970" i="10"/>
  <c r="X970" i="10" a="1"/>
  <c r="V970" i="10"/>
  <c r="V970" i="10" a="1"/>
  <c r="T970" i="10"/>
  <c r="T970" i="10" a="1"/>
  <c r="R970" i="10"/>
  <c r="R970" i="10" a="1"/>
  <c r="P970" i="10"/>
  <c r="P970" i="10" a="1"/>
  <c r="N970" i="10"/>
  <c r="N970" i="10" a="1"/>
  <c r="L970" i="10"/>
  <c r="L970" i="10" a="1"/>
  <c r="J970" i="10"/>
  <c r="J970" i="10" a="1"/>
  <c r="X969" i="10"/>
  <c r="X969" i="10" a="1"/>
  <c r="V969" i="10"/>
  <c r="V969" i="10" a="1"/>
  <c r="T969" i="10"/>
  <c r="T969" i="10" a="1"/>
  <c r="R969" i="10"/>
  <c r="R969" i="10" a="1"/>
  <c r="P969" i="10"/>
  <c r="P969" i="10" a="1"/>
  <c r="N969" i="10"/>
  <c r="N969" i="10" a="1"/>
  <c r="L969" i="10"/>
  <c r="L969" i="10" a="1"/>
  <c r="J969" i="10"/>
  <c r="J969" i="10" a="1"/>
  <c r="X968" i="10"/>
  <c r="X968" i="10" a="1"/>
  <c r="V968" i="10"/>
  <c r="V968" i="10" a="1"/>
  <c r="T968" i="10"/>
  <c r="T968" i="10" a="1"/>
  <c r="R968" i="10"/>
  <c r="R968" i="10" a="1"/>
  <c r="P968" i="10"/>
  <c r="P968" i="10" a="1"/>
  <c r="N968" i="10"/>
  <c r="N968" i="10" a="1"/>
  <c r="L968" i="10"/>
  <c r="L968" i="10" a="1"/>
  <c r="J968" i="10"/>
  <c r="J968" i="10" a="1"/>
  <c r="X967" i="10"/>
  <c r="X967" i="10" a="1"/>
  <c r="V967" i="10"/>
  <c r="V967" i="10" a="1"/>
  <c r="T967" i="10"/>
  <c r="T967" i="10" a="1"/>
  <c r="R967" i="10"/>
  <c r="R967" i="10" a="1"/>
  <c r="P967" i="10"/>
  <c r="P967" i="10" a="1"/>
  <c r="N967" i="10"/>
  <c r="N967" i="10" a="1"/>
  <c r="L967" i="10"/>
  <c r="L967" i="10" a="1"/>
  <c r="J967" i="10"/>
  <c r="J967" i="10" a="1"/>
  <c r="X966" i="10"/>
  <c r="X966" i="10" a="1"/>
  <c r="V966" i="10"/>
  <c r="V966" i="10" a="1"/>
  <c r="T966" i="10"/>
  <c r="T966" i="10" a="1"/>
  <c r="R966" i="10"/>
  <c r="R966" i="10" a="1"/>
  <c r="P966" i="10"/>
  <c r="P966" i="10" a="1"/>
  <c r="N966" i="10"/>
  <c r="N966" i="10" a="1"/>
  <c r="L966" i="10"/>
  <c r="L966" i="10" a="1"/>
  <c r="J966" i="10"/>
  <c r="J966" i="10" a="1"/>
  <c r="X965" i="10"/>
  <c r="X965" i="10" a="1"/>
  <c r="V965" i="10"/>
  <c r="V965" i="10" a="1"/>
  <c r="T965" i="10"/>
  <c r="T965" i="10" a="1"/>
  <c r="R965" i="10"/>
  <c r="R965" i="10" a="1"/>
  <c r="P965" i="10"/>
  <c r="P965" i="10" a="1"/>
  <c r="N965" i="10"/>
  <c r="N965" i="10" a="1"/>
  <c r="L965" i="10"/>
  <c r="L965" i="10" a="1"/>
  <c r="J965" i="10"/>
  <c r="J965" i="10" a="1"/>
  <c r="X964" i="10"/>
  <c r="X964" i="10" a="1"/>
  <c r="V964" i="10"/>
  <c r="V964" i="10" a="1"/>
  <c r="T964" i="10"/>
  <c r="T964" i="10" a="1"/>
  <c r="R964" i="10"/>
  <c r="R964" i="10" a="1"/>
  <c r="P964" i="10"/>
  <c r="P964" i="10" a="1"/>
  <c r="N964" i="10"/>
  <c r="N964" i="10" a="1"/>
  <c r="L964" i="10"/>
  <c r="L964" i="10" a="1"/>
  <c r="J964" i="10"/>
  <c r="J964" i="10" a="1"/>
  <c r="X963" i="10"/>
  <c r="X963" i="10" a="1"/>
  <c r="V963" i="10"/>
  <c r="V963" i="10" a="1"/>
  <c r="T963" i="10"/>
  <c r="T963" i="10" a="1"/>
  <c r="R963" i="10"/>
  <c r="R963" i="10" a="1"/>
  <c r="P963" i="10"/>
  <c r="P963" i="10" a="1"/>
  <c r="N963" i="10"/>
  <c r="N963" i="10" a="1"/>
  <c r="L963" i="10"/>
  <c r="L963" i="10" a="1"/>
  <c r="J963" i="10"/>
  <c r="J963" i="10" a="1"/>
  <c r="X962" i="10"/>
  <c r="X962" i="10" a="1"/>
  <c r="V962" i="10"/>
  <c r="V962" i="10" a="1"/>
  <c r="T962" i="10"/>
  <c r="T962" i="10" a="1"/>
  <c r="R962" i="10"/>
  <c r="R962" i="10" a="1"/>
  <c r="P962" i="10"/>
  <c r="P962" i="10" a="1"/>
  <c r="N962" i="10"/>
  <c r="N962" i="10" a="1"/>
  <c r="L962" i="10"/>
  <c r="L962" i="10" a="1"/>
  <c r="J962" i="10"/>
  <c r="J962" i="10" a="1"/>
  <c r="X961" i="10"/>
  <c r="X961" i="10" a="1"/>
  <c r="V961" i="10"/>
  <c r="V961" i="10" a="1"/>
  <c r="T961" i="10"/>
  <c r="T961" i="10" a="1"/>
  <c r="R961" i="10"/>
  <c r="R961" i="10" a="1"/>
  <c r="P961" i="10"/>
  <c r="P961" i="10" a="1"/>
  <c r="N961" i="10"/>
  <c r="N961" i="10" a="1"/>
  <c r="L961" i="10"/>
  <c r="L961" i="10" a="1"/>
  <c r="J961" i="10"/>
  <c r="J961" i="10" a="1"/>
  <c r="X960" i="10"/>
  <c r="X960" i="10" a="1"/>
  <c r="V960" i="10"/>
  <c r="V960" i="10" a="1"/>
  <c r="T960" i="10"/>
  <c r="T960" i="10" a="1"/>
  <c r="R960" i="10"/>
  <c r="R960" i="10" a="1"/>
  <c r="P960" i="10"/>
  <c r="P960" i="10" a="1"/>
  <c r="N960" i="10"/>
  <c r="N960" i="10" a="1"/>
  <c r="L960" i="10"/>
  <c r="L960" i="10" a="1"/>
  <c r="J960" i="10"/>
  <c r="J960" i="10" a="1"/>
  <c r="X959" i="10"/>
  <c r="X959" i="10" a="1"/>
  <c r="V959" i="10"/>
  <c r="V959" i="10" a="1"/>
  <c r="T959" i="10"/>
  <c r="T959" i="10" a="1"/>
  <c r="R959" i="10"/>
  <c r="R959" i="10" a="1"/>
  <c r="P959" i="10"/>
  <c r="P959" i="10" a="1"/>
  <c r="N959" i="10"/>
  <c r="N959" i="10" a="1"/>
  <c r="L959" i="10"/>
  <c r="L959" i="10" a="1"/>
  <c r="J959" i="10"/>
  <c r="J959" i="10" a="1"/>
  <c r="X958" i="10"/>
  <c r="X958" i="10" a="1"/>
  <c r="V958" i="10"/>
  <c r="V958" i="10" a="1"/>
  <c r="T958" i="10"/>
  <c r="T958" i="10" a="1"/>
  <c r="R958" i="10"/>
  <c r="R958" i="10" a="1"/>
  <c r="P958" i="10"/>
  <c r="P958" i="10" a="1"/>
  <c r="N958" i="10"/>
  <c r="N958" i="10" a="1"/>
  <c r="L958" i="10"/>
  <c r="L958" i="10" a="1"/>
  <c r="J958" i="10"/>
  <c r="J958" i="10" a="1"/>
  <c r="X957" i="10"/>
  <c r="X957" i="10" a="1"/>
  <c r="V957" i="10"/>
  <c r="V957" i="10" a="1"/>
  <c r="T957" i="10"/>
  <c r="T957" i="10" a="1"/>
  <c r="R957" i="10"/>
  <c r="R957" i="10" a="1"/>
  <c r="P957" i="10"/>
  <c r="P957" i="10" a="1"/>
  <c r="N957" i="10"/>
  <c r="N957" i="10" a="1"/>
  <c r="L957" i="10"/>
  <c r="L957" i="10" a="1"/>
  <c r="J957" i="10"/>
  <c r="J957" i="10" a="1"/>
  <c r="X956" i="10"/>
  <c r="X956" i="10" a="1"/>
  <c r="V956" i="10"/>
  <c r="V956" i="10" a="1"/>
  <c r="T956" i="10"/>
  <c r="T956" i="10" a="1"/>
  <c r="R956" i="10"/>
  <c r="R956" i="10" a="1"/>
  <c r="P956" i="10"/>
  <c r="P956" i="10" a="1"/>
  <c r="N956" i="10"/>
  <c r="N956" i="10" a="1"/>
  <c r="L956" i="10"/>
  <c r="L956" i="10" a="1"/>
  <c r="J956" i="10"/>
  <c r="J956" i="10" a="1"/>
  <c r="X955" i="10"/>
  <c r="X955" i="10" a="1"/>
  <c r="V955" i="10"/>
  <c r="V955" i="10" a="1"/>
  <c r="T955" i="10"/>
  <c r="T955" i="10" a="1"/>
  <c r="R955" i="10"/>
  <c r="R955" i="10" a="1"/>
  <c r="P955" i="10"/>
  <c r="P955" i="10" a="1"/>
  <c r="N955" i="10"/>
  <c r="N955" i="10" a="1"/>
  <c r="L955" i="10"/>
  <c r="L955" i="10" a="1"/>
  <c r="J955" i="10"/>
  <c r="J955" i="10" a="1"/>
  <c r="X954" i="10"/>
  <c r="X954" i="10" a="1"/>
  <c r="V954" i="10"/>
  <c r="V954" i="10" a="1"/>
  <c r="T954" i="10"/>
  <c r="T954" i="10" a="1"/>
  <c r="R954" i="10"/>
  <c r="R954" i="10" a="1"/>
  <c r="P954" i="10"/>
  <c r="P954" i="10" a="1"/>
  <c r="N954" i="10"/>
  <c r="N954" i="10" a="1"/>
  <c r="L954" i="10"/>
  <c r="L954" i="10" a="1"/>
  <c r="J954" i="10"/>
  <c r="J954" i="10" a="1"/>
  <c r="X953" i="10"/>
  <c r="X953" i="10" a="1"/>
  <c r="V953" i="10"/>
  <c r="V953" i="10" a="1"/>
  <c r="T953" i="10"/>
  <c r="T953" i="10" a="1"/>
  <c r="R953" i="10"/>
  <c r="R953" i="10" a="1"/>
  <c r="P953" i="10"/>
  <c r="P953" i="10" a="1"/>
  <c r="N953" i="10"/>
  <c r="N953" i="10" a="1"/>
  <c r="L953" i="10"/>
  <c r="L953" i="10" a="1"/>
  <c r="J953" i="10"/>
  <c r="J953" i="10" a="1"/>
  <c r="X952" i="10"/>
  <c r="X952" i="10" a="1"/>
  <c r="V952" i="10"/>
  <c r="V952" i="10" a="1"/>
  <c r="T952" i="10"/>
  <c r="T952" i="10" a="1"/>
  <c r="R952" i="10"/>
  <c r="R952" i="10" a="1"/>
  <c r="P952" i="10"/>
  <c r="P952" i="10" a="1"/>
  <c r="N952" i="10"/>
  <c r="N952" i="10" a="1"/>
  <c r="L952" i="10"/>
  <c r="L952" i="10" a="1"/>
  <c r="J952" i="10"/>
  <c r="J952" i="10" a="1"/>
  <c r="X951" i="10"/>
  <c r="X951" i="10" a="1"/>
  <c r="V951" i="10"/>
  <c r="V951" i="10" a="1"/>
  <c r="T951" i="10"/>
  <c r="T951" i="10" a="1"/>
  <c r="R951" i="10"/>
  <c r="R951" i="10" a="1"/>
  <c r="P951" i="10"/>
  <c r="P951" i="10" a="1"/>
  <c r="N951" i="10"/>
  <c r="N951" i="10" a="1"/>
  <c r="L951" i="10"/>
  <c r="L951" i="10" a="1"/>
  <c r="J951" i="10"/>
  <c r="J951" i="10" a="1"/>
  <c r="X950" i="10"/>
  <c r="X950" i="10" a="1"/>
  <c r="V950" i="10"/>
  <c r="V950" i="10" a="1"/>
  <c r="T950" i="10"/>
  <c r="T950" i="10" a="1"/>
  <c r="R950" i="10"/>
  <c r="R950" i="10" a="1"/>
  <c r="P950" i="10"/>
  <c r="P950" i="10" a="1"/>
  <c r="N950" i="10"/>
  <c r="N950" i="10" a="1"/>
  <c r="L950" i="10"/>
  <c r="L950" i="10" a="1"/>
  <c r="J950" i="10"/>
  <c r="J950" i="10" a="1"/>
  <c r="X949" i="10"/>
  <c r="X949" i="10" a="1"/>
  <c r="V949" i="10"/>
  <c r="V949" i="10" a="1"/>
  <c r="T949" i="10"/>
  <c r="T949" i="10" a="1"/>
  <c r="R949" i="10"/>
  <c r="R949" i="10" a="1"/>
  <c r="P949" i="10"/>
  <c r="P949" i="10" a="1"/>
  <c r="N949" i="10"/>
  <c r="N949" i="10" a="1"/>
  <c r="L949" i="10"/>
  <c r="L949" i="10" a="1"/>
  <c r="J949" i="10"/>
  <c r="J949" i="10" a="1"/>
  <c r="X948" i="10"/>
  <c r="X948" i="10" a="1"/>
  <c r="V948" i="10"/>
  <c r="V948" i="10" a="1"/>
  <c r="T948" i="10"/>
  <c r="T948" i="10" a="1"/>
  <c r="R948" i="10"/>
  <c r="R948" i="10" a="1"/>
  <c r="P948" i="10"/>
  <c r="P948" i="10" a="1"/>
  <c r="N948" i="10"/>
  <c r="N948" i="10" a="1"/>
  <c r="L948" i="10"/>
  <c r="L948" i="10" a="1"/>
  <c r="J948" i="10"/>
  <c r="J948" i="10" a="1"/>
  <c r="X947" i="10"/>
  <c r="X947" i="10" a="1"/>
  <c r="V947" i="10"/>
  <c r="V947" i="10" a="1"/>
  <c r="T947" i="10"/>
  <c r="T947" i="10" a="1"/>
  <c r="R947" i="10"/>
  <c r="R947" i="10" a="1"/>
  <c r="P947" i="10"/>
  <c r="P947" i="10" a="1"/>
  <c r="N947" i="10"/>
  <c r="N947" i="10" a="1"/>
  <c r="L947" i="10"/>
  <c r="L947" i="10" a="1"/>
  <c r="J947" i="10"/>
  <c r="J947" i="10" a="1"/>
  <c r="X946" i="10"/>
  <c r="X946" i="10" a="1"/>
  <c r="V946" i="10"/>
  <c r="V946" i="10" a="1"/>
  <c r="T946" i="10"/>
  <c r="T946" i="10" a="1"/>
  <c r="R946" i="10"/>
  <c r="R946" i="10" a="1"/>
  <c r="P946" i="10"/>
  <c r="P946" i="10" a="1"/>
  <c r="N946" i="10"/>
  <c r="N946" i="10" a="1"/>
  <c r="L946" i="10"/>
  <c r="L946" i="10" a="1"/>
  <c r="J946" i="10"/>
  <c r="J946" i="10" a="1"/>
  <c r="X945" i="10"/>
  <c r="X945" i="10" a="1"/>
  <c r="V945" i="10"/>
  <c r="V945" i="10" a="1"/>
  <c r="T945" i="10"/>
  <c r="T945" i="10" a="1"/>
  <c r="R945" i="10"/>
  <c r="R945" i="10" a="1"/>
  <c r="P945" i="10"/>
  <c r="P945" i="10" a="1"/>
  <c r="N945" i="10"/>
  <c r="N945" i="10" a="1"/>
  <c r="L945" i="10"/>
  <c r="L945" i="10" a="1"/>
  <c r="J945" i="10"/>
  <c r="J945" i="10" a="1"/>
  <c r="X944" i="10"/>
  <c r="X944" i="10" a="1"/>
  <c r="V944" i="10"/>
  <c r="V944" i="10" a="1"/>
  <c r="T944" i="10"/>
  <c r="T944" i="10" a="1"/>
  <c r="R944" i="10"/>
  <c r="R944" i="10" a="1"/>
  <c r="P944" i="10"/>
  <c r="P944" i="10" a="1"/>
  <c r="N944" i="10"/>
  <c r="N944" i="10" a="1"/>
  <c r="L944" i="10"/>
  <c r="L944" i="10" a="1"/>
  <c r="J944" i="10"/>
  <c r="J944" i="10" a="1"/>
  <c r="X943" i="10"/>
  <c r="X943" i="10" a="1"/>
  <c r="V943" i="10"/>
  <c r="V943" i="10" a="1"/>
  <c r="T943" i="10"/>
  <c r="T943" i="10" a="1"/>
  <c r="R943" i="10"/>
  <c r="R943" i="10" a="1"/>
  <c r="P943" i="10"/>
  <c r="P943" i="10" a="1"/>
  <c r="N943" i="10"/>
  <c r="N943" i="10" a="1"/>
  <c r="L943" i="10"/>
  <c r="L943" i="10" a="1"/>
  <c r="J943" i="10"/>
  <c r="J943" i="10" a="1"/>
  <c r="X942" i="10"/>
  <c r="X942" i="10" a="1"/>
  <c r="V942" i="10"/>
  <c r="V942" i="10" a="1"/>
  <c r="T942" i="10"/>
  <c r="T942" i="10" a="1"/>
  <c r="R942" i="10"/>
  <c r="R942" i="10" a="1"/>
  <c r="P942" i="10"/>
  <c r="P942" i="10" a="1"/>
  <c r="N942" i="10"/>
  <c r="N942" i="10" a="1"/>
  <c r="L942" i="10"/>
  <c r="L942" i="10" a="1"/>
  <c r="J942" i="10"/>
  <c r="J942" i="10" a="1"/>
  <c r="X941" i="10"/>
  <c r="X941" i="10" a="1"/>
  <c r="V941" i="10"/>
  <c r="V941" i="10" a="1"/>
  <c r="T941" i="10"/>
  <c r="T941" i="10" a="1"/>
  <c r="R941" i="10"/>
  <c r="R941" i="10" a="1"/>
  <c r="P941" i="10"/>
  <c r="P941" i="10" a="1"/>
  <c r="N941" i="10"/>
  <c r="N941" i="10" a="1"/>
  <c r="L941" i="10"/>
  <c r="L941" i="10" a="1"/>
  <c r="J941" i="10"/>
  <c r="J941" i="10" a="1"/>
  <c r="X940" i="10"/>
  <c r="X940" i="10" a="1"/>
  <c r="V940" i="10"/>
  <c r="V940" i="10" a="1"/>
  <c r="T940" i="10"/>
  <c r="T940" i="10" a="1"/>
  <c r="R940" i="10"/>
  <c r="R940" i="10" a="1"/>
  <c r="P940" i="10"/>
  <c r="P940" i="10" a="1"/>
  <c r="N940" i="10"/>
  <c r="N940" i="10" a="1"/>
  <c r="L940" i="10"/>
  <c r="L940" i="10" a="1"/>
  <c r="J940" i="10"/>
  <c r="J940" i="10" a="1"/>
  <c r="X939" i="10"/>
  <c r="X939" i="10" a="1"/>
  <c r="V939" i="10"/>
  <c r="V939" i="10" a="1"/>
  <c r="T939" i="10"/>
  <c r="T939" i="10" a="1"/>
  <c r="R939" i="10"/>
  <c r="R939" i="10" a="1"/>
  <c r="P939" i="10"/>
  <c r="P939" i="10" a="1"/>
  <c r="N939" i="10"/>
  <c r="N939" i="10" a="1"/>
  <c r="L939" i="10"/>
  <c r="L939" i="10" a="1"/>
  <c r="J939" i="10"/>
  <c r="J939" i="10" a="1"/>
  <c r="X938" i="10"/>
  <c r="X938" i="10" a="1"/>
  <c r="V938" i="10"/>
  <c r="V938" i="10" a="1"/>
  <c r="T938" i="10"/>
  <c r="T938" i="10" a="1"/>
  <c r="R938" i="10"/>
  <c r="R938" i="10" a="1"/>
  <c r="P938" i="10"/>
  <c r="P938" i="10" a="1"/>
  <c r="N938" i="10"/>
  <c r="N938" i="10" a="1"/>
  <c r="L938" i="10"/>
  <c r="L938" i="10" a="1"/>
  <c r="J938" i="10"/>
  <c r="J938" i="10" a="1"/>
  <c r="X937" i="10"/>
  <c r="X937" i="10" a="1"/>
  <c r="V937" i="10"/>
  <c r="V937" i="10" a="1"/>
  <c r="T937" i="10"/>
  <c r="T937" i="10" a="1"/>
  <c r="R937" i="10"/>
  <c r="R937" i="10" a="1"/>
  <c r="P937" i="10"/>
  <c r="P937" i="10" a="1"/>
  <c r="N937" i="10"/>
  <c r="N937" i="10" a="1"/>
  <c r="L937" i="10"/>
  <c r="L937" i="10" a="1"/>
  <c r="J937" i="10"/>
  <c r="J937" i="10" a="1"/>
  <c r="X936" i="10"/>
  <c r="X936" i="10" a="1"/>
  <c r="V936" i="10"/>
  <c r="V936" i="10" a="1"/>
  <c r="T936" i="10"/>
  <c r="T936" i="10" a="1"/>
  <c r="R936" i="10"/>
  <c r="R936" i="10" a="1"/>
  <c r="P936" i="10"/>
  <c r="P936" i="10" a="1"/>
  <c r="N936" i="10"/>
  <c r="N936" i="10" a="1"/>
  <c r="L936" i="10"/>
  <c r="L936" i="10" a="1"/>
  <c r="J936" i="10"/>
  <c r="J936" i="10" a="1"/>
  <c r="X935" i="10"/>
  <c r="X935" i="10" a="1"/>
  <c r="V935" i="10"/>
  <c r="V935" i="10" a="1"/>
  <c r="T935" i="10"/>
  <c r="T935" i="10" a="1"/>
  <c r="R935" i="10"/>
  <c r="R935" i="10" a="1"/>
  <c r="P935" i="10"/>
  <c r="P935" i="10" a="1"/>
  <c r="N935" i="10"/>
  <c r="N935" i="10" a="1"/>
  <c r="L935" i="10"/>
  <c r="L935" i="10" a="1"/>
  <c r="J935" i="10"/>
  <c r="J935" i="10" a="1"/>
  <c r="X934" i="10"/>
  <c r="X934" i="10" a="1"/>
  <c r="V934" i="10"/>
  <c r="V934" i="10" a="1"/>
  <c r="T934" i="10"/>
  <c r="T934" i="10" a="1"/>
  <c r="R934" i="10"/>
  <c r="R934" i="10" a="1"/>
  <c r="P934" i="10"/>
  <c r="P934" i="10" a="1"/>
  <c r="N934" i="10"/>
  <c r="N934" i="10" a="1"/>
  <c r="L934" i="10"/>
  <c r="L934" i="10" a="1"/>
  <c r="J934" i="10"/>
  <c r="J934" i="10" a="1"/>
  <c r="X933" i="10"/>
  <c r="X933" i="10" a="1"/>
  <c r="V933" i="10"/>
  <c r="V933" i="10" a="1"/>
  <c r="T933" i="10"/>
  <c r="T933" i="10" a="1"/>
  <c r="R933" i="10"/>
  <c r="R933" i="10" a="1"/>
  <c r="P933" i="10"/>
  <c r="P933" i="10" a="1"/>
  <c r="N933" i="10"/>
  <c r="N933" i="10" a="1"/>
  <c r="L933" i="10"/>
  <c r="L933" i="10" a="1"/>
  <c r="J933" i="10"/>
  <c r="J933" i="10" a="1"/>
  <c r="X932" i="10"/>
  <c r="X932" i="10" a="1"/>
  <c r="V932" i="10"/>
  <c r="V932" i="10" a="1"/>
  <c r="T932" i="10"/>
  <c r="T932" i="10" a="1"/>
  <c r="R932" i="10"/>
  <c r="R932" i="10" a="1"/>
  <c r="P932" i="10"/>
  <c r="P932" i="10" a="1"/>
  <c r="N932" i="10"/>
  <c r="N932" i="10" a="1"/>
  <c r="L932" i="10"/>
  <c r="L932" i="10" a="1"/>
  <c r="J932" i="10"/>
  <c r="J932" i="10" a="1"/>
  <c r="X931" i="10"/>
  <c r="X931" i="10" a="1"/>
  <c r="V931" i="10"/>
  <c r="V931" i="10" a="1"/>
  <c r="T931" i="10"/>
  <c r="T931" i="10" a="1"/>
  <c r="R931" i="10"/>
  <c r="R931" i="10" a="1"/>
  <c r="P931" i="10"/>
  <c r="P931" i="10" a="1"/>
  <c r="N931" i="10"/>
  <c r="N931" i="10" a="1"/>
  <c r="L931" i="10"/>
  <c r="L931" i="10" a="1"/>
  <c r="J931" i="10"/>
  <c r="J931" i="10" a="1"/>
  <c r="X930" i="10"/>
  <c r="X930" i="10" a="1"/>
  <c r="V930" i="10"/>
  <c r="V930" i="10" a="1"/>
  <c r="T930" i="10"/>
  <c r="T930" i="10" a="1"/>
  <c r="R930" i="10"/>
  <c r="R930" i="10" a="1"/>
  <c r="P930" i="10"/>
  <c r="P930" i="10" a="1"/>
  <c r="N930" i="10"/>
  <c r="N930" i="10" a="1"/>
  <c r="L930" i="10"/>
  <c r="L930" i="10" a="1"/>
  <c r="J930" i="10"/>
  <c r="J930" i="10" a="1"/>
  <c r="X929" i="10"/>
  <c r="X929" i="10" a="1"/>
  <c r="V929" i="10"/>
  <c r="V929" i="10" a="1"/>
  <c r="T929" i="10"/>
  <c r="T929" i="10" a="1"/>
  <c r="R929" i="10"/>
  <c r="R929" i="10" a="1"/>
  <c r="P929" i="10"/>
  <c r="P929" i="10" a="1"/>
  <c r="N929" i="10"/>
  <c r="N929" i="10" a="1"/>
  <c r="L929" i="10"/>
  <c r="L929" i="10" a="1"/>
  <c r="J929" i="10"/>
  <c r="J929" i="10" a="1"/>
  <c r="X928" i="10"/>
  <c r="X928" i="10" a="1"/>
  <c r="V928" i="10"/>
  <c r="V928" i="10" a="1"/>
  <c r="T928" i="10"/>
  <c r="T928" i="10" a="1"/>
  <c r="R928" i="10"/>
  <c r="R928" i="10" a="1"/>
  <c r="P928" i="10"/>
  <c r="P928" i="10" a="1"/>
  <c r="N928" i="10"/>
  <c r="N928" i="10" a="1"/>
  <c r="L928" i="10"/>
  <c r="L928" i="10" a="1"/>
  <c r="J928" i="10"/>
  <c r="J928" i="10" a="1"/>
  <c r="X927" i="10"/>
  <c r="X927" i="10" a="1"/>
  <c r="V927" i="10"/>
  <c r="V927" i="10" a="1"/>
  <c r="T927" i="10"/>
  <c r="T927" i="10" a="1"/>
  <c r="R927" i="10"/>
  <c r="R927" i="10" a="1"/>
  <c r="P927" i="10"/>
  <c r="P927" i="10" a="1"/>
  <c r="N927" i="10"/>
  <c r="N927" i="10" a="1"/>
  <c r="L927" i="10"/>
  <c r="L927" i="10" a="1"/>
  <c r="J927" i="10"/>
  <c r="J927" i="10" a="1"/>
  <c r="X926" i="10"/>
  <c r="X926" i="10" a="1"/>
  <c r="V926" i="10"/>
  <c r="V926" i="10" a="1"/>
  <c r="T926" i="10"/>
  <c r="T926" i="10" a="1"/>
  <c r="R926" i="10"/>
  <c r="R926" i="10" a="1"/>
  <c r="P926" i="10"/>
  <c r="P926" i="10" a="1"/>
  <c r="N926" i="10"/>
  <c r="N926" i="10" a="1"/>
  <c r="L926" i="10"/>
  <c r="L926" i="10" a="1"/>
  <c r="J926" i="10"/>
  <c r="J926" i="10" a="1"/>
  <c r="X925" i="10"/>
  <c r="X925" i="10" a="1"/>
  <c r="V925" i="10"/>
  <c r="V925" i="10" a="1"/>
  <c r="T925" i="10"/>
  <c r="T925" i="10" a="1"/>
  <c r="R925" i="10"/>
  <c r="R925" i="10" a="1"/>
  <c r="P925" i="10"/>
  <c r="P925" i="10" a="1"/>
  <c r="N925" i="10"/>
  <c r="N925" i="10" a="1"/>
  <c r="L925" i="10"/>
  <c r="L925" i="10" a="1"/>
  <c r="J925" i="10"/>
  <c r="J925" i="10" a="1"/>
  <c r="X924" i="10"/>
  <c r="X924" i="10" a="1"/>
  <c r="V924" i="10"/>
  <c r="V924" i="10" a="1"/>
  <c r="T924" i="10"/>
  <c r="T924" i="10" a="1"/>
  <c r="R924" i="10"/>
  <c r="R924" i="10" a="1"/>
  <c r="P924" i="10"/>
  <c r="P924" i="10" a="1"/>
  <c r="N924" i="10"/>
  <c r="N924" i="10" a="1"/>
  <c r="L924" i="10"/>
  <c r="L924" i="10" a="1"/>
  <c r="J924" i="10"/>
  <c r="J924" i="10" a="1"/>
  <c r="X923" i="10"/>
  <c r="X923" i="10" a="1"/>
  <c r="V923" i="10"/>
  <c r="V923" i="10" a="1"/>
  <c r="T923" i="10"/>
  <c r="T923" i="10" a="1"/>
  <c r="R923" i="10"/>
  <c r="R923" i="10" a="1"/>
  <c r="P923" i="10"/>
  <c r="P923" i="10" a="1"/>
  <c r="N923" i="10"/>
  <c r="N923" i="10" a="1"/>
  <c r="L923" i="10"/>
  <c r="L923" i="10" a="1"/>
  <c r="J923" i="10"/>
  <c r="J923" i="10" a="1"/>
  <c r="X922" i="10"/>
  <c r="X922" i="10" a="1"/>
  <c r="V922" i="10"/>
  <c r="V922" i="10" a="1"/>
  <c r="T922" i="10"/>
  <c r="T922" i="10" a="1"/>
  <c r="R922" i="10"/>
  <c r="R922" i="10" a="1"/>
  <c r="P922" i="10"/>
  <c r="P922" i="10" a="1"/>
  <c r="N922" i="10"/>
  <c r="N922" i="10" a="1"/>
  <c r="L922" i="10"/>
  <c r="L922" i="10" a="1"/>
  <c r="J922" i="10"/>
  <c r="J922" i="10" a="1"/>
  <c r="X921" i="10"/>
  <c r="X921" i="10" a="1"/>
  <c r="V921" i="10"/>
  <c r="V921" i="10" a="1"/>
  <c r="T921" i="10"/>
  <c r="T921" i="10" a="1"/>
  <c r="R921" i="10"/>
  <c r="R921" i="10" a="1"/>
  <c r="P921" i="10"/>
  <c r="P921" i="10" a="1"/>
  <c r="N921" i="10"/>
  <c r="N921" i="10" a="1"/>
  <c r="L921" i="10"/>
  <c r="L921" i="10" a="1"/>
  <c r="J921" i="10"/>
  <c r="J921" i="10" a="1"/>
  <c r="X920" i="10"/>
  <c r="X920" i="10" a="1"/>
  <c r="V920" i="10"/>
  <c r="V920" i="10" a="1"/>
  <c r="T920" i="10"/>
  <c r="T920" i="10" a="1"/>
  <c r="R920" i="10"/>
  <c r="R920" i="10" a="1"/>
  <c r="P920" i="10"/>
  <c r="P920" i="10" a="1"/>
  <c r="N920" i="10"/>
  <c r="N920" i="10" a="1"/>
  <c r="L920" i="10"/>
  <c r="L920" i="10" a="1"/>
  <c r="J920" i="10"/>
  <c r="J920" i="10" a="1"/>
  <c r="X919" i="10"/>
  <c r="X919" i="10" a="1"/>
  <c r="V919" i="10"/>
  <c r="V919" i="10" a="1"/>
  <c r="T919" i="10"/>
  <c r="T919" i="10" a="1"/>
  <c r="R919" i="10"/>
  <c r="R919" i="10" a="1"/>
  <c r="P919" i="10"/>
  <c r="P919" i="10" a="1"/>
  <c r="N919" i="10"/>
  <c r="N919" i="10" a="1"/>
  <c r="L919" i="10"/>
  <c r="L919" i="10" a="1"/>
  <c r="J919" i="10"/>
  <c r="J919" i="10" a="1"/>
  <c r="X918" i="10"/>
  <c r="X918" i="10" a="1"/>
  <c r="V918" i="10"/>
  <c r="V918" i="10" a="1"/>
  <c r="T918" i="10"/>
  <c r="T918" i="10" a="1"/>
  <c r="R918" i="10"/>
  <c r="R918" i="10" a="1"/>
  <c r="P918" i="10"/>
  <c r="P918" i="10" a="1"/>
  <c r="N918" i="10"/>
  <c r="N918" i="10" a="1"/>
  <c r="L918" i="10"/>
  <c r="L918" i="10" a="1"/>
  <c r="J918" i="10"/>
  <c r="J918" i="10" a="1"/>
  <c r="X917" i="10"/>
  <c r="X917" i="10" a="1"/>
  <c r="V917" i="10"/>
  <c r="V917" i="10" a="1"/>
  <c r="T917" i="10"/>
  <c r="T917" i="10" a="1"/>
  <c r="R917" i="10"/>
  <c r="R917" i="10" a="1"/>
  <c r="P917" i="10"/>
  <c r="P917" i="10" a="1"/>
  <c r="N917" i="10"/>
  <c r="N917" i="10" a="1"/>
  <c r="L917" i="10"/>
  <c r="L917" i="10" a="1"/>
  <c r="J917" i="10"/>
  <c r="J917" i="10" a="1"/>
  <c r="X916" i="10"/>
  <c r="X916" i="10" a="1"/>
  <c r="V916" i="10"/>
  <c r="V916" i="10" a="1"/>
  <c r="T916" i="10"/>
  <c r="T916" i="10" a="1"/>
  <c r="R916" i="10"/>
  <c r="R916" i="10" a="1"/>
  <c r="P916" i="10"/>
  <c r="P916" i="10" a="1"/>
  <c r="N916" i="10"/>
  <c r="N916" i="10" a="1"/>
  <c r="L916" i="10"/>
  <c r="L916" i="10" a="1"/>
  <c r="J916" i="10"/>
  <c r="J916" i="10" a="1"/>
  <c r="X915" i="10"/>
  <c r="X915" i="10" a="1"/>
  <c r="V915" i="10"/>
  <c r="V915" i="10" a="1"/>
  <c r="T915" i="10"/>
  <c r="T915" i="10" a="1"/>
  <c r="R915" i="10"/>
  <c r="R915" i="10" a="1"/>
  <c r="P915" i="10"/>
  <c r="P915" i="10" a="1"/>
  <c r="N915" i="10"/>
  <c r="N915" i="10" a="1"/>
  <c r="L915" i="10"/>
  <c r="L915" i="10" a="1"/>
  <c r="J915" i="10"/>
  <c r="J915" i="10" a="1"/>
  <c r="X914" i="10"/>
  <c r="X914" i="10" a="1"/>
  <c r="V914" i="10"/>
  <c r="V914" i="10" a="1"/>
  <c r="T914" i="10"/>
  <c r="T914" i="10" a="1"/>
  <c r="R914" i="10"/>
  <c r="R914" i="10" a="1"/>
  <c r="P914" i="10"/>
  <c r="P914" i="10" a="1"/>
  <c r="N914" i="10"/>
  <c r="N914" i="10" a="1"/>
  <c r="L914" i="10"/>
  <c r="L914" i="10" a="1"/>
  <c r="J914" i="10"/>
  <c r="J914" i="10" a="1"/>
  <c r="X913" i="10"/>
  <c r="X913" i="10" a="1"/>
  <c r="V913" i="10"/>
  <c r="V913" i="10" a="1"/>
  <c r="T913" i="10"/>
  <c r="T913" i="10" a="1"/>
  <c r="R913" i="10"/>
  <c r="R913" i="10" a="1"/>
  <c r="P913" i="10"/>
  <c r="P913" i="10" a="1"/>
  <c r="N913" i="10"/>
  <c r="N913" i="10" a="1"/>
  <c r="L913" i="10"/>
  <c r="L913" i="10" a="1"/>
  <c r="J913" i="10"/>
  <c r="J913" i="10" a="1"/>
  <c r="X912" i="10"/>
  <c r="X912" i="10" a="1"/>
  <c r="V912" i="10"/>
  <c r="V912" i="10" a="1"/>
  <c r="T912" i="10"/>
  <c r="T912" i="10" a="1"/>
  <c r="R912" i="10"/>
  <c r="R912" i="10" a="1"/>
  <c r="P912" i="10"/>
  <c r="P912" i="10" a="1"/>
  <c r="N912" i="10"/>
  <c r="N912" i="10" a="1"/>
  <c r="L912" i="10"/>
  <c r="L912" i="10" a="1"/>
  <c r="J912" i="10"/>
  <c r="J912" i="10" a="1"/>
  <c r="X911" i="10"/>
  <c r="X911" i="10" a="1"/>
  <c r="V911" i="10"/>
  <c r="V911" i="10" a="1"/>
  <c r="T911" i="10"/>
  <c r="T911" i="10" a="1"/>
  <c r="R911" i="10"/>
  <c r="R911" i="10" a="1"/>
  <c r="P911" i="10"/>
  <c r="P911" i="10" a="1"/>
  <c r="N911" i="10"/>
  <c r="N911" i="10" a="1"/>
  <c r="L911" i="10"/>
  <c r="L911" i="10" a="1"/>
  <c r="J911" i="10"/>
  <c r="J911" i="10" a="1"/>
  <c r="X910" i="10"/>
  <c r="X910" i="10" a="1"/>
  <c r="V910" i="10"/>
  <c r="V910" i="10" a="1"/>
  <c r="T910" i="10"/>
  <c r="T910" i="10" a="1"/>
  <c r="R910" i="10"/>
  <c r="R910" i="10" a="1"/>
  <c r="P910" i="10"/>
  <c r="P910" i="10" a="1"/>
  <c r="N910" i="10"/>
  <c r="N910" i="10" a="1"/>
  <c r="L910" i="10"/>
  <c r="L910" i="10" a="1"/>
  <c r="J910" i="10"/>
  <c r="J910" i="10" a="1"/>
  <c r="X909" i="10"/>
  <c r="X909" i="10" a="1"/>
  <c r="V909" i="10"/>
  <c r="V909" i="10" a="1"/>
  <c r="T909" i="10"/>
  <c r="T909" i="10" a="1"/>
  <c r="R909" i="10"/>
  <c r="R909" i="10" a="1"/>
  <c r="P909" i="10"/>
  <c r="P909" i="10" a="1"/>
  <c r="N909" i="10"/>
  <c r="N909" i="10" a="1"/>
  <c r="L909" i="10"/>
  <c r="L909" i="10" a="1"/>
  <c r="J909" i="10"/>
  <c r="J909" i="10" a="1"/>
  <c r="X908" i="10"/>
  <c r="X908" i="10" a="1"/>
  <c r="V908" i="10"/>
  <c r="V908" i="10" a="1"/>
  <c r="T908" i="10"/>
  <c r="T908" i="10" a="1"/>
  <c r="R908" i="10"/>
  <c r="R908" i="10" a="1"/>
  <c r="P908" i="10"/>
  <c r="P908" i="10" a="1"/>
  <c r="N908" i="10"/>
  <c r="N908" i="10" a="1"/>
  <c r="L908" i="10"/>
  <c r="L908" i="10" a="1"/>
  <c r="J908" i="10"/>
  <c r="J908" i="10" a="1"/>
  <c r="X907" i="10"/>
  <c r="X907" i="10" a="1"/>
  <c r="V907" i="10"/>
  <c r="V907" i="10" a="1"/>
  <c r="T907" i="10"/>
  <c r="T907" i="10" a="1"/>
  <c r="R907" i="10"/>
  <c r="R907" i="10" a="1"/>
  <c r="P907" i="10"/>
  <c r="P907" i="10" a="1"/>
  <c r="N907" i="10"/>
  <c r="N907" i="10" a="1"/>
  <c r="L907" i="10"/>
  <c r="L907" i="10" a="1"/>
  <c r="J907" i="10"/>
  <c r="J907" i="10" a="1"/>
  <c r="X906" i="10"/>
  <c r="X906" i="10" a="1"/>
  <c r="V906" i="10"/>
  <c r="V906" i="10" a="1"/>
  <c r="T906" i="10"/>
  <c r="T906" i="10" a="1"/>
  <c r="R906" i="10"/>
  <c r="R906" i="10" a="1"/>
  <c r="P906" i="10"/>
  <c r="P906" i="10" a="1"/>
  <c r="N906" i="10"/>
  <c r="N906" i="10" a="1"/>
  <c r="L906" i="10"/>
  <c r="L906" i="10" a="1"/>
  <c r="J906" i="10"/>
  <c r="J906" i="10" a="1"/>
  <c r="X905" i="10"/>
  <c r="X905" i="10" a="1"/>
  <c r="V905" i="10"/>
  <c r="V905" i="10" a="1"/>
  <c r="T905" i="10"/>
  <c r="T905" i="10" a="1"/>
  <c r="R905" i="10"/>
  <c r="R905" i="10" a="1"/>
  <c r="P905" i="10"/>
  <c r="P905" i="10" a="1"/>
  <c r="N905" i="10"/>
  <c r="N905" i="10" a="1"/>
  <c r="L905" i="10"/>
  <c r="L905" i="10" a="1"/>
  <c r="J905" i="10"/>
  <c r="J905" i="10" a="1"/>
  <c r="X904" i="10"/>
  <c r="X904" i="10" a="1"/>
  <c r="V904" i="10"/>
  <c r="V904" i="10" a="1"/>
  <c r="T904" i="10"/>
  <c r="T904" i="10" a="1"/>
  <c r="R904" i="10"/>
  <c r="R904" i="10" a="1"/>
  <c r="P904" i="10"/>
  <c r="P904" i="10" a="1"/>
  <c r="N904" i="10"/>
  <c r="N904" i="10" a="1"/>
  <c r="L904" i="10"/>
  <c r="L904" i="10" a="1"/>
  <c r="J904" i="10"/>
  <c r="J904" i="10" a="1"/>
  <c r="X903" i="10"/>
  <c r="X903" i="10" a="1"/>
  <c r="V903" i="10"/>
  <c r="V903" i="10" a="1"/>
  <c r="T903" i="10"/>
  <c r="T903" i="10" a="1"/>
  <c r="R903" i="10"/>
  <c r="R903" i="10" a="1"/>
  <c r="P903" i="10"/>
  <c r="P903" i="10" a="1"/>
  <c r="N903" i="10"/>
  <c r="N903" i="10" a="1"/>
  <c r="L903" i="10"/>
  <c r="L903" i="10" a="1"/>
  <c r="J903" i="10"/>
  <c r="J903" i="10" a="1"/>
  <c r="X902" i="10"/>
  <c r="X902" i="10" a="1"/>
  <c r="V902" i="10"/>
  <c r="V902" i="10" a="1"/>
  <c r="T902" i="10"/>
  <c r="T902" i="10" a="1"/>
  <c r="R902" i="10"/>
  <c r="R902" i="10" a="1"/>
  <c r="P902" i="10"/>
  <c r="P902" i="10" a="1"/>
  <c r="N902" i="10"/>
  <c r="N902" i="10" a="1"/>
  <c r="L902" i="10"/>
  <c r="L902" i="10" a="1"/>
  <c r="J902" i="10"/>
  <c r="J902" i="10" a="1"/>
  <c r="X901" i="10"/>
  <c r="X901" i="10" a="1"/>
  <c r="V901" i="10"/>
  <c r="V901" i="10" a="1"/>
  <c r="T901" i="10"/>
  <c r="T901" i="10" a="1"/>
  <c r="R901" i="10"/>
  <c r="R901" i="10" a="1"/>
  <c r="P901" i="10"/>
  <c r="P901" i="10" a="1"/>
  <c r="N901" i="10"/>
  <c r="N901" i="10" a="1"/>
  <c r="L901" i="10"/>
  <c r="L901" i="10" a="1"/>
  <c r="J901" i="10"/>
  <c r="J901" i="10" a="1"/>
  <c r="X900" i="10"/>
  <c r="X900" i="10" a="1"/>
  <c r="V900" i="10"/>
  <c r="V900" i="10" a="1"/>
  <c r="T900" i="10"/>
  <c r="T900" i="10" a="1"/>
  <c r="R900" i="10"/>
  <c r="R900" i="10" a="1"/>
  <c r="P900" i="10"/>
  <c r="P900" i="10" a="1"/>
  <c r="N900" i="10"/>
  <c r="N900" i="10" a="1"/>
  <c r="L900" i="10"/>
  <c r="L900" i="10" a="1"/>
  <c r="J900" i="10"/>
  <c r="J900" i="10" a="1"/>
  <c r="X899" i="10"/>
  <c r="X899" i="10" a="1"/>
  <c r="V899" i="10"/>
  <c r="V899" i="10" a="1"/>
  <c r="T899" i="10"/>
  <c r="T899" i="10" a="1"/>
  <c r="R899" i="10"/>
  <c r="R899" i="10" a="1"/>
  <c r="P899" i="10"/>
  <c r="P899" i="10" a="1"/>
  <c r="N899" i="10"/>
  <c r="N899" i="10" a="1"/>
  <c r="L899" i="10"/>
  <c r="L899" i="10" a="1"/>
  <c r="J899" i="10"/>
  <c r="J899" i="10" a="1"/>
  <c r="X898" i="10"/>
  <c r="X898" i="10" a="1"/>
  <c r="V898" i="10"/>
  <c r="V898" i="10" a="1"/>
  <c r="T898" i="10"/>
  <c r="T898" i="10" a="1"/>
  <c r="R898" i="10"/>
  <c r="R898" i="10" a="1"/>
  <c r="P898" i="10"/>
  <c r="P898" i="10" a="1"/>
  <c r="N898" i="10"/>
  <c r="N898" i="10" a="1"/>
  <c r="L898" i="10"/>
  <c r="L898" i="10" a="1"/>
  <c r="J898" i="10"/>
  <c r="J898" i="10" a="1"/>
  <c r="X897" i="10"/>
  <c r="X897" i="10" a="1"/>
  <c r="V897" i="10"/>
  <c r="V897" i="10" a="1"/>
  <c r="T897" i="10"/>
  <c r="T897" i="10" a="1"/>
  <c r="R897" i="10"/>
  <c r="R897" i="10" a="1"/>
  <c r="P897" i="10"/>
  <c r="P897" i="10" a="1"/>
  <c r="N897" i="10"/>
  <c r="N897" i="10" a="1"/>
  <c r="L897" i="10"/>
  <c r="L897" i="10" a="1"/>
  <c r="J897" i="10"/>
  <c r="J897" i="10" a="1"/>
  <c r="X896" i="10"/>
  <c r="X896" i="10" a="1"/>
  <c r="V896" i="10"/>
  <c r="V896" i="10" a="1"/>
  <c r="T896" i="10"/>
  <c r="T896" i="10" a="1"/>
  <c r="R896" i="10"/>
  <c r="R896" i="10" a="1"/>
  <c r="P896" i="10"/>
  <c r="P896" i="10" a="1"/>
  <c r="N896" i="10"/>
  <c r="N896" i="10" a="1"/>
  <c r="L896" i="10"/>
  <c r="L896" i="10" a="1"/>
  <c r="J896" i="10"/>
  <c r="J896" i="10" a="1"/>
  <c r="X895" i="10"/>
  <c r="X895" i="10" a="1"/>
  <c r="V895" i="10"/>
  <c r="V895" i="10" a="1"/>
  <c r="T895" i="10"/>
  <c r="T895" i="10" a="1"/>
  <c r="R895" i="10"/>
  <c r="R895" i="10" a="1"/>
  <c r="P895" i="10"/>
  <c r="P895" i="10" a="1"/>
  <c r="N895" i="10"/>
  <c r="N895" i="10" a="1"/>
  <c r="L895" i="10"/>
  <c r="L895" i="10" a="1"/>
  <c r="J895" i="10"/>
  <c r="J895" i="10" a="1"/>
  <c r="X894" i="10"/>
  <c r="X894" i="10" a="1"/>
  <c r="V894" i="10"/>
  <c r="V894" i="10" a="1"/>
  <c r="T894" i="10"/>
  <c r="T894" i="10" a="1"/>
  <c r="R894" i="10"/>
  <c r="R894" i="10" a="1"/>
  <c r="P894" i="10"/>
  <c r="P894" i="10" a="1"/>
  <c r="N894" i="10"/>
  <c r="N894" i="10" a="1"/>
  <c r="L894" i="10"/>
  <c r="L894" i="10" a="1"/>
  <c r="J894" i="10"/>
  <c r="J894" i="10" a="1"/>
  <c r="X893" i="10"/>
  <c r="X893" i="10" a="1"/>
  <c r="V893" i="10"/>
  <c r="V893" i="10" a="1"/>
  <c r="T893" i="10"/>
  <c r="T893" i="10" a="1"/>
  <c r="R893" i="10"/>
  <c r="R893" i="10" a="1"/>
  <c r="P893" i="10"/>
  <c r="P893" i="10" a="1"/>
  <c r="N893" i="10"/>
  <c r="N893" i="10" a="1"/>
  <c r="L893" i="10"/>
  <c r="L893" i="10" a="1"/>
  <c r="J893" i="10"/>
  <c r="J893" i="10" a="1"/>
  <c r="X892" i="10"/>
  <c r="X892" i="10" a="1"/>
  <c r="V892" i="10"/>
  <c r="V892" i="10" a="1"/>
  <c r="T892" i="10"/>
  <c r="T892" i="10" a="1"/>
  <c r="R892" i="10"/>
  <c r="R892" i="10" a="1"/>
  <c r="P892" i="10"/>
  <c r="P892" i="10" a="1"/>
  <c r="N892" i="10"/>
  <c r="N892" i="10" a="1"/>
  <c r="L892" i="10"/>
  <c r="L892" i="10" a="1"/>
  <c r="J892" i="10"/>
  <c r="J892" i="10" a="1"/>
  <c r="X891" i="10"/>
  <c r="X891" i="10" a="1"/>
  <c r="V891" i="10"/>
  <c r="V891" i="10" a="1"/>
  <c r="T891" i="10"/>
  <c r="T891" i="10" a="1"/>
  <c r="R891" i="10"/>
  <c r="R891" i="10" a="1"/>
  <c r="P891" i="10"/>
  <c r="P891" i="10" a="1"/>
  <c r="N891" i="10"/>
  <c r="N891" i="10" a="1"/>
  <c r="L891" i="10"/>
  <c r="L891" i="10" a="1"/>
  <c r="J891" i="10"/>
  <c r="J891" i="10" a="1"/>
  <c r="X890" i="10"/>
  <c r="X890" i="10" a="1"/>
  <c r="V890" i="10"/>
  <c r="V890" i="10" a="1"/>
  <c r="T890" i="10"/>
  <c r="T890" i="10" a="1"/>
  <c r="R890" i="10"/>
  <c r="R890" i="10" a="1"/>
  <c r="P890" i="10"/>
  <c r="P890" i="10" a="1"/>
  <c r="N890" i="10"/>
  <c r="N890" i="10" a="1"/>
  <c r="L890" i="10"/>
  <c r="L890" i="10" a="1"/>
  <c r="J890" i="10"/>
  <c r="J890" i="10" a="1"/>
  <c r="X889" i="10"/>
  <c r="X889" i="10" a="1"/>
  <c r="V889" i="10"/>
  <c r="V889" i="10" a="1"/>
  <c r="T889" i="10"/>
  <c r="T889" i="10" a="1"/>
  <c r="R889" i="10"/>
  <c r="R889" i="10" a="1"/>
  <c r="P889" i="10"/>
  <c r="P889" i="10" a="1"/>
  <c r="N889" i="10"/>
  <c r="N889" i="10" a="1"/>
  <c r="L889" i="10"/>
  <c r="L889" i="10" a="1"/>
  <c r="J889" i="10"/>
  <c r="J889" i="10" a="1"/>
  <c r="X888" i="10"/>
  <c r="X888" i="10" a="1"/>
  <c r="V888" i="10"/>
  <c r="V888" i="10" a="1"/>
  <c r="T888" i="10"/>
  <c r="T888" i="10" a="1"/>
  <c r="R888" i="10"/>
  <c r="R888" i="10" a="1"/>
  <c r="P888" i="10"/>
  <c r="P888" i="10" a="1"/>
  <c r="N888" i="10"/>
  <c r="N888" i="10" a="1"/>
  <c r="L888" i="10"/>
  <c r="L888" i="10" a="1"/>
  <c r="J888" i="10"/>
  <c r="J888" i="10" a="1"/>
  <c r="X887" i="10"/>
  <c r="X887" i="10" a="1"/>
  <c r="V887" i="10"/>
  <c r="V887" i="10" a="1"/>
  <c r="T887" i="10"/>
  <c r="T887" i="10" a="1"/>
  <c r="R887" i="10"/>
  <c r="R887" i="10" a="1"/>
  <c r="P887" i="10"/>
  <c r="P887" i="10" a="1"/>
  <c r="N887" i="10"/>
  <c r="N887" i="10" a="1"/>
  <c r="L887" i="10"/>
  <c r="L887" i="10" a="1"/>
  <c r="J887" i="10"/>
  <c r="J887" i="10" a="1"/>
  <c r="X886" i="10"/>
  <c r="X886" i="10" a="1"/>
  <c r="V886" i="10"/>
  <c r="V886" i="10" a="1"/>
  <c r="T886" i="10"/>
  <c r="T886" i="10" a="1"/>
  <c r="R886" i="10"/>
  <c r="R886" i="10" a="1"/>
  <c r="P886" i="10"/>
  <c r="P886" i="10" a="1"/>
  <c r="N886" i="10"/>
  <c r="N886" i="10" a="1"/>
  <c r="L886" i="10"/>
  <c r="L886" i="10" a="1"/>
  <c r="J886" i="10"/>
  <c r="J886" i="10" a="1"/>
  <c r="X885" i="10"/>
  <c r="X885" i="10" a="1"/>
  <c r="V885" i="10"/>
  <c r="V885" i="10" a="1"/>
  <c r="T885" i="10"/>
  <c r="T885" i="10" a="1"/>
  <c r="R885" i="10"/>
  <c r="R885" i="10" a="1"/>
  <c r="P885" i="10"/>
  <c r="P885" i="10" a="1"/>
  <c r="N885" i="10"/>
  <c r="N885" i="10" a="1"/>
  <c r="L885" i="10"/>
  <c r="L885" i="10" a="1"/>
  <c r="J885" i="10"/>
  <c r="J885" i="10" a="1"/>
  <c r="X884" i="10"/>
  <c r="X884" i="10" a="1"/>
  <c r="V884" i="10"/>
  <c r="V884" i="10" a="1"/>
  <c r="T884" i="10"/>
  <c r="T884" i="10" a="1"/>
  <c r="R884" i="10"/>
  <c r="R884" i="10" a="1"/>
  <c r="P884" i="10"/>
  <c r="P884" i="10" a="1"/>
  <c r="N884" i="10"/>
  <c r="N884" i="10" a="1"/>
  <c r="L884" i="10"/>
  <c r="L884" i="10" a="1"/>
  <c r="J884" i="10"/>
  <c r="J884" i="10" a="1"/>
  <c r="X883" i="10"/>
  <c r="X883" i="10" a="1"/>
  <c r="V883" i="10"/>
  <c r="V883" i="10" a="1"/>
  <c r="T883" i="10"/>
  <c r="T883" i="10" a="1"/>
  <c r="R883" i="10"/>
  <c r="R883" i="10" a="1"/>
  <c r="P883" i="10"/>
  <c r="P883" i="10" a="1"/>
  <c r="N883" i="10"/>
  <c r="N883" i="10" a="1"/>
  <c r="L883" i="10"/>
  <c r="L883" i="10" a="1"/>
  <c r="J883" i="10"/>
  <c r="J883" i="10" a="1"/>
  <c r="X882" i="10"/>
  <c r="X882" i="10" a="1"/>
  <c r="V882" i="10"/>
  <c r="V882" i="10" a="1"/>
  <c r="T882" i="10"/>
  <c r="T882" i="10" a="1"/>
  <c r="R882" i="10"/>
  <c r="R882" i="10" a="1"/>
  <c r="P882" i="10"/>
  <c r="P882" i="10" a="1"/>
  <c r="N882" i="10"/>
  <c r="N882" i="10" a="1"/>
  <c r="L882" i="10"/>
  <c r="L882" i="10" a="1"/>
  <c r="J882" i="10"/>
  <c r="J882" i="10" a="1"/>
  <c r="X881" i="10"/>
  <c r="X881" i="10" a="1"/>
  <c r="V881" i="10"/>
  <c r="V881" i="10" a="1"/>
  <c r="T881" i="10"/>
  <c r="T881" i="10" a="1"/>
  <c r="R881" i="10"/>
  <c r="R881" i="10" a="1"/>
  <c r="P881" i="10"/>
  <c r="P881" i="10" a="1"/>
  <c r="N881" i="10"/>
  <c r="N881" i="10" a="1"/>
  <c r="L881" i="10"/>
  <c r="L881" i="10" a="1"/>
  <c r="J881" i="10"/>
  <c r="J881" i="10" a="1"/>
  <c r="X880" i="10"/>
  <c r="X880" i="10" a="1"/>
  <c r="V880" i="10"/>
  <c r="V880" i="10" a="1"/>
  <c r="T880" i="10"/>
  <c r="T880" i="10" a="1"/>
  <c r="R880" i="10"/>
  <c r="R880" i="10" a="1"/>
  <c r="P880" i="10"/>
  <c r="P880" i="10" a="1"/>
  <c r="N880" i="10"/>
  <c r="N880" i="10" a="1"/>
  <c r="L880" i="10"/>
  <c r="L880" i="10" a="1"/>
  <c r="J880" i="10"/>
  <c r="J880" i="10" a="1"/>
  <c r="X879" i="10"/>
  <c r="X879" i="10" a="1"/>
  <c r="V879" i="10"/>
  <c r="V879" i="10" a="1"/>
  <c r="T879" i="10"/>
  <c r="T879" i="10" a="1"/>
  <c r="R879" i="10"/>
  <c r="R879" i="10" a="1"/>
  <c r="P879" i="10"/>
  <c r="P879" i="10" a="1"/>
  <c r="N879" i="10"/>
  <c r="N879" i="10" a="1"/>
  <c r="L879" i="10"/>
  <c r="L879" i="10" a="1"/>
  <c r="J879" i="10"/>
  <c r="J879" i="10" a="1"/>
  <c r="X878" i="10"/>
  <c r="X878" i="10" a="1"/>
  <c r="V878" i="10"/>
  <c r="V878" i="10" a="1"/>
  <c r="T878" i="10"/>
  <c r="T878" i="10" a="1"/>
  <c r="R878" i="10"/>
  <c r="R878" i="10" a="1"/>
  <c r="P878" i="10"/>
  <c r="P878" i="10" a="1"/>
  <c r="N878" i="10"/>
  <c r="N878" i="10" a="1"/>
  <c r="L878" i="10"/>
  <c r="L878" i="10" a="1"/>
  <c r="J878" i="10"/>
  <c r="J878" i="10" a="1"/>
  <c r="X877" i="10"/>
  <c r="X877" i="10" a="1"/>
  <c r="V877" i="10"/>
  <c r="V877" i="10" a="1"/>
  <c r="T877" i="10"/>
  <c r="T877" i="10" a="1"/>
  <c r="R877" i="10"/>
  <c r="R877" i="10" a="1"/>
  <c r="P877" i="10"/>
  <c r="P877" i="10" a="1"/>
  <c r="N877" i="10"/>
  <c r="N877" i="10" a="1"/>
  <c r="L877" i="10"/>
  <c r="L877" i="10" a="1"/>
  <c r="J877" i="10"/>
  <c r="J877" i="10" a="1"/>
  <c r="X876" i="10"/>
  <c r="X876" i="10" a="1"/>
  <c r="V876" i="10"/>
  <c r="V876" i="10" a="1"/>
  <c r="T876" i="10"/>
  <c r="T876" i="10" a="1"/>
  <c r="R876" i="10"/>
  <c r="R876" i="10" a="1"/>
  <c r="P876" i="10"/>
  <c r="P876" i="10" a="1"/>
  <c r="N876" i="10"/>
  <c r="N876" i="10" a="1"/>
  <c r="L876" i="10"/>
  <c r="L876" i="10" a="1"/>
  <c r="J876" i="10"/>
  <c r="J876" i="10" a="1"/>
  <c r="X875" i="10"/>
  <c r="X875" i="10" a="1"/>
  <c r="V875" i="10"/>
  <c r="V875" i="10" a="1"/>
  <c r="T875" i="10"/>
  <c r="T875" i="10" a="1"/>
  <c r="R875" i="10"/>
  <c r="R875" i="10" a="1"/>
  <c r="P875" i="10"/>
  <c r="P875" i="10" a="1"/>
  <c r="N875" i="10"/>
  <c r="N875" i="10" a="1"/>
  <c r="L875" i="10"/>
  <c r="L875" i="10" a="1"/>
  <c r="J875" i="10"/>
  <c r="J875" i="10" a="1"/>
  <c r="X874" i="10"/>
  <c r="X874" i="10" a="1"/>
  <c r="V874" i="10"/>
  <c r="V874" i="10" a="1"/>
  <c r="T874" i="10"/>
  <c r="T874" i="10" a="1"/>
  <c r="R874" i="10"/>
  <c r="R874" i="10" a="1"/>
  <c r="P874" i="10"/>
  <c r="P874" i="10" a="1"/>
  <c r="N874" i="10"/>
  <c r="N874" i="10" a="1"/>
  <c r="L874" i="10"/>
  <c r="L874" i="10" a="1"/>
  <c r="J874" i="10"/>
  <c r="J874" i="10" a="1"/>
  <c r="X873" i="10"/>
  <c r="X873" i="10" a="1"/>
  <c r="V873" i="10"/>
  <c r="V873" i="10" a="1"/>
  <c r="T873" i="10"/>
  <c r="T873" i="10" a="1"/>
  <c r="R873" i="10"/>
  <c r="R873" i="10" a="1"/>
  <c r="P873" i="10"/>
  <c r="P873" i="10" a="1"/>
  <c r="N873" i="10"/>
  <c r="N873" i="10" a="1"/>
  <c r="L873" i="10"/>
  <c r="L873" i="10" a="1"/>
  <c r="J873" i="10"/>
  <c r="J873" i="10" a="1"/>
  <c r="X872" i="10"/>
  <c r="X872" i="10" a="1"/>
  <c r="V872" i="10"/>
  <c r="V872" i="10" a="1"/>
  <c r="T872" i="10"/>
  <c r="T872" i="10" a="1"/>
  <c r="R872" i="10"/>
  <c r="R872" i="10" a="1"/>
  <c r="P872" i="10"/>
  <c r="P872" i="10" a="1"/>
  <c r="N872" i="10"/>
  <c r="N872" i="10" a="1"/>
  <c r="L872" i="10"/>
  <c r="L872" i="10" a="1"/>
  <c r="J872" i="10"/>
  <c r="J872" i="10" a="1"/>
  <c r="X871" i="10"/>
  <c r="X871" i="10" a="1"/>
  <c r="V871" i="10"/>
  <c r="V871" i="10" a="1"/>
  <c r="T871" i="10"/>
  <c r="T871" i="10" a="1"/>
  <c r="R871" i="10"/>
  <c r="R871" i="10" a="1"/>
  <c r="P871" i="10"/>
  <c r="P871" i="10" a="1"/>
  <c r="N871" i="10"/>
  <c r="N871" i="10" a="1"/>
  <c r="L871" i="10"/>
  <c r="L871" i="10" a="1"/>
  <c r="J871" i="10"/>
  <c r="J871" i="10" a="1"/>
  <c r="X870" i="10"/>
  <c r="X870" i="10" a="1"/>
  <c r="V870" i="10"/>
  <c r="V870" i="10" a="1"/>
  <c r="T870" i="10"/>
  <c r="T870" i="10" a="1"/>
  <c r="R870" i="10"/>
  <c r="R870" i="10" a="1"/>
  <c r="P870" i="10"/>
  <c r="P870" i="10" a="1"/>
  <c r="N870" i="10"/>
  <c r="N870" i="10" a="1"/>
  <c r="L870" i="10"/>
  <c r="L870" i="10" a="1"/>
  <c r="J870" i="10"/>
  <c r="J870" i="10" a="1"/>
  <c r="X869" i="10"/>
  <c r="X869" i="10" a="1"/>
  <c r="V869" i="10"/>
  <c r="V869" i="10" a="1"/>
  <c r="T869" i="10"/>
  <c r="T869" i="10" a="1"/>
  <c r="R869" i="10"/>
  <c r="R869" i="10" a="1"/>
  <c r="P869" i="10"/>
  <c r="P869" i="10" a="1"/>
  <c r="N869" i="10"/>
  <c r="N869" i="10" a="1"/>
  <c r="L869" i="10"/>
  <c r="L869" i="10" a="1"/>
  <c r="J869" i="10"/>
  <c r="J869" i="10" a="1"/>
  <c r="X868" i="10"/>
  <c r="X868" i="10" a="1"/>
  <c r="V868" i="10"/>
  <c r="V868" i="10" a="1"/>
  <c r="T868" i="10"/>
  <c r="T868" i="10" a="1"/>
  <c r="R868" i="10"/>
  <c r="R868" i="10" a="1"/>
  <c r="P868" i="10"/>
  <c r="P868" i="10" a="1"/>
  <c r="N868" i="10"/>
  <c r="N868" i="10" a="1"/>
  <c r="L868" i="10"/>
  <c r="L868" i="10" a="1"/>
  <c r="J868" i="10"/>
  <c r="J868" i="10" a="1"/>
  <c r="X867" i="10"/>
  <c r="X867" i="10" a="1"/>
  <c r="V867" i="10"/>
  <c r="V867" i="10" a="1"/>
  <c r="T867" i="10"/>
  <c r="T867" i="10" a="1"/>
  <c r="R867" i="10"/>
  <c r="R867" i="10" a="1"/>
  <c r="P867" i="10"/>
  <c r="P867" i="10" a="1"/>
  <c r="N867" i="10"/>
  <c r="N867" i="10" a="1"/>
  <c r="L867" i="10"/>
  <c r="L867" i="10" a="1"/>
  <c r="J867" i="10"/>
  <c r="J867" i="10" a="1"/>
  <c r="X866" i="10"/>
  <c r="X866" i="10" a="1"/>
  <c r="V866" i="10"/>
  <c r="V866" i="10" a="1"/>
  <c r="T866" i="10"/>
  <c r="T866" i="10" a="1"/>
  <c r="R866" i="10"/>
  <c r="R866" i="10" a="1"/>
  <c r="P866" i="10"/>
  <c r="P866" i="10" a="1"/>
  <c r="N866" i="10"/>
  <c r="N866" i="10" a="1"/>
  <c r="L866" i="10"/>
  <c r="L866" i="10" a="1"/>
  <c r="J866" i="10"/>
  <c r="J866" i="10" a="1"/>
  <c r="X865" i="10"/>
  <c r="X865" i="10" a="1"/>
  <c r="V865" i="10"/>
  <c r="V865" i="10" a="1"/>
  <c r="T865" i="10"/>
  <c r="T865" i="10" a="1"/>
  <c r="R865" i="10"/>
  <c r="R865" i="10" a="1"/>
  <c r="P865" i="10"/>
  <c r="P865" i="10" a="1"/>
  <c r="N865" i="10"/>
  <c r="N865" i="10" a="1"/>
  <c r="L865" i="10"/>
  <c r="L865" i="10" a="1"/>
  <c r="J865" i="10"/>
  <c r="J865" i="10" a="1"/>
  <c r="X864" i="10"/>
  <c r="X864" i="10" a="1"/>
  <c r="V864" i="10"/>
  <c r="V864" i="10" a="1"/>
  <c r="T864" i="10"/>
  <c r="T864" i="10" a="1"/>
  <c r="R864" i="10"/>
  <c r="R864" i="10" a="1"/>
  <c r="P864" i="10"/>
  <c r="P864" i="10" a="1"/>
  <c r="N864" i="10"/>
  <c r="N864" i="10" a="1"/>
  <c r="L864" i="10"/>
  <c r="L864" i="10" a="1"/>
  <c r="J864" i="10"/>
  <c r="J864" i="10" a="1"/>
  <c r="X863" i="10"/>
  <c r="X863" i="10" a="1"/>
  <c r="V863" i="10"/>
  <c r="V863" i="10" a="1"/>
  <c r="T863" i="10"/>
  <c r="T863" i="10" a="1"/>
  <c r="R863" i="10"/>
  <c r="R863" i="10" a="1"/>
  <c r="P863" i="10"/>
  <c r="P863" i="10" a="1"/>
  <c r="N863" i="10"/>
  <c r="N863" i="10" a="1"/>
  <c r="L863" i="10"/>
  <c r="L863" i="10" a="1"/>
  <c r="J863" i="10"/>
  <c r="J863" i="10" a="1"/>
  <c r="X862" i="10"/>
  <c r="X862" i="10" a="1"/>
  <c r="V862" i="10"/>
  <c r="V862" i="10" a="1"/>
  <c r="T862" i="10"/>
  <c r="T862" i="10" a="1"/>
  <c r="R862" i="10"/>
  <c r="R862" i="10" a="1"/>
  <c r="P862" i="10"/>
  <c r="P862" i="10" a="1"/>
  <c r="N862" i="10"/>
  <c r="N862" i="10" a="1"/>
  <c r="L862" i="10"/>
  <c r="L862" i="10" a="1"/>
  <c r="J862" i="10"/>
  <c r="J862" i="10" a="1"/>
  <c r="X861" i="10"/>
  <c r="X861" i="10" a="1"/>
  <c r="V861" i="10"/>
  <c r="V861" i="10" a="1"/>
  <c r="T861" i="10"/>
  <c r="T861" i="10" a="1"/>
  <c r="R861" i="10"/>
  <c r="R861" i="10" a="1"/>
  <c r="P861" i="10"/>
  <c r="P861" i="10" a="1"/>
  <c r="N861" i="10"/>
  <c r="N861" i="10" a="1"/>
  <c r="L861" i="10"/>
  <c r="L861" i="10" a="1"/>
  <c r="J861" i="10"/>
  <c r="J861" i="10" a="1"/>
  <c r="X860" i="10"/>
  <c r="X860" i="10" a="1"/>
  <c r="V860" i="10"/>
  <c r="V860" i="10" a="1"/>
  <c r="T860" i="10"/>
  <c r="T860" i="10" a="1"/>
  <c r="R860" i="10"/>
  <c r="R860" i="10" a="1"/>
  <c r="P860" i="10"/>
  <c r="P860" i="10" a="1"/>
  <c r="N860" i="10"/>
  <c r="N860" i="10" a="1"/>
  <c r="L860" i="10"/>
  <c r="L860" i="10" a="1"/>
  <c r="J860" i="10"/>
  <c r="J860" i="10" a="1"/>
  <c r="X859" i="10"/>
  <c r="X859" i="10" a="1"/>
  <c r="V859" i="10"/>
  <c r="V859" i="10" a="1"/>
  <c r="T859" i="10"/>
  <c r="T859" i="10" a="1"/>
  <c r="R859" i="10"/>
  <c r="R859" i="10" a="1"/>
  <c r="P859" i="10"/>
  <c r="P859" i="10" a="1"/>
  <c r="N859" i="10"/>
  <c r="N859" i="10" a="1"/>
  <c r="L859" i="10"/>
  <c r="L859" i="10" a="1"/>
  <c r="J859" i="10"/>
  <c r="J859" i="10" a="1"/>
  <c r="X858" i="10"/>
  <c r="X858" i="10" a="1"/>
  <c r="V858" i="10"/>
  <c r="V858" i="10" a="1"/>
  <c r="T858" i="10"/>
  <c r="T858" i="10" a="1"/>
  <c r="R858" i="10"/>
  <c r="R858" i="10" a="1"/>
  <c r="P858" i="10"/>
  <c r="P858" i="10" a="1"/>
  <c r="N858" i="10"/>
  <c r="N858" i="10" a="1"/>
  <c r="L858" i="10"/>
  <c r="L858" i="10" a="1"/>
  <c r="J858" i="10"/>
  <c r="J858" i="10" a="1"/>
  <c r="X857" i="10"/>
  <c r="X857" i="10" a="1"/>
  <c r="V857" i="10"/>
  <c r="V857" i="10" a="1"/>
  <c r="T857" i="10"/>
  <c r="T857" i="10" a="1"/>
  <c r="R857" i="10"/>
  <c r="R857" i="10" a="1"/>
  <c r="P857" i="10"/>
  <c r="P857" i="10" a="1"/>
  <c r="N857" i="10"/>
  <c r="N857" i="10" a="1"/>
  <c r="L857" i="10"/>
  <c r="L857" i="10" a="1"/>
  <c r="J857" i="10"/>
  <c r="J857" i="10" a="1"/>
  <c r="X856" i="10"/>
  <c r="X856" i="10" a="1"/>
  <c r="V856" i="10"/>
  <c r="V856" i="10" a="1"/>
  <c r="T856" i="10"/>
  <c r="T856" i="10" a="1"/>
  <c r="R856" i="10"/>
  <c r="R856" i="10" a="1"/>
  <c r="P856" i="10"/>
  <c r="P856" i="10" a="1"/>
  <c r="N856" i="10"/>
  <c r="N856" i="10" a="1"/>
  <c r="L856" i="10"/>
  <c r="L856" i="10" a="1"/>
  <c r="J856" i="10"/>
  <c r="J856" i="10" a="1"/>
  <c r="X855" i="10"/>
  <c r="X855" i="10" a="1"/>
  <c r="V855" i="10"/>
  <c r="V855" i="10" a="1"/>
  <c r="T855" i="10"/>
  <c r="T855" i="10" a="1"/>
  <c r="R855" i="10"/>
  <c r="R855" i="10" a="1"/>
  <c r="P855" i="10"/>
  <c r="P855" i="10" a="1"/>
  <c r="N855" i="10"/>
  <c r="N855" i="10" a="1"/>
  <c r="L855" i="10"/>
  <c r="L855" i="10" a="1"/>
  <c r="J855" i="10"/>
  <c r="J855" i="10" a="1"/>
  <c r="X854" i="10"/>
  <c r="X854" i="10" a="1"/>
  <c r="V854" i="10"/>
  <c r="V854" i="10" a="1"/>
  <c r="T854" i="10"/>
  <c r="T854" i="10" a="1"/>
  <c r="R854" i="10"/>
  <c r="R854" i="10" a="1"/>
  <c r="P854" i="10"/>
  <c r="P854" i="10" a="1"/>
  <c r="N854" i="10"/>
  <c r="N854" i="10" a="1"/>
  <c r="L854" i="10"/>
  <c r="L854" i="10" a="1"/>
  <c r="J854" i="10"/>
  <c r="J854" i="10" a="1"/>
  <c r="X853" i="10"/>
  <c r="X853" i="10" a="1"/>
  <c r="V853" i="10"/>
  <c r="V853" i="10" a="1"/>
  <c r="T853" i="10"/>
  <c r="T853" i="10" a="1"/>
  <c r="R853" i="10"/>
  <c r="R853" i="10" a="1"/>
  <c r="P853" i="10"/>
  <c r="P853" i="10" a="1"/>
  <c r="N853" i="10"/>
  <c r="N853" i="10" a="1"/>
  <c r="L853" i="10"/>
  <c r="L853" i="10" a="1"/>
  <c r="J853" i="10"/>
  <c r="J853" i="10" a="1"/>
  <c r="X852" i="10"/>
  <c r="X852" i="10" a="1"/>
  <c r="V852" i="10"/>
  <c r="V852" i="10" a="1"/>
  <c r="T852" i="10"/>
  <c r="T852" i="10" a="1"/>
  <c r="R852" i="10"/>
  <c r="R852" i="10" a="1"/>
  <c r="P852" i="10"/>
  <c r="P852" i="10" a="1"/>
  <c r="N852" i="10"/>
  <c r="N852" i="10" a="1"/>
  <c r="L852" i="10"/>
  <c r="L852" i="10" a="1"/>
  <c r="J852" i="10"/>
  <c r="J852" i="10" a="1"/>
  <c r="X851" i="10"/>
  <c r="X851" i="10" a="1"/>
  <c r="V851" i="10"/>
  <c r="V851" i="10" a="1"/>
  <c r="T851" i="10"/>
  <c r="T851" i="10" a="1"/>
  <c r="R851" i="10"/>
  <c r="R851" i="10" a="1"/>
  <c r="P851" i="10"/>
  <c r="P851" i="10" a="1"/>
  <c r="N851" i="10"/>
  <c r="N851" i="10" a="1"/>
  <c r="L851" i="10"/>
  <c r="L851" i="10" a="1"/>
  <c r="J851" i="10"/>
  <c r="J851" i="10" a="1"/>
  <c r="X850" i="10"/>
  <c r="X850" i="10" a="1"/>
  <c r="V850" i="10"/>
  <c r="V850" i="10" a="1"/>
  <c r="T850" i="10"/>
  <c r="T850" i="10" a="1"/>
  <c r="R850" i="10"/>
  <c r="R850" i="10" a="1"/>
  <c r="P850" i="10"/>
  <c r="P850" i="10" a="1"/>
  <c r="N850" i="10"/>
  <c r="N850" i="10" a="1"/>
  <c r="L850" i="10"/>
  <c r="L850" i="10" a="1"/>
  <c r="J850" i="10"/>
  <c r="J850" i="10" a="1"/>
  <c r="X849" i="10"/>
  <c r="X849" i="10" a="1"/>
  <c r="V849" i="10"/>
  <c r="V849" i="10" a="1"/>
  <c r="T849" i="10"/>
  <c r="T849" i="10" a="1"/>
  <c r="R849" i="10"/>
  <c r="R849" i="10" a="1"/>
  <c r="P849" i="10"/>
  <c r="P849" i="10" a="1"/>
  <c r="N849" i="10"/>
  <c r="N849" i="10" a="1"/>
  <c r="L849" i="10"/>
  <c r="L849" i="10" a="1"/>
  <c r="J849" i="10"/>
  <c r="J849" i="10" a="1"/>
  <c r="X848" i="10"/>
  <c r="X848" i="10" a="1"/>
  <c r="V848" i="10"/>
  <c r="V848" i="10" a="1"/>
  <c r="T848" i="10"/>
  <c r="T848" i="10" a="1"/>
  <c r="R848" i="10"/>
  <c r="R848" i="10" a="1"/>
  <c r="P848" i="10"/>
  <c r="P848" i="10" a="1"/>
  <c r="N848" i="10"/>
  <c r="N848" i="10" a="1"/>
  <c r="L848" i="10"/>
  <c r="L848" i="10" a="1"/>
  <c r="J848" i="10"/>
  <c r="J848" i="10" a="1"/>
  <c r="X847" i="10"/>
  <c r="X847" i="10" a="1"/>
  <c r="V847" i="10"/>
  <c r="V847" i="10" a="1"/>
  <c r="T847" i="10"/>
  <c r="T847" i="10" a="1"/>
  <c r="R847" i="10"/>
  <c r="R847" i="10" a="1"/>
  <c r="P847" i="10"/>
  <c r="P847" i="10" a="1"/>
  <c r="N847" i="10"/>
  <c r="N847" i="10" a="1"/>
  <c r="L847" i="10"/>
  <c r="L847" i="10" a="1"/>
  <c r="J847" i="10"/>
  <c r="J847" i="10" a="1"/>
  <c r="X846" i="10"/>
  <c r="X846" i="10" a="1"/>
  <c r="V846" i="10"/>
  <c r="V846" i="10" a="1"/>
  <c r="T846" i="10"/>
  <c r="T846" i="10" a="1"/>
  <c r="R846" i="10"/>
  <c r="R846" i="10" a="1"/>
  <c r="P846" i="10"/>
  <c r="P846" i="10" a="1"/>
  <c r="N846" i="10"/>
  <c r="N846" i="10" a="1"/>
  <c r="L846" i="10"/>
  <c r="L846" i="10" a="1"/>
  <c r="J846" i="10"/>
  <c r="J846" i="10" a="1"/>
  <c r="X845" i="10"/>
  <c r="X845" i="10" a="1"/>
  <c r="V845" i="10"/>
  <c r="V845" i="10" a="1"/>
  <c r="T845" i="10"/>
  <c r="T845" i="10" a="1"/>
  <c r="R845" i="10"/>
  <c r="R845" i="10" a="1"/>
  <c r="P845" i="10"/>
  <c r="P845" i="10" a="1"/>
  <c r="N845" i="10"/>
  <c r="N845" i="10" a="1"/>
  <c r="L845" i="10"/>
  <c r="L845" i="10" a="1"/>
  <c r="J845" i="10"/>
  <c r="J845" i="10" a="1"/>
  <c r="X844" i="10"/>
  <c r="X844" i="10" a="1"/>
  <c r="V844" i="10"/>
  <c r="V844" i="10" a="1"/>
  <c r="T844" i="10"/>
  <c r="T844" i="10" a="1"/>
  <c r="R844" i="10"/>
  <c r="R844" i="10" a="1"/>
  <c r="P844" i="10"/>
  <c r="P844" i="10" a="1"/>
  <c r="N844" i="10"/>
  <c r="N844" i="10" a="1"/>
  <c r="L844" i="10"/>
  <c r="L844" i="10" a="1"/>
  <c r="J844" i="10"/>
  <c r="J844" i="10" a="1"/>
  <c r="X843" i="10"/>
  <c r="X843" i="10" a="1"/>
  <c r="V843" i="10"/>
  <c r="V843" i="10" a="1"/>
  <c r="T843" i="10"/>
  <c r="T843" i="10" a="1"/>
  <c r="R843" i="10"/>
  <c r="R843" i="10" a="1"/>
  <c r="P843" i="10"/>
  <c r="P843" i="10" a="1"/>
  <c r="N843" i="10"/>
  <c r="N843" i="10" a="1"/>
  <c r="L843" i="10"/>
  <c r="L843" i="10" a="1"/>
  <c r="J843" i="10"/>
  <c r="J843" i="10" a="1"/>
  <c r="X842" i="10"/>
  <c r="X842" i="10" a="1"/>
  <c r="V842" i="10"/>
  <c r="V842" i="10" a="1"/>
  <c r="T842" i="10"/>
  <c r="T842" i="10" a="1"/>
  <c r="R842" i="10"/>
  <c r="R842" i="10" a="1"/>
  <c r="P842" i="10"/>
  <c r="P842" i="10" a="1"/>
  <c r="N842" i="10"/>
  <c r="N842" i="10" a="1"/>
  <c r="L842" i="10"/>
  <c r="L842" i="10" a="1"/>
  <c r="J842" i="10"/>
  <c r="J842" i="10" a="1"/>
  <c r="X841" i="10"/>
  <c r="X841" i="10" a="1"/>
  <c r="V841" i="10"/>
  <c r="V841" i="10" a="1"/>
  <c r="T841" i="10"/>
  <c r="T841" i="10" a="1"/>
  <c r="R841" i="10"/>
  <c r="R841" i="10" a="1"/>
  <c r="P841" i="10"/>
  <c r="P841" i="10" a="1"/>
  <c r="N841" i="10"/>
  <c r="N841" i="10" a="1"/>
  <c r="L841" i="10"/>
  <c r="L841" i="10" a="1"/>
  <c r="J841" i="10"/>
  <c r="J841" i="10" a="1"/>
  <c r="X840" i="10"/>
  <c r="X840" i="10" a="1"/>
  <c r="V840" i="10"/>
  <c r="V840" i="10" a="1"/>
  <c r="T840" i="10"/>
  <c r="T840" i="10" a="1"/>
  <c r="R840" i="10"/>
  <c r="R840" i="10" a="1"/>
  <c r="P840" i="10"/>
  <c r="P840" i="10" a="1"/>
  <c r="N840" i="10"/>
  <c r="N840" i="10" a="1"/>
  <c r="L840" i="10"/>
  <c r="L840" i="10" a="1"/>
  <c r="J840" i="10"/>
  <c r="J840" i="10" a="1"/>
  <c r="X839" i="10"/>
  <c r="X839" i="10" a="1"/>
  <c r="V839" i="10"/>
  <c r="V839" i="10" a="1"/>
  <c r="T839" i="10"/>
  <c r="T839" i="10" a="1"/>
  <c r="R839" i="10"/>
  <c r="R839" i="10" a="1"/>
  <c r="P839" i="10"/>
  <c r="P839" i="10" a="1"/>
  <c r="N839" i="10"/>
  <c r="N839" i="10" a="1"/>
  <c r="L839" i="10"/>
  <c r="L839" i="10" a="1"/>
  <c r="J839" i="10"/>
  <c r="J839" i="10" a="1"/>
  <c r="X838" i="10"/>
  <c r="X838" i="10" a="1"/>
  <c r="V838" i="10"/>
  <c r="V838" i="10" a="1"/>
  <c r="T838" i="10"/>
  <c r="T838" i="10" a="1"/>
  <c r="R838" i="10"/>
  <c r="R838" i="10" a="1"/>
  <c r="P838" i="10"/>
  <c r="P838" i="10" a="1"/>
  <c r="N838" i="10"/>
  <c r="N838" i="10" a="1"/>
  <c r="L838" i="10"/>
  <c r="L838" i="10" a="1"/>
  <c r="J838" i="10"/>
  <c r="J838" i="10" a="1"/>
  <c r="X837" i="10"/>
  <c r="X837" i="10" a="1"/>
  <c r="V837" i="10"/>
  <c r="V837" i="10" a="1"/>
  <c r="T837" i="10"/>
  <c r="T837" i="10" a="1"/>
  <c r="R837" i="10"/>
  <c r="R837" i="10" a="1"/>
  <c r="P837" i="10"/>
  <c r="P837" i="10" a="1"/>
  <c r="N837" i="10"/>
  <c r="N837" i="10" a="1"/>
  <c r="L837" i="10"/>
  <c r="L837" i="10" a="1"/>
  <c r="J837" i="10"/>
  <c r="J837" i="10" a="1"/>
  <c r="X836" i="10"/>
  <c r="X836" i="10" a="1"/>
  <c r="V836" i="10"/>
  <c r="V836" i="10" a="1"/>
  <c r="T836" i="10"/>
  <c r="T836" i="10" a="1"/>
  <c r="R836" i="10"/>
  <c r="R836" i="10" a="1"/>
  <c r="P836" i="10"/>
  <c r="P836" i="10" a="1"/>
  <c r="N836" i="10"/>
  <c r="N836" i="10" a="1"/>
  <c r="L836" i="10"/>
  <c r="L836" i="10" a="1"/>
  <c r="J836" i="10"/>
  <c r="J836" i="10" a="1"/>
  <c r="X835" i="10"/>
  <c r="X835" i="10" a="1"/>
  <c r="V835" i="10"/>
  <c r="V835" i="10" a="1"/>
  <c r="T835" i="10"/>
  <c r="T835" i="10" a="1"/>
  <c r="R835" i="10"/>
  <c r="R835" i="10" a="1"/>
  <c r="P835" i="10"/>
  <c r="P835" i="10" a="1"/>
  <c r="N835" i="10"/>
  <c r="N835" i="10" a="1"/>
  <c r="L835" i="10"/>
  <c r="L835" i="10" a="1"/>
  <c r="J835" i="10"/>
  <c r="J835" i="10" a="1"/>
  <c r="X834" i="10"/>
  <c r="X834" i="10" a="1"/>
  <c r="V834" i="10"/>
  <c r="V834" i="10" a="1"/>
  <c r="T834" i="10"/>
  <c r="T834" i="10" a="1"/>
  <c r="R834" i="10"/>
  <c r="R834" i="10" a="1"/>
  <c r="P834" i="10"/>
  <c r="P834" i="10" a="1"/>
  <c r="N834" i="10"/>
  <c r="N834" i="10" a="1"/>
  <c r="L834" i="10"/>
  <c r="L834" i="10" a="1"/>
  <c r="J834" i="10"/>
  <c r="J834" i="10" a="1"/>
  <c r="X833" i="10"/>
  <c r="X833" i="10" a="1"/>
  <c r="V833" i="10"/>
  <c r="V833" i="10" a="1"/>
  <c r="T833" i="10"/>
  <c r="T833" i="10" a="1"/>
  <c r="R833" i="10"/>
  <c r="R833" i="10" a="1"/>
  <c r="P833" i="10"/>
  <c r="P833" i="10" a="1"/>
  <c r="N833" i="10"/>
  <c r="N833" i="10" a="1"/>
  <c r="L833" i="10"/>
  <c r="L833" i="10" a="1"/>
  <c r="J833" i="10"/>
  <c r="J833" i="10" a="1"/>
  <c r="X832" i="10"/>
  <c r="X832" i="10" a="1"/>
  <c r="V832" i="10"/>
  <c r="V832" i="10" a="1"/>
  <c r="T832" i="10"/>
  <c r="T832" i="10" a="1"/>
  <c r="R832" i="10"/>
  <c r="R832" i="10" a="1"/>
  <c r="P832" i="10"/>
  <c r="P832" i="10" a="1"/>
  <c r="N832" i="10"/>
  <c r="N832" i="10" a="1"/>
  <c r="L832" i="10"/>
  <c r="L832" i="10" a="1"/>
  <c r="J832" i="10"/>
  <c r="J832" i="10" a="1"/>
  <c r="X831" i="10"/>
  <c r="X831" i="10" a="1"/>
  <c r="V831" i="10"/>
  <c r="V831" i="10" a="1"/>
  <c r="T831" i="10"/>
  <c r="T831" i="10" a="1"/>
  <c r="R831" i="10"/>
  <c r="R831" i="10" a="1"/>
  <c r="P831" i="10"/>
  <c r="P831" i="10" a="1"/>
  <c r="N831" i="10"/>
  <c r="N831" i="10" a="1"/>
  <c r="L831" i="10"/>
  <c r="L831" i="10" a="1"/>
  <c r="J831" i="10"/>
  <c r="J831" i="10" a="1"/>
  <c r="X830" i="10"/>
  <c r="X830" i="10" a="1"/>
  <c r="V830" i="10"/>
  <c r="V830" i="10" a="1"/>
  <c r="T830" i="10"/>
  <c r="T830" i="10" a="1"/>
  <c r="R830" i="10"/>
  <c r="R830" i="10" a="1"/>
  <c r="P830" i="10"/>
  <c r="P830" i="10" a="1"/>
  <c r="N830" i="10"/>
  <c r="N830" i="10" a="1"/>
  <c r="L830" i="10"/>
  <c r="L830" i="10" a="1"/>
  <c r="J830" i="10"/>
  <c r="J830" i="10" a="1"/>
  <c r="X829" i="10"/>
  <c r="X829" i="10" a="1"/>
  <c r="V829" i="10"/>
  <c r="V829" i="10" a="1"/>
  <c r="T829" i="10"/>
  <c r="T829" i="10" a="1"/>
  <c r="R829" i="10"/>
  <c r="R829" i="10" a="1"/>
  <c r="P829" i="10"/>
  <c r="P829" i="10" a="1"/>
  <c r="N829" i="10"/>
  <c r="N829" i="10" a="1"/>
  <c r="L829" i="10"/>
  <c r="L829" i="10" a="1"/>
  <c r="J829" i="10"/>
  <c r="J829" i="10" a="1"/>
  <c r="X828" i="10"/>
  <c r="X828" i="10" a="1"/>
  <c r="V828" i="10"/>
  <c r="V828" i="10" a="1"/>
  <c r="T828" i="10"/>
  <c r="T828" i="10" a="1"/>
  <c r="R828" i="10"/>
  <c r="R828" i="10" a="1"/>
  <c r="P828" i="10"/>
  <c r="P828" i="10" a="1"/>
  <c r="N828" i="10"/>
  <c r="N828" i="10" a="1"/>
  <c r="L828" i="10"/>
  <c r="L828" i="10" a="1"/>
  <c r="J828" i="10"/>
  <c r="J828" i="10" a="1"/>
  <c r="X827" i="10"/>
  <c r="X827" i="10" a="1"/>
  <c r="V827" i="10"/>
  <c r="V827" i="10" a="1"/>
  <c r="T827" i="10"/>
  <c r="T827" i="10" a="1"/>
  <c r="R827" i="10"/>
  <c r="R827" i="10" a="1"/>
  <c r="P827" i="10"/>
  <c r="P827" i="10" a="1"/>
  <c r="N827" i="10"/>
  <c r="N827" i="10" a="1"/>
  <c r="L827" i="10"/>
  <c r="L827" i="10" a="1"/>
  <c r="J827" i="10"/>
  <c r="J827" i="10" a="1"/>
  <c r="X826" i="10"/>
  <c r="X826" i="10" a="1"/>
  <c r="V826" i="10"/>
  <c r="V826" i="10" a="1"/>
  <c r="T826" i="10"/>
  <c r="T826" i="10" a="1"/>
  <c r="R826" i="10"/>
  <c r="R826" i="10" a="1"/>
  <c r="P826" i="10"/>
  <c r="P826" i="10" a="1"/>
  <c r="N826" i="10"/>
  <c r="N826" i="10" a="1"/>
  <c r="L826" i="10"/>
  <c r="L826" i="10" a="1"/>
  <c r="J826" i="10"/>
  <c r="J826" i="10" a="1"/>
  <c r="X825" i="10"/>
  <c r="X825" i="10" a="1"/>
  <c r="V825" i="10"/>
  <c r="V825" i="10" a="1"/>
  <c r="T825" i="10"/>
  <c r="T825" i="10" a="1"/>
  <c r="R825" i="10"/>
  <c r="R825" i="10" a="1"/>
  <c r="P825" i="10"/>
  <c r="P825" i="10" a="1"/>
  <c r="N825" i="10"/>
  <c r="N825" i="10" a="1"/>
  <c r="L825" i="10"/>
  <c r="L825" i="10" a="1"/>
  <c r="J825" i="10"/>
  <c r="J825" i="10" a="1"/>
  <c r="X824" i="10"/>
  <c r="X824" i="10" a="1"/>
  <c r="V824" i="10"/>
  <c r="V824" i="10" a="1"/>
  <c r="T824" i="10"/>
  <c r="T824" i="10" a="1"/>
  <c r="R824" i="10"/>
  <c r="R824" i="10" a="1"/>
  <c r="P824" i="10"/>
  <c r="P824" i="10" a="1"/>
  <c r="N824" i="10"/>
  <c r="N824" i="10" a="1"/>
  <c r="L824" i="10"/>
  <c r="L824" i="10" a="1"/>
  <c r="J824" i="10"/>
  <c r="J824" i="10" a="1"/>
  <c r="X823" i="10"/>
  <c r="X823" i="10" a="1"/>
  <c r="V823" i="10"/>
  <c r="V823" i="10" a="1"/>
  <c r="T823" i="10"/>
  <c r="T823" i="10" a="1"/>
  <c r="R823" i="10"/>
  <c r="R823" i="10" a="1"/>
  <c r="P823" i="10"/>
  <c r="P823" i="10" a="1"/>
  <c r="N823" i="10"/>
  <c r="N823" i="10" a="1"/>
  <c r="L823" i="10"/>
  <c r="L823" i="10" a="1"/>
  <c r="J823" i="10"/>
  <c r="J823" i="10" a="1"/>
  <c r="X822" i="10"/>
  <c r="X822" i="10" a="1"/>
  <c r="V822" i="10"/>
  <c r="V822" i="10" a="1"/>
  <c r="T822" i="10"/>
  <c r="T822" i="10" a="1"/>
  <c r="R822" i="10"/>
  <c r="R822" i="10" a="1"/>
  <c r="P822" i="10"/>
  <c r="P822" i="10" a="1"/>
  <c r="N822" i="10"/>
  <c r="N822" i="10" a="1"/>
  <c r="L822" i="10"/>
  <c r="L822" i="10" a="1"/>
  <c r="J822" i="10"/>
  <c r="J822" i="10" a="1"/>
  <c r="X821" i="10"/>
  <c r="X821" i="10" a="1"/>
  <c r="V821" i="10"/>
  <c r="V821" i="10" a="1"/>
  <c r="T821" i="10"/>
  <c r="T821" i="10" a="1"/>
  <c r="R821" i="10"/>
  <c r="R821" i="10" a="1"/>
  <c r="P821" i="10"/>
  <c r="P821" i="10" a="1"/>
  <c r="N821" i="10"/>
  <c r="N821" i="10" a="1"/>
  <c r="L821" i="10"/>
  <c r="L821" i="10" a="1"/>
  <c r="J821" i="10"/>
  <c r="J821" i="10" a="1"/>
  <c r="X820" i="10"/>
  <c r="X820" i="10" a="1"/>
  <c r="V820" i="10"/>
  <c r="V820" i="10" a="1"/>
  <c r="T820" i="10"/>
  <c r="T820" i="10" a="1"/>
  <c r="R820" i="10"/>
  <c r="R820" i="10" a="1"/>
  <c r="P820" i="10"/>
  <c r="P820" i="10" a="1"/>
  <c r="N820" i="10"/>
  <c r="N820" i="10" a="1"/>
  <c r="L820" i="10"/>
  <c r="L820" i="10" a="1"/>
  <c r="J820" i="10"/>
  <c r="J820" i="10" a="1"/>
  <c r="X819" i="10"/>
  <c r="X819" i="10" a="1"/>
  <c r="V819" i="10"/>
  <c r="V819" i="10" a="1"/>
  <c r="T819" i="10"/>
  <c r="T819" i="10" a="1"/>
  <c r="R819" i="10"/>
  <c r="R819" i="10" a="1"/>
  <c r="P819" i="10"/>
  <c r="P819" i="10" a="1"/>
  <c r="N819" i="10"/>
  <c r="N819" i="10" a="1"/>
  <c r="L819" i="10"/>
  <c r="L819" i="10" a="1"/>
  <c r="J819" i="10"/>
  <c r="J819" i="10" a="1"/>
  <c r="X818" i="10"/>
  <c r="X818" i="10" a="1"/>
  <c r="V818" i="10"/>
  <c r="V818" i="10" a="1"/>
  <c r="T818" i="10"/>
  <c r="T818" i="10" a="1"/>
  <c r="R818" i="10"/>
  <c r="R818" i="10" a="1"/>
  <c r="P818" i="10"/>
  <c r="P818" i="10" a="1"/>
  <c r="N818" i="10"/>
  <c r="N818" i="10" a="1"/>
  <c r="L818" i="10"/>
  <c r="L818" i="10" a="1"/>
  <c r="J818" i="10"/>
  <c r="J818" i="10" a="1"/>
  <c r="X817" i="10"/>
  <c r="X817" i="10" a="1"/>
  <c r="V817" i="10"/>
  <c r="V817" i="10" a="1"/>
  <c r="T817" i="10"/>
  <c r="T817" i="10" a="1"/>
  <c r="R817" i="10"/>
  <c r="R817" i="10" a="1"/>
  <c r="P817" i="10"/>
  <c r="P817" i="10" a="1"/>
  <c r="N817" i="10"/>
  <c r="N817" i="10" a="1"/>
  <c r="L817" i="10"/>
  <c r="L817" i="10" a="1"/>
  <c r="J817" i="10"/>
  <c r="J817" i="10" a="1"/>
  <c r="X816" i="10"/>
  <c r="X816" i="10" a="1"/>
  <c r="V816" i="10"/>
  <c r="V816" i="10" a="1"/>
  <c r="T816" i="10"/>
  <c r="T816" i="10" a="1"/>
  <c r="R816" i="10"/>
  <c r="R816" i="10" a="1"/>
  <c r="P816" i="10"/>
  <c r="P816" i="10" a="1"/>
  <c r="N816" i="10"/>
  <c r="N816" i="10" a="1"/>
  <c r="L816" i="10"/>
  <c r="L816" i="10" a="1"/>
  <c r="J816" i="10"/>
  <c r="J816" i="10" a="1"/>
  <c r="X815" i="10"/>
  <c r="X815" i="10" a="1"/>
  <c r="V815" i="10"/>
  <c r="V815" i="10" a="1"/>
  <c r="T815" i="10"/>
  <c r="T815" i="10" a="1"/>
  <c r="R815" i="10"/>
  <c r="R815" i="10" a="1"/>
  <c r="P815" i="10"/>
  <c r="P815" i="10" a="1"/>
  <c r="N815" i="10"/>
  <c r="N815" i="10" a="1"/>
  <c r="L815" i="10"/>
  <c r="L815" i="10" a="1"/>
  <c r="J815" i="10"/>
  <c r="J815" i="10" a="1"/>
  <c r="X814" i="10"/>
  <c r="X814" i="10" a="1"/>
  <c r="V814" i="10"/>
  <c r="V814" i="10" a="1"/>
  <c r="T814" i="10"/>
  <c r="T814" i="10" a="1"/>
  <c r="R814" i="10"/>
  <c r="R814" i="10" a="1"/>
  <c r="P814" i="10"/>
  <c r="P814" i="10" a="1"/>
  <c r="N814" i="10"/>
  <c r="N814" i="10" a="1"/>
  <c r="L814" i="10"/>
  <c r="L814" i="10" a="1"/>
  <c r="J814" i="10"/>
  <c r="J814" i="10" a="1"/>
  <c r="X813" i="10"/>
  <c r="X813" i="10" a="1"/>
  <c r="V813" i="10"/>
  <c r="V813" i="10" a="1"/>
  <c r="T813" i="10"/>
  <c r="T813" i="10" a="1"/>
  <c r="R813" i="10"/>
  <c r="R813" i="10" a="1"/>
  <c r="P813" i="10"/>
  <c r="P813" i="10" a="1"/>
  <c r="N813" i="10"/>
  <c r="N813" i="10" a="1"/>
  <c r="L813" i="10"/>
  <c r="L813" i="10" a="1"/>
  <c r="J813" i="10"/>
  <c r="J813" i="10" a="1"/>
  <c r="X812" i="10"/>
  <c r="X812" i="10" a="1"/>
  <c r="V812" i="10"/>
  <c r="V812" i="10" a="1"/>
  <c r="T812" i="10"/>
  <c r="T812" i="10" a="1"/>
  <c r="R812" i="10"/>
  <c r="R812" i="10" a="1"/>
  <c r="P812" i="10"/>
  <c r="P812" i="10" a="1"/>
  <c r="N812" i="10"/>
  <c r="N812" i="10" a="1"/>
  <c r="L812" i="10"/>
  <c r="L812" i="10" a="1"/>
  <c r="J812" i="10"/>
  <c r="J812" i="10" a="1"/>
  <c r="X811" i="10"/>
  <c r="X811" i="10" a="1"/>
  <c r="V811" i="10"/>
  <c r="V811" i="10" a="1"/>
  <c r="T811" i="10"/>
  <c r="T811" i="10" a="1"/>
  <c r="R811" i="10"/>
  <c r="R811" i="10" a="1"/>
  <c r="P811" i="10"/>
  <c r="P811" i="10" a="1"/>
  <c r="N811" i="10"/>
  <c r="N811" i="10" a="1"/>
  <c r="L811" i="10"/>
  <c r="L811" i="10" a="1"/>
  <c r="J811" i="10"/>
  <c r="J811" i="10" a="1"/>
  <c r="X810" i="10"/>
  <c r="X810" i="10" a="1"/>
  <c r="V810" i="10"/>
  <c r="V810" i="10" a="1"/>
  <c r="T810" i="10"/>
  <c r="T810" i="10" a="1"/>
  <c r="R810" i="10"/>
  <c r="R810" i="10" a="1"/>
  <c r="P810" i="10"/>
  <c r="P810" i="10" a="1"/>
  <c r="N810" i="10"/>
  <c r="N810" i="10" a="1"/>
  <c r="L810" i="10"/>
  <c r="L810" i="10" a="1"/>
  <c r="J810" i="10"/>
  <c r="J810" i="10" a="1"/>
  <c r="X809" i="10"/>
  <c r="X809" i="10" a="1"/>
  <c r="V809" i="10"/>
  <c r="V809" i="10" a="1"/>
  <c r="T809" i="10"/>
  <c r="T809" i="10" a="1"/>
  <c r="R809" i="10"/>
  <c r="R809" i="10" a="1"/>
  <c r="P809" i="10"/>
  <c r="P809" i="10" a="1"/>
  <c r="N809" i="10"/>
  <c r="N809" i="10" a="1"/>
  <c r="L809" i="10"/>
  <c r="L809" i="10" a="1"/>
  <c r="J809" i="10"/>
  <c r="J809" i="10" a="1"/>
  <c r="X808" i="10"/>
  <c r="X808" i="10" a="1"/>
  <c r="V808" i="10"/>
  <c r="V808" i="10" a="1"/>
  <c r="T808" i="10"/>
  <c r="T808" i="10" a="1"/>
  <c r="R808" i="10"/>
  <c r="R808" i="10" a="1"/>
  <c r="P808" i="10"/>
  <c r="P808" i="10" a="1"/>
  <c r="N808" i="10"/>
  <c r="N808" i="10" a="1"/>
  <c r="L808" i="10"/>
  <c r="L808" i="10" a="1"/>
  <c r="J808" i="10"/>
  <c r="J808" i="10" a="1"/>
  <c r="X807" i="10"/>
  <c r="X807" i="10" a="1"/>
  <c r="V807" i="10"/>
  <c r="V807" i="10" a="1"/>
  <c r="T807" i="10"/>
  <c r="T807" i="10" a="1"/>
  <c r="R807" i="10"/>
  <c r="R807" i="10" a="1"/>
  <c r="P807" i="10"/>
  <c r="P807" i="10" a="1"/>
  <c r="N807" i="10"/>
  <c r="N807" i="10" a="1"/>
  <c r="L807" i="10"/>
  <c r="L807" i="10" a="1"/>
  <c r="J807" i="10"/>
  <c r="J807" i="10" a="1"/>
  <c r="X806" i="10"/>
  <c r="X806" i="10" a="1"/>
  <c r="V806" i="10"/>
  <c r="V806" i="10" a="1"/>
  <c r="T806" i="10"/>
  <c r="T806" i="10" a="1"/>
  <c r="R806" i="10"/>
  <c r="R806" i="10" a="1"/>
  <c r="P806" i="10"/>
  <c r="P806" i="10" a="1"/>
  <c r="N806" i="10"/>
  <c r="N806" i="10" a="1"/>
  <c r="L806" i="10"/>
  <c r="L806" i="10" a="1"/>
  <c r="J806" i="10"/>
  <c r="J806" i="10" a="1"/>
  <c r="X805" i="10"/>
  <c r="X805" i="10" a="1"/>
  <c r="V805" i="10"/>
  <c r="V805" i="10" a="1"/>
  <c r="T805" i="10"/>
  <c r="T805" i="10" a="1"/>
  <c r="R805" i="10"/>
  <c r="R805" i="10" a="1"/>
  <c r="P805" i="10"/>
  <c r="P805" i="10" a="1"/>
  <c r="N805" i="10"/>
  <c r="N805" i="10" a="1"/>
  <c r="L805" i="10"/>
  <c r="L805" i="10" a="1"/>
  <c r="J805" i="10"/>
  <c r="J805" i="10" a="1"/>
  <c r="X804" i="10"/>
  <c r="X804" i="10" a="1"/>
  <c r="V804" i="10"/>
  <c r="V804" i="10" a="1"/>
  <c r="T804" i="10"/>
  <c r="T804" i="10" a="1"/>
  <c r="R804" i="10"/>
  <c r="R804" i="10" a="1"/>
  <c r="P804" i="10"/>
  <c r="P804" i="10" a="1"/>
  <c r="N804" i="10"/>
  <c r="N804" i="10" a="1"/>
  <c r="L804" i="10"/>
  <c r="L804" i="10" a="1"/>
  <c r="J804" i="10"/>
  <c r="J804" i="10" a="1"/>
  <c r="X803" i="10"/>
  <c r="X803" i="10" a="1"/>
  <c r="V803" i="10"/>
  <c r="V803" i="10" a="1"/>
  <c r="T803" i="10"/>
  <c r="T803" i="10" a="1"/>
  <c r="R803" i="10"/>
  <c r="R803" i="10" a="1"/>
  <c r="P803" i="10"/>
  <c r="P803" i="10" a="1"/>
  <c r="N803" i="10"/>
  <c r="N803" i="10" a="1"/>
  <c r="L803" i="10"/>
  <c r="L803" i="10" a="1"/>
  <c r="J803" i="10"/>
  <c r="J803" i="10" a="1"/>
  <c r="X802" i="10"/>
  <c r="X802" i="10" a="1"/>
  <c r="V802" i="10"/>
  <c r="V802" i="10" a="1"/>
  <c r="T802" i="10"/>
  <c r="T802" i="10" a="1"/>
  <c r="R802" i="10"/>
  <c r="R802" i="10" a="1"/>
  <c r="P802" i="10"/>
  <c r="P802" i="10" a="1"/>
  <c r="N802" i="10"/>
  <c r="N802" i="10" a="1"/>
  <c r="L802" i="10"/>
  <c r="L802" i="10" a="1"/>
  <c r="J802" i="10"/>
  <c r="J802" i="10" a="1"/>
  <c r="X801" i="10"/>
  <c r="X801" i="10" a="1"/>
  <c r="V801" i="10"/>
  <c r="V801" i="10" a="1"/>
  <c r="T801" i="10"/>
  <c r="T801" i="10" a="1"/>
  <c r="R801" i="10"/>
  <c r="R801" i="10" a="1"/>
  <c r="P801" i="10"/>
  <c r="P801" i="10" a="1"/>
  <c r="N801" i="10"/>
  <c r="N801" i="10" a="1"/>
  <c r="L801" i="10"/>
  <c r="L801" i="10" a="1"/>
  <c r="J801" i="10"/>
  <c r="J801" i="10" a="1"/>
  <c r="X800" i="10"/>
  <c r="X800" i="10" a="1"/>
  <c r="V800" i="10"/>
  <c r="V800" i="10" a="1"/>
  <c r="T800" i="10"/>
  <c r="T800" i="10" a="1"/>
  <c r="R800" i="10"/>
  <c r="R800" i="10" a="1"/>
  <c r="P800" i="10"/>
  <c r="P800" i="10" a="1"/>
  <c r="N800" i="10"/>
  <c r="N800" i="10" a="1"/>
  <c r="L800" i="10"/>
  <c r="L800" i="10" a="1"/>
  <c r="J800" i="10"/>
  <c r="J800" i="10" a="1"/>
  <c r="X799" i="10"/>
  <c r="X799" i="10" a="1"/>
  <c r="V799" i="10"/>
  <c r="V799" i="10" a="1"/>
  <c r="T799" i="10"/>
  <c r="T799" i="10" a="1"/>
  <c r="R799" i="10"/>
  <c r="R799" i="10" a="1"/>
  <c r="P799" i="10"/>
  <c r="P799" i="10" a="1"/>
  <c r="N799" i="10"/>
  <c r="N799" i="10" a="1"/>
  <c r="L799" i="10"/>
  <c r="L799" i="10" a="1"/>
  <c r="J799" i="10"/>
  <c r="J799" i="10" a="1"/>
  <c r="X798" i="10"/>
  <c r="X798" i="10" a="1"/>
  <c r="V798" i="10"/>
  <c r="V798" i="10" a="1"/>
  <c r="T798" i="10"/>
  <c r="T798" i="10" a="1"/>
  <c r="R798" i="10"/>
  <c r="R798" i="10" a="1"/>
  <c r="P798" i="10"/>
  <c r="P798" i="10" a="1"/>
  <c r="N798" i="10"/>
  <c r="N798" i="10" a="1"/>
  <c r="L798" i="10"/>
  <c r="L798" i="10" a="1"/>
  <c r="J798" i="10"/>
  <c r="J798" i="10" a="1"/>
  <c r="X797" i="10"/>
  <c r="X797" i="10" a="1"/>
  <c r="V797" i="10"/>
  <c r="V797" i="10" a="1"/>
  <c r="T797" i="10"/>
  <c r="T797" i="10" a="1"/>
  <c r="R797" i="10"/>
  <c r="R797" i="10" a="1"/>
  <c r="P797" i="10"/>
  <c r="P797" i="10" a="1"/>
  <c r="N797" i="10"/>
  <c r="N797" i="10" a="1"/>
  <c r="L797" i="10"/>
  <c r="L797" i="10" a="1"/>
  <c r="J797" i="10"/>
  <c r="J797" i="10" a="1"/>
  <c r="X796" i="10"/>
  <c r="X796" i="10" a="1"/>
  <c r="V796" i="10"/>
  <c r="V796" i="10" a="1"/>
  <c r="T796" i="10"/>
  <c r="T796" i="10" a="1"/>
  <c r="R796" i="10"/>
  <c r="R796" i="10" a="1"/>
  <c r="P796" i="10"/>
  <c r="P796" i="10" a="1"/>
  <c r="N796" i="10"/>
  <c r="N796" i="10" a="1"/>
  <c r="L796" i="10"/>
  <c r="L796" i="10" a="1"/>
  <c r="J796" i="10"/>
  <c r="J796" i="10" a="1"/>
  <c r="X795" i="10"/>
  <c r="X795" i="10" a="1"/>
  <c r="V795" i="10"/>
  <c r="V795" i="10" a="1"/>
  <c r="T795" i="10"/>
  <c r="T795" i="10" a="1"/>
  <c r="R795" i="10"/>
  <c r="R795" i="10" a="1"/>
  <c r="P795" i="10"/>
  <c r="P795" i="10" a="1"/>
  <c r="N795" i="10"/>
  <c r="N795" i="10" a="1"/>
  <c r="L795" i="10"/>
  <c r="L795" i="10" a="1"/>
  <c r="J795" i="10"/>
  <c r="J795" i="10" a="1"/>
  <c r="X794" i="10"/>
  <c r="X794" i="10" a="1"/>
  <c r="V794" i="10"/>
  <c r="V794" i="10" a="1"/>
  <c r="T794" i="10"/>
  <c r="T794" i="10" a="1"/>
  <c r="R794" i="10"/>
  <c r="R794" i="10" a="1"/>
  <c r="P794" i="10"/>
  <c r="P794" i="10" a="1"/>
  <c r="N794" i="10"/>
  <c r="N794" i="10" a="1"/>
  <c r="L794" i="10"/>
  <c r="L794" i="10" a="1"/>
  <c r="J794" i="10"/>
  <c r="J794" i="10" a="1"/>
  <c r="X793" i="10"/>
  <c r="X793" i="10" a="1"/>
  <c r="V793" i="10"/>
  <c r="V793" i="10" a="1"/>
  <c r="T793" i="10"/>
  <c r="T793" i="10" a="1"/>
  <c r="R793" i="10"/>
  <c r="R793" i="10" a="1"/>
  <c r="P793" i="10"/>
  <c r="P793" i="10" a="1"/>
  <c r="N793" i="10"/>
  <c r="N793" i="10" a="1"/>
  <c r="L793" i="10"/>
  <c r="L793" i="10" a="1"/>
  <c r="J793" i="10"/>
  <c r="J793" i="10" a="1"/>
  <c r="X792" i="10"/>
  <c r="X792" i="10" a="1"/>
  <c r="V792" i="10"/>
  <c r="V792" i="10" a="1"/>
  <c r="T792" i="10"/>
  <c r="T792" i="10" a="1"/>
  <c r="R792" i="10"/>
  <c r="R792" i="10" a="1"/>
  <c r="P792" i="10"/>
  <c r="P792" i="10" a="1"/>
  <c r="N792" i="10"/>
  <c r="N792" i="10" a="1"/>
  <c r="L792" i="10"/>
  <c r="L792" i="10" a="1"/>
  <c r="J792" i="10"/>
  <c r="J792" i="10" a="1"/>
  <c r="X791" i="10"/>
  <c r="X791" i="10" a="1"/>
  <c r="V791" i="10"/>
  <c r="V791" i="10" a="1"/>
  <c r="T791" i="10"/>
  <c r="T791" i="10" a="1"/>
  <c r="R791" i="10"/>
  <c r="R791" i="10" a="1"/>
  <c r="P791" i="10"/>
  <c r="P791" i="10" a="1"/>
  <c r="N791" i="10"/>
  <c r="N791" i="10" a="1"/>
  <c r="L791" i="10"/>
  <c r="L791" i="10" a="1"/>
  <c r="J791" i="10"/>
  <c r="J791" i="10" a="1"/>
  <c r="X790" i="10"/>
  <c r="X790" i="10" a="1"/>
  <c r="V790" i="10"/>
  <c r="V790" i="10" a="1"/>
  <c r="T790" i="10"/>
  <c r="T790" i="10" a="1"/>
  <c r="R790" i="10"/>
  <c r="R790" i="10" a="1"/>
  <c r="P790" i="10"/>
  <c r="P790" i="10" a="1"/>
  <c r="N790" i="10"/>
  <c r="N790" i="10" a="1"/>
  <c r="L790" i="10"/>
  <c r="L790" i="10" a="1"/>
  <c r="J790" i="10"/>
  <c r="J790" i="10" a="1"/>
  <c r="X789" i="10"/>
  <c r="X789" i="10" a="1"/>
  <c r="V789" i="10"/>
  <c r="V789" i="10" a="1"/>
  <c r="T789" i="10"/>
  <c r="T789" i="10" a="1"/>
  <c r="R789" i="10"/>
  <c r="R789" i="10" a="1"/>
  <c r="P789" i="10"/>
  <c r="P789" i="10" a="1"/>
  <c r="N789" i="10"/>
  <c r="N789" i="10" a="1"/>
  <c r="L789" i="10"/>
  <c r="L789" i="10" a="1"/>
  <c r="J789" i="10"/>
  <c r="J789" i="10" a="1"/>
  <c r="X788" i="10"/>
  <c r="X788" i="10" a="1"/>
  <c r="V788" i="10"/>
  <c r="V788" i="10" a="1"/>
  <c r="T788" i="10"/>
  <c r="T788" i="10" a="1"/>
  <c r="R788" i="10"/>
  <c r="R788" i="10" a="1"/>
  <c r="P788" i="10"/>
  <c r="P788" i="10" a="1"/>
  <c r="N788" i="10"/>
  <c r="N788" i="10" a="1"/>
  <c r="L788" i="10"/>
  <c r="L788" i="10" a="1"/>
  <c r="J788" i="10"/>
  <c r="J788" i="10" a="1"/>
  <c r="X787" i="10"/>
  <c r="X787" i="10" a="1"/>
  <c r="V787" i="10"/>
  <c r="V787" i="10" a="1"/>
  <c r="T787" i="10"/>
  <c r="T787" i="10" a="1"/>
  <c r="R787" i="10"/>
  <c r="R787" i="10" a="1"/>
  <c r="P787" i="10"/>
  <c r="P787" i="10" a="1"/>
  <c r="N787" i="10"/>
  <c r="N787" i="10" a="1"/>
  <c r="L787" i="10"/>
  <c r="L787" i="10" a="1"/>
  <c r="J787" i="10"/>
  <c r="J787" i="10" a="1"/>
  <c r="X786" i="10"/>
  <c r="X786" i="10" a="1"/>
  <c r="V786" i="10"/>
  <c r="V786" i="10" a="1"/>
  <c r="T786" i="10"/>
  <c r="T786" i="10" a="1"/>
  <c r="R786" i="10"/>
  <c r="R786" i="10" a="1"/>
  <c r="P786" i="10"/>
  <c r="P786" i="10" a="1"/>
  <c r="N786" i="10"/>
  <c r="N786" i="10" a="1"/>
  <c r="L786" i="10"/>
  <c r="L786" i="10" a="1"/>
  <c r="J786" i="10"/>
  <c r="J786" i="10" a="1"/>
  <c r="X785" i="10"/>
  <c r="X785" i="10" a="1"/>
  <c r="V785" i="10"/>
  <c r="V785" i="10" a="1"/>
  <c r="T785" i="10"/>
  <c r="T785" i="10" a="1"/>
  <c r="R785" i="10"/>
  <c r="R785" i="10" a="1"/>
  <c r="P785" i="10"/>
  <c r="P785" i="10" a="1"/>
  <c r="N785" i="10"/>
  <c r="N785" i="10" a="1"/>
  <c r="L785" i="10"/>
  <c r="L785" i="10" a="1"/>
  <c r="J785" i="10"/>
  <c r="J785" i="10" a="1"/>
  <c r="X784" i="10"/>
  <c r="X784" i="10" a="1"/>
  <c r="V784" i="10"/>
  <c r="V784" i="10" a="1"/>
  <c r="T784" i="10"/>
  <c r="T784" i="10" a="1"/>
  <c r="R784" i="10"/>
  <c r="R784" i="10" a="1"/>
  <c r="P784" i="10"/>
  <c r="P784" i="10" a="1"/>
  <c r="N784" i="10"/>
  <c r="N784" i="10" a="1"/>
  <c r="L784" i="10"/>
  <c r="L784" i="10" a="1"/>
  <c r="J784" i="10"/>
  <c r="J784" i="10" a="1"/>
  <c r="X783" i="10"/>
  <c r="X783" i="10" a="1"/>
  <c r="V783" i="10"/>
  <c r="V783" i="10" a="1"/>
  <c r="T783" i="10"/>
  <c r="T783" i="10" a="1"/>
  <c r="R783" i="10"/>
  <c r="R783" i="10" a="1"/>
  <c r="P783" i="10"/>
  <c r="P783" i="10" a="1"/>
  <c r="N783" i="10"/>
  <c r="N783" i="10" a="1"/>
  <c r="L783" i="10"/>
  <c r="L783" i="10" a="1"/>
  <c r="J783" i="10"/>
  <c r="J783" i="10" a="1"/>
  <c r="X782" i="10"/>
  <c r="X782" i="10" a="1"/>
  <c r="V782" i="10"/>
  <c r="V782" i="10" a="1"/>
  <c r="T782" i="10"/>
  <c r="T782" i="10" a="1"/>
  <c r="R782" i="10"/>
  <c r="R782" i="10" a="1"/>
  <c r="P782" i="10"/>
  <c r="P782" i="10" a="1"/>
  <c r="N782" i="10"/>
  <c r="N782" i="10" a="1"/>
  <c r="L782" i="10"/>
  <c r="L782" i="10" a="1"/>
  <c r="J782" i="10"/>
  <c r="J782" i="10" a="1"/>
  <c r="X781" i="10"/>
  <c r="X781" i="10" a="1"/>
  <c r="V781" i="10"/>
  <c r="V781" i="10" a="1"/>
  <c r="T781" i="10"/>
  <c r="T781" i="10" a="1"/>
  <c r="R781" i="10"/>
  <c r="R781" i="10" a="1"/>
  <c r="P781" i="10"/>
  <c r="P781" i="10" a="1"/>
  <c r="N781" i="10"/>
  <c r="N781" i="10" a="1"/>
  <c r="L781" i="10"/>
  <c r="L781" i="10" a="1"/>
  <c r="J781" i="10"/>
  <c r="J781" i="10" a="1"/>
  <c r="X780" i="10"/>
  <c r="X780" i="10" a="1"/>
  <c r="V780" i="10"/>
  <c r="V780" i="10" a="1"/>
  <c r="T780" i="10"/>
  <c r="T780" i="10" a="1"/>
  <c r="R780" i="10"/>
  <c r="R780" i="10" a="1"/>
  <c r="P780" i="10"/>
  <c r="P780" i="10" a="1"/>
  <c r="N780" i="10"/>
  <c r="N780" i="10" a="1"/>
  <c r="L780" i="10"/>
  <c r="L780" i="10" a="1"/>
  <c r="J780" i="10"/>
  <c r="J780" i="10" a="1"/>
  <c r="X779" i="10"/>
  <c r="X779" i="10" a="1"/>
  <c r="V779" i="10"/>
  <c r="V779" i="10" a="1"/>
  <c r="T779" i="10"/>
  <c r="T779" i="10" a="1"/>
  <c r="R779" i="10"/>
  <c r="R779" i="10" a="1"/>
  <c r="P779" i="10"/>
  <c r="P779" i="10" a="1"/>
  <c r="N779" i="10"/>
  <c r="N779" i="10" a="1"/>
  <c r="L779" i="10"/>
  <c r="L779" i="10" a="1"/>
  <c r="J779" i="10"/>
  <c r="J779" i="10" a="1"/>
  <c r="X778" i="10"/>
  <c r="X778" i="10" a="1"/>
  <c r="V778" i="10"/>
  <c r="V778" i="10" a="1"/>
  <c r="T778" i="10"/>
  <c r="T778" i="10" a="1"/>
  <c r="R778" i="10"/>
  <c r="R778" i="10" a="1"/>
  <c r="P778" i="10"/>
  <c r="P778" i="10" a="1"/>
  <c r="N778" i="10"/>
  <c r="N778" i="10" a="1"/>
  <c r="L778" i="10"/>
  <c r="L778" i="10" a="1"/>
  <c r="J778" i="10"/>
  <c r="J778" i="10" a="1"/>
  <c r="X777" i="10"/>
  <c r="X777" i="10" a="1"/>
  <c r="V777" i="10"/>
  <c r="V777" i="10" a="1"/>
  <c r="T777" i="10"/>
  <c r="T777" i="10" a="1"/>
  <c r="R777" i="10"/>
  <c r="R777" i="10" a="1"/>
  <c r="P777" i="10"/>
  <c r="P777" i="10" a="1"/>
  <c r="N777" i="10"/>
  <c r="N777" i="10" a="1"/>
  <c r="L777" i="10"/>
  <c r="L777" i="10" a="1"/>
  <c r="J777" i="10"/>
  <c r="J777" i="10" a="1"/>
  <c r="X776" i="10"/>
  <c r="X776" i="10" a="1"/>
  <c r="V776" i="10"/>
  <c r="V776" i="10" a="1"/>
  <c r="T776" i="10"/>
  <c r="T776" i="10" a="1"/>
  <c r="R776" i="10"/>
  <c r="R776" i="10" a="1"/>
  <c r="P776" i="10"/>
  <c r="P776" i="10" a="1"/>
  <c r="N776" i="10"/>
  <c r="N776" i="10" a="1"/>
  <c r="L776" i="10"/>
  <c r="L776" i="10" a="1"/>
  <c r="J776" i="10"/>
  <c r="J776" i="10" a="1"/>
  <c r="X775" i="10"/>
  <c r="X775" i="10" a="1"/>
  <c r="V775" i="10"/>
  <c r="V775" i="10" a="1"/>
  <c r="T775" i="10"/>
  <c r="T775" i="10" a="1"/>
  <c r="R775" i="10"/>
  <c r="R775" i="10" a="1"/>
  <c r="P775" i="10"/>
  <c r="P775" i="10" a="1"/>
  <c r="N775" i="10"/>
  <c r="N775" i="10" a="1"/>
  <c r="L775" i="10"/>
  <c r="L775" i="10" a="1"/>
  <c r="J775" i="10"/>
  <c r="J775" i="10" a="1"/>
  <c r="X774" i="10"/>
  <c r="X774" i="10" a="1"/>
  <c r="V774" i="10"/>
  <c r="V774" i="10" a="1"/>
  <c r="T774" i="10"/>
  <c r="T774" i="10" a="1"/>
  <c r="R774" i="10"/>
  <c r="R774" i="10" a="1"/>
  <c r="P774" i="10"/>
  <c r="P774" i="10" a="1"/>
  <c r="N774" i="10"/>
  <c r="N774" i="10" a="1"/>
  <c r="L774" i="10"/>
  <c r="L774" i="10" a="1"/>
  <c r="J774" i="10"/>
  <c r="J774" i="10" a="1"/>
  <c r="X773" i="10"/>
  <c r="X773" i="10" a="1"/>
  <c r="V773" i="10"/>
  <c r="V773" i="10" a="1"/>
  <c r="T773" i="10"/>
  <c r="T773" i="10" a="1"/>
  <c r="R773" i="10"/>
  <c r="R773" i="10" a="1"/>
  <c r="P773" i="10"/>
  <c r="P773" i="10" a="1"/>
  <c r="N773" i="10"/>
  <c r="N773" i="10" a="1"/>
  <c r="L773" i="10"/>
  <c r="L773" i="10" a="1"/>
  <c r="J773" i="10"/>
  <c r="J773" i="10" a="1"/>
  <c r="X772" i="10"/>
  <c r="X772" i="10" a="1"/>
  <c r="V772" i="10"/>
  <c r="V772" i="10" a="1"/>
  <c r="T772" i="10"/>
  <c r="T772" i="10" a="1"/>
  <c r="R772" i="10"/>
  <c r="R772" i="10" a="1"/>
  <c r="P772" i="10"/>
  <c r="P772" i="10" a="1"/>
  <c r="N772" i="10"/>
  <c r="N772" i="10" a="1"/>
  <c r="L772" i="10"/>
  <c r="L772" i="10" a="1"/>
  <c r="J772" i="10"/>
  <c r="J772" i="10" a="1"/>
  <c r="X771" i="10"/>
  <c r="X771" i="10" a="1"/>
  <c r="V771" i="10"/>
  <c r="V771" i="10" a="1"/>
  <c r="T771" i="10"/>
  <c r="T771" i="10" a="1"/>
  <c r="R771" i="10"/>
  <c r="R771" i="10" a="1"/>
  <c r="P771" i="10"/>
  <c r="P771" i="10" a="1"/>
  <c r="N771" i="10"/>
  <c r="N771" i="10" a="1"/>
  <c r="L771" i="10"/>
  <c r="L771" i="10" a="1"/>
  <c r="J771" i="10"/>
  <c r="J771" i="10" a="1"/>
  <c r="X770" i="10"/>
  <c r="X770" i="10" a="1"/>
  <c r="V770" i="10"/>
  <c r="V770" i="10" a="1"/>
  <c r="T770" i="10"/>
  <c r="T770" i="10" a="1"/>
  <c r="R770" i="10"/>
  <c r="R770" i="10" a="1"/>
  <c r="P770" i="10"/>
  <c r="P770" i="10" a="1"/>
  <c r="N770" i="10"/>
  <c r="N770" i="10" a="1"/>
  <c r="L770" i="10"/>
  <c r="L770" i="10" a="1"/>
  <c r="J770" i="10"/>
  <c r="J770" i="10" a="1"/>
  <c r="X769" i="10"/>
  <c r="X769" i="10" a="1"/>
  <c r="V769" i="10"/>
  <c r="V769" i="10" a="1"/>
  <c r="T769" i="10"/>
  <c r="T769" i="10" a="1"/>
  <c r="R769" i="10"/>
  <c r="R769" i="10" a="1"/>
  <c r="P769" i="10"/>
  <c r="P769" i="10" a="1"/>
  <c r="N769" i="10"/>
  <c r="N769" i="10" a="1"/>
  <c r="L769" i="10"/>
  <c r="L769" i="10" a="1"/>
  <c r="J769" i="10"/>
  <c r="J769" i="10" a="1"/>
  <c r="X768" i="10"/>
  <c r="X768" i="10" a="1"/>
  <c r="V768" i="10"/>
  <c r="V768" i="10" a="1"/>
  <c r="T768" i="10"/>
  <c r="T768" i="10" a="1"/>
  <c r="R768" i="10"/>
  <c r="R768" i="10" a="1"/>
  <c r="P768" i="10"/>
  <c r="P768" i="10" a="1"/>
  <c r="N768" i="10"/>
  <c r="N768" i="10" a="1"/>
  <c r="L768" i="10"/>
  <c r="L768" i="10" a="1"/>
  <c r="J768" i="10"/>
  <c r="J768" i="10" a="1"/>
  <c r="X767" i="10"/>
  <c r="X767" i="10" a="1"/>
  <c r="V767" i="10"/>
  <c r="V767" i="10" a="1"/>
  <c r="T767" i="10"/>
  <c r="T767" i="10" a="1"/>
  <c r="R767" i="10"/>
  <c r="R767" i="10" a="1"/>
  <c r="P767" i="10"/>
  <c r="P767" i="10" a="1"/>
  <c r="N767" i="10"/>
  <c r="N767" i="10" a="1"/>
  <c r="L767" i="10"/>
  <c r="L767" i="10" a="1"/>
  <c r="J767" i="10"/>
  <c r="J767" i="10" a="1"/>
  <c r="X766" i="10"/>
  <c r="X766" i="10" a="1"/>
  <c r="V766" i="10"/>
  <c r="V766" i="10" a="1"/>
  <c r="T766" i="10"/>
  <c r="T766" i="10" a="1"/>
  <c r="R766" i="10"/>
  <c r="R766" i="10" a="1"/>
  <c r="P766" i="10"/>
  <c r="P766" i="10" a="1"/>
  <c r="N766" i="10"/>
  <c r="N766" i="10" a="1"/>
  <c r="L766" i="10"/>
  <c r="L766" i="10" a="1"/>
  <c r="J766" i="10"/>
  <c r="J766" i="10" a="1"/>
  <c r="X765" i="10"/>
  <c r="X765" i="10" a="1"/>
  <c r="V765" i="10"/>
  <c r="V765" i="10" a="1"/>
  <c r="T765" i="10"/>
  <c r="T765" i="10" a="1"/>
  <c r="R765" i="10"/>
  <c r="R765" i="10" a="1"/>
  <c r="P765" i="10"/>
  <c r="P765" i="10" a="1"/>
  <c r="N765" i="10"/>
  <c r="N765" i="10" a="1"/>
  <c r="L765" i="10"/>
  <c r="L765" i="10" a="1"/>
  <c r="J765" i="10"/>
  <c r="J765" i="10" a="1"/>
  <c r="X764" i="10"/>
  <c r="X764" i="10" a="1"/>
  <c r="V764" i="10"/>
  <c r="V764" i="10" a="1"/>
  <c r="T764" i="10"/>
  <c r="T764" i="10" a="1"/>
  <c r="R764" i="10"/>
  <c r="R764" i="10" a="1"/>
  <c r="P764" i="10"/>
  <c r="P764" i="10" a="1"/>
  <c r="N764" i="10"/>
  <c r="N764" i="10" a="1"/>
  <c r="L764" i="10"/>
  <c r="L764" i="10" a="1"/>
  <c r="J764" i="10"/>
  <c r="J764" i="10" a="1"/>
  <c r="X763" i="10"/>
  <c r="X763" i="10" a="1"/>
  <c r="V763" i="10"/>
  <c r="V763" i="10" a="1"/>
  <c r="T763" i="10"/>
  <c r="T763" i="10" a="1"/>
  <c r="R763" i="10"/>
  <c r="R763" i="10" a="1"/>
  <c r="P763" i="10"/>
  <c r="P763" i="10" a="1"/>
  <c r="N763" i="10"/>
  <c r="N763" i="10" a="1"/>
  <c r="L763" i="10"/>
  <c r="L763" i="10" a="1"/>
  <c r="J763" i="10"/>
  <c r="J763" i="10" a="1"/>
  <c r="X762" i="10"/>
  <c r="X762" i="10" a="1"/>
  <c r="V762" i="10"/>
  <c r="V762" i="10" a="1"/>
  <c r="T762" i="10"/>
  <c r="T762" i="10" a="1"/>
  <c r="R762" i="10"/>
  <c r="R762" i="10" a="1"/>
  <c r="P762" i="10"/>
  <c r="P762" i="10" a="1"/>
  <c r="N762" i="10"/>
  <c r="N762" i="10" a="1"/>
  <c r="L762" i="10"/>
  <c r="L762" i="10" a="1"/>
  <c r="J762" i="10"/>
  <c r="J762" i="10" a="1"/>
  <c r="X761" i="10"/>
  <c r="X761" i="10" a="1"/>
  <c r="V761" i="10"/>
  <c r="V761" i="10" a="1"/>
  <c r="T761" i="10"/>
  <c r="T761" i="10" a="1"/>
  <c r="R761" i="10"/>
  <c r="R761" i="10" a="1"/>
  <c r="P761" i="10"/>
  <c r="P761" i="10" a="1"/>
  <c r="N761" i="10"/>
  <c r="N761" i="10" a="1"/>
  <c r="L761" i="10"/>
  <c r="L761" i="10" a="1"/>
  <c r="J761" i="10"/>
  <c r="J761" i="10" a="1"/>
  <c r="X760" i="10"/>
  <c r="X760" i="10" a="1"/>
  <c r="V760" i="10"/>
  <c r="V760" i="10" a="1"/>
  <c r="T760" i="10"/>
  <c r="T760" i="10" a="1"/>
  <c r="R760" i="10"/>
  <c r="R760" i="10" a="1"/>
  <c r="P760" i="10"/>
  <c r="P760" i="10" a="1"/>
  <c r="N760" i="10"/>
  <c r="N760" i="10" a="1"/>
  <c r="L760" i="10"/>
  <c r="L760" i="10" a="1"/>
  <c r="J760" i="10"/>
  <c r="J760" i="10" a="1"/>
  <c r="X759" i="10"/>
  <c r="X759" i="10" a="1"/>
  <c r="V759" i="10"/>
  <c r="V759" i="10" a="1"/>
  <c r="T759" i="10"/>
  <c r="T759" i="10" a="1"/>
  <c r="R759" i="10"/>
  <c r="R759" i="10" a="1"/>
  <c r="P759" i="10"/>
  <c r="P759" i="10" a="1"/>
  <c r="N759" i="10"/>
  <c r="N759" i="10" a="1"/>
  <c r="L759" i="10"/>
  <c r="L759" i="10" a="1"/>
  <c r="J759" i="10"/>
  <c r="J759" i="10" a="1"/>
  <c r="X758" i="10"/>
  <c r="X758" i="10" a="1"/>
  <c r="V758" i="10"/>
  <c r="V758" i="10" a="1"/>
  <c r="T758" i="10"/>
  <c r="T758" i="10" a="1"/>
  <c r="R758" i="10"/>
  <c r="R758" i="10" a="1"/>
  <c r="P758" i="10"/>
  <c r="P758" i="10" a="1"/>
  <c r="N758" i="10"/>
  <c r="N758" i="10" a="1"/>
  <c r="L758" i="10"/>
  <c r="L758" i="10" a="1"/>
  <c r="J758" i="10"/>
  <c r="J758" i="10" a="1"/>
  <c r="X757" i="10"/>
  <c r="X757" i="10" a="1"/>
  <c r="V757" i="10"/>
  <c r="V757" i="10" a="1"/>
  <c r="T757" i="10"/>
  <c r="T757" i="10" a="1"/>
  <c r="R757" i="10"/>
  <c r="R757" i="10" a="1"/>
  <c r="P757" i="10"/>
  <c r="P757" i="10" a="1"/>
  <c r="N757" i="10"/>
  <c r="N757" i="10" a="1"/>
  <c r="L757" i="10"/>
  <c r="L757" i="10" a="1"/>
  <c r="J757" i="10"/>
  <c r="J757" i="10" a="1"/>
  <c r="X756" i="10"/>
  <c r="X756" i="10" a="1"/>
  <c r="V756" i="10"/>
  <c r="V756" i="10" a="1"/>
  <c r="T756" i="10"/>
  <c r="T756" i="10" a="1"/>
  <c r="R756" i="10"/>
  <c r="R756" i="10" a="1"/>
  <c r="P756" i="10"/>
  <c r="P756" i="10" a="1"/>
  <c r="N756" i="10"/>
  <c r="N756" i="10" a="1"/>
  <c r="L756" i="10"/>
  <c r="L756" i="10" a="1"/>
  <c r="J756" i="10"/>
  <c r="J756" i="10" a="1"/>
  <c r="X755" i="10"/>
  <c r="X755" i="10" a="1"/>
  <c r="V755" i="10"/>
  <c r="V755" i="10" a="1"/>
  <c r="T755" i="10"/>
  <c r="T755" i="10" a="1"/>
  <c r="R755" i="10"/>
  <c r="R755" i="10" a="1"/>
  <c r="P755" i="10"/>
  <c r="P755" i="10" a="1"/>
  <c r="N755" i="10"/>
  <c r="N755" i="10" a="1"/>
  <c r="L755" i="10"/>
  <c r="L755" i="10" a="1"/>
  <c r="J755" i="10"/>
  <c r="J755" i="10" a="1"/>
  <c r="X754" i="10"/>
  <c r="X754" i="10" a="1"/>
  <c r="V754" i="10"/>
  <c r="V754" i="10" a="1"/>
  <c r="T754" i="10"/>
  <c r="T754" i="10" a="1"/>
  <c r="R754" i="10"/>
  <c r="R754" i="10" a="1"/>
  <c r="P754" i="10"/>
  <c r="P754" i="10" a="1"/>
  <c r="N754" i="10"/>
  <c r="N754" i="10" a="1"/>
  <c r="L754" i="10"/>
  <c r="L754" i="10" a="1"/>
  <c r="J754" i="10"/>
  <c r="J754" i="10" a="1"/>
  <c r="X753" i="10"/>
  <c r="X753" i="10" a="1"/>
  <c r="V753" i="10"/>
  <c r="V753" i="10" a="1"/>
  <c r="T753" i="10"/>
  <c r="T753" i="10" a="1"/>
  <c r="R753" i="10"/>
  <c r="R753" i="10" a="1"/>
  <c r="P753" i="10"/>
  <c r="P753" i="10" a="1"/>
  <c r="N753" i="10"/>
  <c r="N753" i="10" a="1"/>
  <c r="L753" i="10"/>
  <c r="L753" i="10" a="1"/>
  <c r="J753" i="10"/>
  <c r="J753" i="10" a="1"/>
  <c r="X752" i="10"/>
  <c r="X752" i="10" a="1"/>
  <c r="V752" i="10"/>
  <c r="V752" i="10" a="1"/>
  <c r="T752" i="10"/>
  <c r="T752" i="10" a="1"/>
  <c r="R752" i="10"/>
  <c r="R752" i="10" a="1"/>
  <c r="P752" i="10"/>
  <c r="P752" i="10" a="1"/>
  <c r="N752" i="10"/>
  <c r="N752" i="10" a="1"/>
  <c r="L752" i="10"/>
  <c r="L752" i="10" a="1"/>
  <c r="J752" i="10"/>
  <c r="J752" i="10" a="1"/>
  <c r="X751" i="10"/>
  <c r="X751" i="10" a="1"/>
  <c r="V751" i="10"/>
  <c r="V751" i="10" a="1"/>
  <c r="T751" i="10"/>
  <c r="T751" i="10" a="1"/>
  <c r="R751" i="10"/>
  <c r="R751" i="10" a="1"/>
  <c r="P751" i="10"/>
  <c r="P751" i="10" a="1"/>
  <c r="N751" i="10"/>
  <c r="N751" i="10" a="1"/>
  <c r="L751" i="10"/>
  <c r="L751" i="10" a="1"/>
  <c r="J751" i="10"/>
  <c r="J751" i="10" a="1"/>
  <c r="X750" i="10"/>
  <c r="X750" i="10" a="1"/>
  <c r="V750" i="10"/>
  <c r="V750" i="10" a="1"/>
  <c r="T750" i="10"/>
  <c r="T750" i="10" a="1"/>
  <c r="R750" i="10"/>
  <c r="R750" i="10" a="1"/>
  <c r="P750" i="10"/>
  <c r="P750" i="10" a="1"/>
  <c r="N750" i="10"/>
  <c r="N750" i="10" a="1"/>
  <c r="L750" i="10"/>
  <c r="L750" i="10" a="1"/>
  <c r="J750" i="10"/>
  <c r="J750" i="10" a="1"/>
  <c r="X749" i="10"/>
  <c r="X749" i="10" a="1"/>
  <c r="V749" i="10"/>
  <c r="V749" i="10" a="1"/>
  <c r="T749" i="10"/>
  <c r="T749" i="10" a="1"/>
  <c r="R749" i="10"/>
  <c r="R749" i="10" a="1"/>
  <c r="P749" i="10"/>
  <c r="P749" i="10" a="1"/>
  <c r="N749" i="10"/>
  <c r="N749" i="10" a="1"/>
  <c r="L749" i="10"/>
  <c r="L749" i="10" a="1"/>
  <c r="J749" i="10"/>
  <c r="J749" i="10" a="1"/>
  <c r="X748" i="10"/>
  <c r="X748" i="10" a="1"/>
  <c r="V748" i="10"/>
  <c r="V748" i="10" a="1"/>
  <c r="T748" i="10"/>
  <c r="T748" i="10" a="1"/>
  <c r="R748" i="10"/>
  <c r="R748" i="10" a="1"/>
  <c r="P748" i="10"/>
  <c r="P748" i="10" a="1"/>
  <c r="N748" i="10"/>
  <c r="N748" i="10" a="1"/>
  <c r="L748" i="10"/>
  <c r="L748" i="10" a="1"/>
  <c r="J748" i="10"/>
  <c r="J748" i="10" a="1"/>
  <c r="X747" i="10"/>
  <c r="X747" i="10" a="1"/>
  <c r="V747" i="10"/>
  <c r="V747" i="10" a="1"/>
  <c r="T747" i="10"/>
  <c r="T747" i="10" a="1"/>
  <c r="R747" i="10"/>
  <c r="R747" i="10" a="1"/>
  <c r="P747" i="10"/>
  <c r="P747" i="10" a="1"/>
  <c r="N747" i="10"/>
  <c r="N747" i="10" a="1"/>
  <c r="L747" i="10"/>
  <c r="L747" i="10" a="1"/>
  <c r="J747" i="10"/>
  <c r="J747" i="10" a="1"/>
  <c r="X746" i="10"/>
  <c r="X746" i="10" a="1"/>
  <c r="V746" i="10"/>
  <c r="V746" i="10" a="1"/>
  <c r="T746" i="10"/>
  <c r="T746" i="10" a="1"/>
  <c r="R746" i="10"/>
  <c r="R746" i="10" a="1"/>
  <c r="P746" i="10"/>
  <c r="P746" i="10" a="1"/>
  <c r="N746" i="10"/>
  <c r="N746" i="10" a="1"/>
  <c r="L746" i="10"/>
  <c r="L746" i="10" a="1"/>
  <c r="J746" i="10"/>
  <c r="J746" i="10" a="1"/>
  <c r="X745" i="10"/>
  <c r="X745" i="10" a="1"/>
  <c r="V745" i="10"/>
  <c r="V745" i="10" a="1"/>
  <c r="T745" i="10"/>
  <c r="T745" i="10" a="1"/>
  <c r="R745" i="10"/>
  <c r="R745" i="10" a="1"/>
  <c r="P745" i="10"/>
  <c r="P745" i="10" a="1"/>
  <c r="N745" i="10"/>
  <c r="N745" i="10" a="1"/>
  <c r="L745" i="10"/>
  <c r="L745" i="10" a="1"/>
  <c r="J745" i="10"/>
  <c r="J745" i="10" a="1"/>
  <c r="X744" i="10"/>
  <c r="X744" i="10" a="1"/>
  <c r="V744" i="10"/>
  <c r="V744" i="10" a="1"/>
  <c r="T744" i="10"/>
  <c r="T744" i="10" a="1"/>
  <c r="R744" i="10"/>
  <c r="R744" i="10" a="1"/>
  <c r="P744" i="10"/>
  <c r="P744" i="10" a="1"/>
  <c r="N744" i="10"/>
  <c r="N744" i="10" a="1"/>
  <c r="L744" i="10"/>
  <c r="L744" i="10" a="1"/>
  <c r="J744" i="10"/>
  <c r="J744" i="10" a="1"/>
  <c r="X743" i="10"/>
  <c r="X743" i="10" a="1"/>
  <c r="V743" i="10"/>
  <c r="V743" i="10" a="1"/>
  <c r="T743" i="10"/>
  <c r="T743" i="10" a="1"/>
  <c r="R743" i="10"/>
  <c r="R743" i="10" a="1"/>
  <c r="P743" i="10"/>
  <c r="P743" i="10" a="1"/>
  <c r="N743" i="10"/>
  <c r="N743" i="10" a="1"/>
  <c r="L743" i="10"/>
  <c r="L743" i="10" a="1"/>
  <c r="J743" i="10"/>
  <c r="J743" i="10" a="1"/>
  <c r="X742" i="10"/>
  <c r="X742" i="10" a="1"/>
  <c r="V742" i="10"/>
  <c r="V742" i="10" a="1"/>
  <c r="T742" i="10"/>
  <c r="T742" i="10" a="1"/>
  <c r="R742" i="10"/>
  <c r="R742" i="10" a="1"/>
  <c r="P742" i="10"/>
  <c r="P742" i="10" a="1"/>
  <c r="N742" i="10"/>
  <c r="N742" i="10" a="1"/>
  <c r="L742" i="10"/>
  <c r="L742" i="10" a="1"/>
  <c r="J742" i="10"/>
  <c r="J742" i="10" a="1"/>
  <c r="X741" i="10"/>
  <c r="X741" i="10" a="1"/>
  <c r="V741" i="10"/>
  <c r="V741" i="10" a="1"/>
  <c r="T741" i="10"/>
  <c r="T741" i="10" a="1"/>
  <c r="R741" i="10"/>
  <c r="R741" i="10" a="1"/>
  <c r="P741" i="10"/>
  <c r="P741" i="10" a="1"/>
  <c r="N741" i="10"/>
  <c r="N741" i="10" a="1"/>
  <c r="L741" i="10"/>
  <c r="L741" i="10" a="1"/>
  <c r="J741" i="10"/>
  <c r="J741" i="10" a="1"/>
  <c r="X740" i="10"/>
  <c r="X740" i="10" a="1"/>
  <c r="V740" i="10"/>
  <c r="V740" i="10" a="1"/>
  <c r="T740" i="10"/>
  <c r="T740" i="10" a="1"/>
  <c r="R740" i="10"/>
  <c r="R740" i="10" a="1"/>
  <c r="P740" i="10"/>
  <c r="P740" i="10" a="1"/>
  <c r="N740" i="10"/>
  <c r="N740" i="10" a="1"/>
  <c r="L740" i="10"/>
  <c r="L740" i="10" a="1"/>
  <c r="J740" i="10"/>
  <c r="J740" i="10" a="1"/>
  <c r="X739" i="10"/>
  <c r="X739" i="10" a="1"/>
  <c r="V739" i="10"/>
  <c r="V739" i="10" a="1"/>
  <c r="T739" i="10"/>
  <c r="T739" i="10" a="1"/>
  <c r="R739" i="10"/>
  <c r="R739" i="10" a="1"/>
  <c r="P739" i="10"/>
  <c r="P739" i="10" a="1"/>
  <c r="N739" i="10"/>
  <c r="N739" i="10" a="1"/>
  <c r="L739" i="10"/>
  <c r="L739" i="10" a="1"/>
  <c r="J739" i="10"/>
  <c r="J739" i="10" a="1"/>
  <c r="X738" i="10"/>
  <c r="X738" i="10" a="1"/>
  <c r="V738" i="10"/>
  <c r="V738" i="10" a="1"/>
  <c r="T738" i="10"/>
  <c r="T738" i="10" a="1"/>
  <c r="R738" i="10"/>
  <c r="R738" i="10" a="1"/>
  <c r="P738" i="10"/>
  <c r="P738" i="10" a="1"/>
  <c r="N738" i="10"/>
  <c r="N738" i="10" a="1"/>
  <c r="L738" i="10"/>
  <c r="L738" i="10" a="1"/>
  <c r="J738" i="10"/>
  <c r="J738" i="10" a="1"/>
  <c r="X737" i="10"/>
  <c r="X737" i="10" a="1"/>
  <c r="V737" i="10"/>
  <c r="V737" i="10" a="1"/>
  <c r="T737" i="10"/>
  <c r="T737" i="10" a="1"/>
  <c r="R737" i="10"/>
  <c r="R737" i="10" a="1"/>
  <c r="P737" i="10"/>
  <c r="P737" i="10" a="1"/>
  <c r="N737" i="10"/>
  <c r="N737" i="10" a="1"/>
  <c r="L737" i="10"/>
  <c r="L737" i="10" a="1"/>
  <c r="J737" i="10"/>
  <c r="J737" i="10" a="1"/>
  <c r="X736" i="10"/>
  <c r="X736" i="10" a="1"/>
  <c r="V736" i="10"/>
  <c r="V736" i="10" a="1"/>
  <c r="T736" i="10"/>
  <c r="T736" i="10" a="1"/>
  <c r="R736" i="10"/>
  <c r="R736" i="10" a="1"/>
  <c r="P736" i="10"/>
  <c r="P736" i="10" a="1"/>
  <c r="N736" i="10"/>
  <c r="N736" i="10" a="1"/>
  <c r="L736" i="10"/>
  <c r="L736" i="10" a="1"/>
  <c r="J736" i="10"/>
  <c r="J736" i="10" a="1"/>
  <c r="X735" i="10"/>
  <c r="X735" i="10" a="1"/>
  <c r="V735" i="10"/>
  <c r="V735" i="10" a="1"/>
  <c r="T735" i="10"/>
  <c r="T735" i="10" a="1"/>
  <c r="R735" i="10"/>
  <c r="R735" i="10" a="1"/>
  <c r="P735" i="10"/>
  <c r="P735" i="10" a="1"/>
  <c r="N735" i="10"/>
  <c r="N735" i="10" a="1"/>
  <c r="L735" i="10"/>
  <c r="L735" i="10" a="1"/>
  <c r="J735" i="10"/>
  <c r="J735" i="10" a="1"/>
  <c r="X734" i="10"/>
  <c r="X734" i="10" a="1"/>
  <c r="V734" i="10"/>
  <c r="V734" i="10" a="1"/>
  <c r="T734" i="10"/>
  <c r="T734" i="10" a="1"/>
  <c r="R734" i="10"/>
  <c r="R734" i="10" a="1"/>
  <c r="P734" i="10"/>
  <c r="P734" i="10" a="1"/>
  <c r="N734" i="10"/>
  <c r="N734" i="10" a="1"/>
  <c r="L734" i="10"/>
  <c r="L734" i="10" a="1"/>
  <c r="J734" i="10"/>
  <c r="J734" i="10" a="1"/>
  <c r="X733" i="10"/>
  <c r="X733" i="10" a="1"/>
  <c r="V733" i="10"/>
  <c r="V733" i="10" a="1"/>
  <c r="T733" i="10"/>
  <c r="T733" i="10" a="1"/>
  <c r="R733" i="10"/>
  <c r="R733" i="10" a="1"/>
  <c r="P733" i="10"/>
  <c r="P733" i="10" a="1"/>
  <c r="N733" i="10"/>
  <c r="N733" i="10" a="1"/>
  <c r="L733" i="10"/>
  <c r="L733" i="10" a="1"/>
  <c r="J733" i="10"/>
  <c r="J733" i="10" a="1"/>
  <c r="X732" i="10"/>
  <c r="X732" i="10" a="1"/>
  <c r="V732" i="10"/>
  <c r="V732" i="10" a="1"/>
  <c r="T732" i="10"/>
  <c r="T732" i="10" a="1"/>
  <c r="R732" i="10"/>
  <c r="R732" i="10" a="1"/>
  <c r="P732" i="10"/>
  <c r="P732" i="10" a="1"/>
  <c r="N732" i="10"/>
  <c r="N732" i="10" a="1"/>
  <c r="L732" i="10"/>
  <c r="L732" i="10" a="1"/>
  <c r="J732" i="10"/>
  <c r="J732" i="10" a="1"/>
  <c r="X731" i="10"/>
  <c r="X731" i="10" a="1"/>
  <c r="V731" i="10"/>
  <c r="V731" i="10" a="1"/>
  <c r="T731" i="10"/>
  <c r="T731" i="10" a="1"/>
  <c r="R731" i="10"/>
  <c r="R731" i="10" a="1"/>
  <c r="P731" i="10"/>
  <c r="P731" i="10" a="1"/>
  <c r="N731" i="10"/>
  <c r="N731" i="10" a="1"/>
  <c r="L731" i="10"/>
  <c r="L731" i="10" a="1"/>
  <c r="J731" i="10"/>
  <c r="J731" i="10" a="1"/>
  <c r="X730" i="10"/>
  <c r="X730" i="10" a="1"/>
  <c r="V730" i="10"/>
  <c r="V730" i="10" a="1"/>
  <c r="T730" i="10"/>
  <c r="T730" i="10" a="1"/>
  <c r="R730" i="10"/>
  <c r="R730" i="10" a="1"/>
  <c r="P730" i="10"/>
  <c r="P730" i="10" a="1"/>
  <c r="N730" i="10"/>
  <c r="N730" i="10" a="1"/>
  <c r="L730" i="10"/>
  <c r="L730" i="10" a="1"/>
  <c r="J730" i="10"/>
  <c r="J730" i="10" a="1"/>
  <c r="X729" i="10"/>
  <c r="X729" i="10" a="1"/>
  <c r="V729" i="10"/>
  <c r="V729" i="10" a="1"/>
  <c r="T729" i="10"/>
  <c r="T729" i="10" a="1"/>
  <c r="R729" i="10"/>
  <c r="R729" i="10" a="1"/>
  <c r="P729" i="10"/>
  <c r="P729" i="10" a="1"/>
  <c r="N729" i="10"/>
  <c r="N729" i="10" a="1"/>
  <c r="L729" i="10"/>
  <c r="L729" i="10" a="1"/>
  <c r="J729" i="10"/>
  <c r="J729" i="10" a="1"/>
  <c r="X728" i="10"/>
  <c r="X728" i="10" a="1"/>
  <c r="V728" i="10"/>
  <c r="V728" i="10" a="1"/>
  <c r="T728" i="10"/>
  <c r="T728" i="10" a="1"/>
  <c r="R728" i="10"/>
  <c r="R728" i="10" a="1"/>
  <c r="P728" i="10"/>
  <c r="P728" i="10" a="1"/>
  <c r="N728" i="10"/>
  <c r="N728" i="10" a="1"/>
  <c r="L728" i="10"/>
  <c r="L728" i="10" a="1"/>
  <c r="J728" i="10"/>
  <c r="J728" i="10" a="1"/>
  <c r="X727" i="10"/>
  <c r="X727" i="10" a="1"/>
  <c r="V727" i="10"/>
  <c r="V727" i="10" a="1"/>
  <c r="T727" i="10"/>
  <c r="T727" i="10" a="1"/>
  <c r="R727" i="10"/>
  <c r="R727" i="10" a="1"/>
  <c r="P727" i="10"/>
  <c r="P727" i="10" a="1"/>
  <c r="N727" i="10"/>
  <c r="N727" i="10" a="1"/>
  <c r="L727" i="10"/>
  <c r="L727" i="10" a="1"/>
  <c r="J727" i="10"/>
  <c r="J727" i="10" a="1"/>
  <c r="X726" i="10"/>
  <c r="X726" i="10" a="1"/>
  <c r="V726" i="10"/>
  <c r="V726" i="10" a="1"/>
  <c r="T726" i="10"/>
  <c r="T726" i="10" a="1"/>
  <c r="R726" i="10"/>
  <c r="R726" i="10" a="1"/>
  <c r="P726" i="10"/>
  <c r="P726" i="10" a="1"/>
  <c r="N726" i="10"/>
  <c r="N726" i="10" a="1"/>
  <c r="L726" i="10"/>
  <c r="L726" i="10" a="1"/>
  <c r="J726" i="10"/>
  <c r="J726" i="10" a="1"/>
  <c r="X725" i="10"/>
  <c r="X725" i="10" a="1"/>
  <c r="V725" i="10"/>
  <c r="V725" i="10" a="1"/>
  <c r="T725" i="10"/>
  <c r="T725" i="10" a="1"/>
  <c r="R725" i="10"/>
  <c r="R725" i="10" a="1"/>
  <c r="P725" i="10"/>
  <c r="P725" i="10" a="1"/>
  <c r="N725" i="10"/>
  <c r="N725" i="10" a="1"/>
  <c r="L725" i="10"/>
  <c r="L725" i="10" a="1"/>
  <c r="J725" i="10"/>
  <c r="J725" i="10" a="1"/>
  <c r="X724" i="10"/>
  <c r="X724" i="10" a="1"/>
  <c r="V724" i="10"/>
  <c r="V724" i="10" a="1"/>
  <c r="T724" i="10"/>
  <c r="T724" i="10" a="1"/>
  <c r="R724" i="10"/>
  <c r="R724" i="10" a="1"/>
  <c r="P724" i="10"/>
  <c r="P724" i="10" a="1"/>
  <c r="N724" i="10"/>
  <c r="N724" i="10" a="1"/>
  <c r="L724" i="10"/>
  <c r="L724" i="10" a="1"/>
  <c r="J724" i="10"/>
  <c r="J724" i="10" a="1"/>
  <c r="X723" i="10"/>
  <c r="X723" i="10" a="1"/>
  <c r="V723" i="10"/>
  <c r="V723" i="10" a="1"/>
  <c r="T723" i="10"/>
  <c r="T723" i="10" a="1"/>
  <c r="R723" i="10"/>
  <c r="R723" i="10" a="1"/>
  <c r="P723" i="10"/>
  <c r="P723" i="10" a="1"/>
  <c r="N723" i="10"/>
  <c r="N723" i="10" a="1"/>
  <c r="L723" i="10"/>
  <c r="L723" i="10" a="1"/>
  <c r="J723" i="10"/>
  <c r="J723" i="10" a="1"/>
  <c r="X722" i="10"/>
  <c r="X722" i="10" a="1"/>
  <c r="V722" i="10"/>
  <c r="V722" i="10" a="1"/>
  <c r="T722" i="10"/>
  <c r="T722" i="10" a="1"/>
  <c r="R722" i="10"/>
  <c r="R722" i="10" a="1"/>
  <c r="P722" i="10"/>
  <c r="P722" i="10" a="1"/>
  <c r="N722" i="10"/>
  <c r="N722" i="10" a="1"/>
  <c r="L722" i="10"/>
  <c r="L722" i="10" a="1"/>
  <c r="J722" i="10"/>
  <c r="J722" i="10" a="1"/>
  <c r="X721" i="10"/>
  <c r="X721" i="10" a="1"/>
  <c r="V721" i="10"/>
  <c r="V721" i="10" a="1"/>
  <c r="T721" i="10"/>
  <c r="T721" i="10" a="1"/>
  <c r="R721" i="10"/>
  <c r="R721" i="10" a="1"/>
  <c r="P721" i="10"/>
  <c r="P721" i="10" a="1"/>
  <c r="N721" i="10"/>
  <c r="N721" i="10" a="1"/>
  <c r="L721" i="10"/>
  <c r="L721" i="10" a="1"/>
  <c r="J721" i="10"/>
  <c r="J721" i="10" a="1"/>
  <c r="X720" i="10"/>
  <c r="X720" i="10" a="1"/>
  <c r="V720" i="10"/>
  <c r="V720" i="10" a="1"/>
  <c r="T720" i="10"/>
  <c r="T720" i="10" a="1"/>
  <c r="R720" i="10"/>
  <c r="R720" i="10" a="1"/>
  <c r="P720" i="10"/>
  <c r="P720" i="10" a="1"/>
  <c r="N720" i="10"/>
  <c r="N720" i="10" a="1"/>
  <c r="L720" i="10"/>
  <c r="L720" i="10" a="1"/>
  <c r="J720" i="10"/>
  <c r="J720" i="10" a="1"/>
  <c r="X719" i="10"/>
  <c r="X719" i="10" a="1"/>
  <c r="V719" i="10"/>
  <c r="V719" i="10" a="1"/>
  <c r="T719" i="10"/>
  <c r="T719" i="10" a="1"/>
  <c r="R719" i="10"/>
  <c r="R719" i="10" a="1"/>
  <c r="P719" i="10"/>
  <c r="P719" i="10" a="1"/>
  <c r="N719" i="10"/>
  <c r="N719" i="10" a="1"/>
  <c r="L719" i="10"/>
  <c r="L719" i="10" a="1"/>
  <c r="J719" i="10"/>
  <c r="J719" i="10" a="1"/>
  <c r="X718" i="10"/>
  <c r="X718" i="10" a="1"/>
  <c r="V718" i="10"/>
  <c r="V718" i="10" a="1"/>
  <c r="T718" i="10"/>
  <c r="T718" i="10" a="1"/>
  <c r="R718" i="10"/>
  <c r="R718" i="10" a="1"/>
  <c r="P718" i="10"/>
  <c r="P718" i="10" a="1"/>
  <c r="N718" i="10"/>
  <c r="N718" i="10" a="1"/>
  <c r="L718" i="10"/>
  <c r="L718" i="10" a="1"/>
  <c r="J718" i="10"/>
  <c r="J718" i="10" a="1"/>
  <c r="X717" i="10"/>
  <c r="X717" i="10" a="1"/>
  <c r="V717" i="10"/>
  <c r="V717" i="10" a="1"/>
  <c r="T717" i="10"/>
  <c r="T717" i="10" a="1"/>
  <c r="R717" i="10"/>
  <c r="R717" i="10" a="1"/>
  <c r="P717" i="10"/>
  <c r="P717" i="10" a="1"/>
  <c r="N717" i="10"/>
  <c r="N717" i="10" a="1"/>
  <c r="L717" i="10"/>
  <c r="L717" i="10" a="1"/>
  <c r="J717" i="10"/>
  <c r="J717" i="10" a="1"/>
  <c r="X716" i="10"/>
  <c r="X716" i="10" a="1"/>
  <c r="V716" i="10"/>
  <c r="V716" i="10" a="1"/>
  <c r="T716" i="10"/>
  <c r="T716" i="10" a="1"/>
  <c r="R716" i="10"/>
  <c r="R716" i="10" a="1"/>
  <c r="P716" i="10"/>
  <c r="P716" i="10" a="1"/>
  <c r="N716" i="10"/>
  <c r="N716" i="10" a="1"/>
  <c r="L716" i="10"/>
  <c r="L716" i="10" a="1"/>
  <c r="J716" i="10"/>
  <c r="J716" i="10" a="1"/>
  <c r="X715" i="10"/>
  <c r="X715" i="10" a="1"/>
  <c r="V715" i="10"/>
  <c r="V715" i="10" a="1"/>
  <c r="T715" i="10"/>
  <c r="T715" i="10" a="1"/>
  <c r="R715" i="10"/>
  <c r="R715" i="10" a="1"/>
  <c r="P715" i="10"/>
  <c r="P715" i="10" a="1"/>
  <c r="N715" i="10"/>
  <c r="N715" i="10" a="1"/>
  <c r="L715" i="10"/>
  <c r="L715" i="10" a="1"/>
  <c r="J715" i="10"/>
  <c r="J715" i="10" a="1"/>
  <c r="X714" i="10"/>
  <c r="X714" i="10" a="1"/>
  <c r="V714" i="10"/>
  <c r="V714" i="10" a="1"/>
  <c r="T714" i="10"/>
  <c r="T714" i="10" a="1"/>
  <c r="R714" i="10"/>
  <c r="R714" i="10" a="1"/>
  <c r="P714" i="10"/>
  <c r="P714" i="10" a="1"/>
  <c r="N714" i="10"/>
  <c r="N714" i="10" a="1"/>
  <c r="L714" i="10"/>
  <c r="L714" i="10" a="1"/>
  <c r="J714" i="10"/>
  <c r="J714" i="10" a="1"/>
  <c r="X713" i="10"/>
  <c r="X713" i="10" a="1"/>
  <c r="V713" i="10"/>
  <c r="V713" i="10" a="1"/>
  <c r="T713" i="10"/>
  <c r="T713" i="10" a="1"/>
  <c r="R713" i="10"/>
  <c r="R713" i="10" a="1"/>
  <c r="P713" i="10"/>
  <c r="P713" i="10" a="1"/>
  <c r="N713" i="10"/>
  <c r="N713" i="10" a="1"/>
  <c r="L713" i="10"/>
  <c r="L713" i="10" a="1"/>
  <c r="J713" i="10"/>
  <c r="J713" i="10" a="1"/>
  <c r="X712" i="10"/>
  <c r="X712" i="10" a="1"/>
  <c r="V712" i="10"/>
  <c r="V712" i="10" a="1"/>
  <c r="T712" i="10"/>
  <c r="T712" i="10" a="1"/>
  <c r="R712" i="10"/>
  <c r="R712" i="10" a="1"/>
  <c r="P712" i="10"/>
  <c r="P712" i="10" a="1"/>
  <c r="N712" i="10"/>
  <c r="N712" i="10" a="1"/>
  <c r="L712" i="10"/>
  <c r="L712" i="10" a="1"/>
  <c r="J712" i="10"/>
  <c r="J712" i="10" a="1"/>
  <c r="X711" i="10"/>
  <c r="X711" i="10" a="1"/>
  <c r="V711" i="10"/>
  <c r="V711" i="10" a="1"/>
  <c r="T711" i="10"/>
  <c r="T711" i="10" a="1"/>
  <c r="R711" i="10"/>
  <c r="R711" i="10" a="1"/>
  <c r="P711" i="10"/>
  <c r="P711" i="10" a="1"/>
  <c r="N711" i="10"/>
  <c r="N711" i="10" a="1"/>
  <c r="L711" i="10"/>
  <c r="L711" i="10" a="1"/>
  <c r="J711" i="10"/>
  <c r="J711" i="10" a="1"/>
  <c r="X710" i="10"/>
  <c r="X710" i="10" a="1"/>
  <c r="V710" i="10"/>
  <c r="V710" i="10" a="1"/>
  <c r="T710" i="10"/>
  <c r="T710" i="10" a="1"/>
  <c r="R710" i="10"/>
  <c r="R710" i="10" a="1"/>
  <c r="P710" i="10"/>
  <c r="P710" i="10" a="1"/>
  <c r="N710" i="10"/>
  <c r="N710" i="10" a="1"/>
  <c r="L710" i="10"/>
  <c r="L710" i="10" a="1"/>
  <c r="J710" i="10"/>
  <c r="J710" i="10" a="1"/>
  <c r="X709" i="10"/>
  <c r="X709" i="10" a="1"/>
  <c r="V709" i="10"/>
  <c r="V709" i="10" a="1"/>
  <c r="T709" i="10"/>
  <c r="T709" i="10" a="1"/>
  <c r="R709" i="10"/>
  <c r="R709" i="10" a="1"/>
  <c r="P709" i="10"/>
  <c r="P709" i="10" a="1"/>
  <c r="N709" i="10"/>
  <c r="N709" i="10" a="1"/>
  <c r="L709" i="10"/>
  <c r="L709" i="10" a="1"/>
  <c r="J709" i="10"/>
  <c r="J709" i="10" a="1"/>
  <c r="X708" i="10"/>
  <c r="X708" i="10" a="1"/>
  <c r="V708" i="10"/>
  <c r="V708" i="10" a="1"/>
  <c r="T708" i="10"/>
  <c r="T708" i="10" a="1"/>
  <c r="R708" i="10"/>
  <c r="R708" i="10" a="1"/>
  <c r="P708" i="10"/>
  <c r="P708" i="10" a="1"/>
  <c r="N708" i="10"/>
  <c r="N708" i="10" a="1"/>
  <c r="L708" i="10"/>
  <c r="L708" i="10" a="1"/>
  <c r="J708" i="10"/>
  <c r="J708" i="10" a="1"/>
  <c r="X707" i="10"/>
  <c r="X707" i="10" a="1"/>
  <c r="V707" i="10"/>
  <c r="V707" i="10" a="1"/>
  <c r="T707" i="10"/>
  <c r="T707" i="10" a="1"/>
  <c r="R707" i="10"/>
  <c r="R707" i="10" a="1"/>
  <c r="P707" i="10"/>
  <c r="P707" i="10" a="1"/>
  <c r="N707" i="10"/>
  <c r="N707" i="10" a="1"/>
  <c r="L707" i="10"/>
  <c r="L707" i="10" a="1"/>
  <c r="J707" i="10"/>
  <c r="J707" i="10" a="1"/>
  <c r="X706" i="10"/>
  <c r="X706" i="10" a="1"/>
  <c r="V706" i="10"/>
  <c r="V706" i="10" a="1"/>
  <c r="T706" i="10"/>
  <c r="T706" i="10" a="1"/>
  <c r="R706" i="10"/>
  <c r="R706" i="10" a="1"/>
  <c r="P706" i="10"/>
  <c r="P706" i="10" a="1"/>
  <c r="N706" i="10"/>
  <c r="N706" i="10" a="1"/>
  <c r="L706" i="10"/>
  <c r="L706" i="10" a="1"/>
  <c r="J706" i="10"/>
  <c r="J706" i="10" a="1"/>
  <c r="X705" i="10"/>
  <c r="X705" i="10" a="1"/>
  <c r="V705" i="10"/>
  <c r="V705" i="10" a="1"/>
  <c r="T705" i="10"/>
  <c r="T705" i="10" a="1"/>
  <c r="R705" i="10"/>
  <c r="R705" i="10" a="1"/>
  <c r="P705" i="10"/>
  <c r="P705" i="10" a="1"/>
  <c r="N705" i="10"/>
  <c r="N705" i="10" a="1"/>
  <c r="L705" i="10"/>
  <c r="L705" i="10" a="1"/>
  <c r="J705" i="10"/>
  <c r="J705" i="10" a="1"/>
  <c r="X704" i="10"/>
  <c r="X704" i="10" a="1"/>
  <c r="V704" i="10"/>
  <c r="V704" i="10" a="1"/>
  <c r="T704" i="10"/>
  <c r="T704" i="10" a="1"/>
  <c r="R704" i="10"/>
  <c r="R704" i="10" a="1"/>
  <c r="P704" i="10"/>
  <c r="P704" i="10" a="1"/>
  <c r="N704" i="10"/>
  <c r="N704" i="10" a="1"/>
  <c r="L704" i="10"/>
  <c r="L704" i="10" a="1"/>
  <c r="J704" i="10"/>
  <c r="J704" i="10" a="1"/>
  <c r="X703" i="10"/>
  <c r="X703" i="10" a="1"/>
  <c r="V703" i="10"/>
  <c r="V703" i="10" a="1"/>
  <c r="T703" i="10"/>
  <c r="T703" i="10" a="1"/>
  <c r="R703" i="10"/>
  <c r="R703" i="10" a="1"/>
  <c r="P703" i="10"/>
  <c r="P703" i="10" a="1"/>
  <c r="N703" i="10"/>
  <c r="N703" i="10" a="1"/>
  <c r="L703" i="10"/>
  <c r="L703" i="10" a="1"/>
  <c r="J703" i="10"/>
  <c r="J703" i="10" a="1"/>
  <c r="X702" i="10"/>
  <c r="X702" i="10" a="1"/>
  <c r="V702" i="10"/>
  <c r="V702" i="10" a="1"/>
  <c r="T702" i="10"/>
  <c r="T702" i="10" a="1"/>
  <c r="R702" i="10"/>
  <c r="R702" i="10" a="1"/>
  <c r="P702" i="10"/>
  <c r="P702" i="10" a="1"/>
  <c r="N702" i="10"/>
  <c r="N702" i="10" a="1"/>
  <c r="L702" i="10"/>
  <c r="L702" i="10" a="1"/>
  <c r="J702" i="10"/>
  <c r="J702" i="10" a="1"/>
  <c r="X701" i="10"/>
  <c r="X701" i="10" a="1"/>
  <c r="V701" i="10"/>
  <c r="V701" i="10" a="1"/>
  <c r="T701" i="10"/>
  <c r="T701" i="10" a="1"/>
  <c r="R701" i="10"/>
  <c r="R701" i="10" a="1"/>
  <c r="P701" i="10"/>
  <c r="P701" i="10" a="1"/>
  <c r="N701" i="10"/>
  <c r="N701" i="10" a="1"/>
  <c r="L701" i="10"/>
  <c r="L701" i="10" a="1"/>
  <c r="J701" i="10"/>
  <c r="J701" i="10" a="1"/>
  <c r="X700" i="10"/>
  <c r="X700" i="10" a="1"/>
  <c r="V700" i="10"/>
  <c r="V700" i="10" a="1"/>
  <c r="T700" i="10"/>
  <c r="T700" i="10" a="1"/>
  <c r="R700" i="10"/>
  <c r="R700" i="10" a="1"/>
  <c r="P700" i="10"/>
  <c r="P700" i="10" a="1"/>
  <c r="N700" i="10"/>
  <c r="N700" i="10" a="1"/>
  <c r="L700" i="10"/>
  <c r="L700" i="10" a="1"/>
  <c r="J700" i="10"/>
  <c r="J700" i="10" a="1"/>
  <c r="X699" i="10"/>
  <c r="X699" i="10" a="1"/>
  <c r="V699" i="10"/>
  <c r="V699" i="10" a="1"/>
  <c r="T699" i="10"/>
  <c r="T699" i="10" a="1"/>
  <c r="R699" i="10"/>
  <c r="R699" i="10" a="1"/>
  <c r="P699" i="10"/>
  <c r="P699" i="10" a="1"/>
  <c r="N699" i="10"/>
  <c r="N699" i="10" a="1"/>
  <c r="L699" i="10"/>
  <c r="L699" i="10" a="1"/>
  <c r="J699" i="10"/>
  <c r="J699" i="10" a="1"/>
  <c r="X698" i="10"/>
  <c r="X698" i="10" a="1"/>
  <c r="V698" i="10"/>
  <c r="V698" i="10" a="1"/>
  <c r="T698" i="10"/>
  <c r="T698" i="10" a="1"/>
  <c r="R698" i="10"/>
  <c r="R698" i="10" a="1"/>
  <c r="P698" i="10"/>
  <c r="P698" i="10" a="1"/>
  <c r="N698" i="10"/>
  <c r="N698" i="10" a="1"/>
  <c r="L698" i="10"/>
  <c r="L698" i="10" a="1"/>
  <c r="J698" i="10"/>
  <c r="J698" i="10" a="1"/>
  <c r="X697" i="10"/>
  <c r="X697" i="10" a="1"/>
  <c r="V697" i="10"/>
  <c r="V697" i="10" a="1"/>
  <c r="T697" i="10"/>
  <c r="T697" i="10" a="1"/>
  <c r="R697" i="10"/>
  <c r="R697" i="10" a="1"/>
  <c r="P697" i="10"/>
  <c r="P697" i="10" a="1"/>
  <c r="N697" i="10"/>
  <c r="N697" i="10" a="1"/>
  <c r="L697" i="10"/>
  <c r="L697" i="10" a="1"/>
  <c r="J697" i="10"/>
  <c r="J697" i="10" a="1"/>
  <c r="X696" i="10"/>
  <c r="X696" i="10" a="1"/>
  <c r="V696" i="10"/>
  <c r="V696" i="10" a="1"/>
  <c r="T696" i="10"/>
  <c r="T696" i="10" a="1"/>
  <c r="R696" i="10"/>
  <c r="R696" i="10" a="1"/>
  <c r="P696" i="10"/>
  <c r="P696" i="10" a="1"/>
  <c r="N696" i="10"/>
  <c r="N696" i="10" a="1"/>
  <c r="L696" i="10"/>
  <c r="L696" i="10" a="1"/>
  <c r="J696" i="10"/>
  <c r="J696" i="10" a="1"/>
  <c r="X695" i="10"/>
  <c r="X695" i="10" a="1"/>
  <c r="V695" i="10"/>
  <c r="V695" i="10" a="1"/>
  <c r="T695" i="10"/>
  <c r="T695" i="10" a="1"/>
  <c r="R695" i="10"/>
  <c r="R695" i="10" a="1"/>
  <c r="P695" i="10"/>
  <c r="P695" i="10" a="1"/>
  <c r="N695" i="10"/>
  <c r="N695" i="10" a="1"/>
  <c r="L695" i="10"/>
  <c r="L695" i="10" a="1"/>
  <c r="J695" i="10"/>
  <c r="J695" i="10" a="1"/>
  <c r="X694" i="10"/>
  <c r="X694" i="10" a="1"/>
  <c r="V694" i="10"/>
  <c r="V694" i="10" a="1"/>
  <c r="T694" i="10"/>
  <c r="T694" i="10" a="1"/>
  <c r="R694" i="10"/>
  <c r="R694" i="10" a="1"/>
  <c r="P694" i="10"/>
  <c r="P694" i="10" a="1"/>
  <c r="N694" i="10"/>
  <c r="N694" i="10" a="1"/>
  <c r="L694" i="10"/>
  <c r="L694" i="10" a="1"/>
  <c r="J694" i="10"/>
  <c r="J694" i="10" a="1"/>
  <c r="X693" i="10"/>
  <c r="X693" i="10" a="1"/>
  <c r="V693" i="10"/>
  <c r="V693" i="10" a="1"/>
  <c r="T693" i="10"/>
  <c r="T693" i="10" a="1"/>
  <c r="R693" i="10"/>
  <c r="R693" i="10" a="1"/>
  <c r="P693" i="10"/>
  <c r="P693" i="10" a="1"/>
  <c r="N693" i="10"/>
  <c r="N693" i="10" a="1"/>
  <c r="L693" i="10"/>
  <c r="L693" i="10" a="1"/>
  <c r="J693" i="10"/>
  <c r="J693" i="10" a="1"/>
  <c r="X692" i="10"/>
  <c r="X692" i="10" a="1"/>
  <c r="V692" i="10"/>
  <c r="V692" i="10" a="1"/>
  <c r="T692" i="10"/>
  <c r="T692" i="10" a="1"/>
  <c r="R692" i="10"/>
  <c r="R692" i="10" a="1"/>
  <c r="P692" i="10"/>
  <c r="P692" i="10" a="1"/>
  <c r="N692" i="10"/>
  <c r="N692" i="10" a="1"/>
  <c r="L692" i="10"/>
  <c r="L692" i="10" a="1"/>
  <c r="J692" i="10"/>
  <c r="J692" i="10" a="1"/>
  <c r="X691" i="10"/>
  <c r="X691" i="10" a="1"/>
  <c r="V691" i="10"/>
  <c r="V691" i="10" a="1"/>
  <c r="T691" i="10"/>
  <c r="T691" i="10" a="1"/>
  <c r="R691" i="10"/>
  <c r="R691" i="10" a="1"/>
  <c r="P691" i="10"/>
  <c r="P691" i="10" a="1"/>
  <c r="N691" i="10"/>
  <c r="N691" i="10" a="1"/>
  <c r="L691" i="10"/>
  <c r="L691" i="10" a="1"/>
  <c r="J691" i="10"/>
  <c r="J691" i="10" a="1"/>
  <c r="X690" i="10"/>
  <c r="X690" i="10" a="1"/>
  <c r="V690" i="10"/>
  <c r="V690" i="10" a="1"/>
  <c r="T690" i="10"/>
  <c r="T690" i="10" a="1"/>
  <c r="R690" i="10"/>
  <c r="R690" i="10" a="1"/>
  <c r="P690" i="10"/>
  <c r="P690" i="10" a="1"/>
  <c r="N690" i="10"/>
  <c r="N690" i="10" a="1"/>
  <c r="L690" i="10"/>
  <c r="L690" i="10" a="1"/>
  <c r="J690" i="10"/>
  <c r="J690" i="10" a="1"/>
  <c r="X689" i="10"/>
  <c r="X689" i="10" a="1"/>
  <c r="V689" i="10"/>
  <c r="V689" i="10" a="1"/>
  <c r="T689" i="10"/>
  <c r="T689" i="10" a="1"/>
  <c r="R689" i="10"/>
  <c r="R689" i="10" a="1"/>
  <c r="P689" i="10"/>
  <c r="P689" i="10" a="1"/>
  <c r="N689" i="10"/>
  <c r="N689" i="10" a="1"/>
  <c r="L689" i="10"/>
  <c r="L689" i="10" a="1"/>
  <c r="J689" i="10"/>
  <c r="J689" i="10" a="1"/>
  <c r="X688" i="10"/>
  <c r="X688" i="10" a="1"/>
  <c r="V688" i="10"/>
  <c r="V688" i="10" a="1"/>
  <c r="T688" i="10"/>
  <c r="T688" i="10" a="1"/>
  <c r="R688" i="10"/>
  <c r="R688" i="10" a="1"/>
  <c r="P688" i="10"/>
  <c r="P688" i="10" a="1"/>
  <c r="N688" i="10"/>
  <c r="N688" i="10" a="1"/>
  <c r="L688" i="10"/>
  <c r="L688" i="10" a="1"/>
  <c r="J688" i="10"/>
  <c r="J688" i="10" a="1"/>
  <c r="X687" i="10"/>
  <c r="X687" i="10" a="1"/>
  <c r="V687" i="10"/>
  <c r="V687" i="10" a="1"/>
  <c r="T687" i="10"/>
  <c r="T687" i="10" a="1"/>
  <c r="R687" i="10"/>
  <c r="R687" i="10" a="1"/>
  <c r="P687" i="10"/>
  <c r="P687" i="10" a="1"/>
  <c r="N687" i="10"/>
  <c r="N687" i="10" a="1"/>
  <c r="L687" i="10"/>
  <c r="L687" i="10" a="1"/>
  <c r="J687" i="10"/>
  <c r="J687" i="10" a="1"/>
  <c r="X686" i="10"/>
  <c r="X686" i="10" a="1"/>
  <c r="V686" i="10"/>
  <c r="V686" i="10" a="1"/>
  <c r="T686" i="10"/>
  <c r="T686" i="10" a="1"/>
  <c r="R686" i="10"/>
  <c r="R686" i="10" a="1"/>
  <c r="P686" i="10"/>
  <c r="P686" i="10" a="1"/>
  <c r="N686" i="10"/>
  <c r="N686" i="10" a="1"/>
  <c r="L686" i="10"/>
  <c r="L686" i="10" a="1"/>
  <c r="J686" i="10"/>
  <c r="J686" i="10" a="1"/>
  <c r="X685" i="10"/>
  <c r="X685" i="10" a="1"/>
  <c r="V685" i="10"/>
  <c r="V685" i="10" a="1"/>
  <c r="T685" i="10"/>
  <c r="T685" i="10" a="1"/>
  <c r="R685" i="10"/>
  <c r="R685" i="10" a="1"/>
  <c r="P685" i="10"/>
  <c r="P685" i="10" a="1"/>
  <c r="N685" i="10"/>
  <c r="N685" i="10" a="1"/>
  <c r="L685" i="10"/>
  <c r="L685" i="10" a="1"/>
  <c r="J685" i="10"/>
  <c r="J685" i="10" a="1"/>
  <c r="X684" i="10"/>
  <c r="X684" i="10" a="1"/>
  <c r="V684" i="10"/>
  <c r="V684" i="10" a="1"/>
  <c r="T684" i="10"/>
  <c r="T684" i="10" a="1"/>
  <c r="R684" i="10"/>
  <c r="R684" i="10" a="1"/>
  <c r="P684" i="10"/>
  <c r="P684" i="10" a="1"/>
  <c r="N684" i="10"/>
  <c r="N684" i="10" a="1"/>
  <c r="L684" i="10"/>
  <c r="L684" i="10" a="1"/>
  <c r="J684" i="10"/>
  <c r="J684" i="10" a="1"/>
  <c r="X683" i="10"/>
  <c r="X683" i="10" a="1"/>
  <c r="V683" i="10"/>
  <c r="V683" i="10" a="1"/>
  <c r="T683" i="10"/>
  <c r="T683" i="10" a="1"/>
  <c r="R683" i="10"/>
  <c r="R683" i="10" a="1"/>
  <c r="P683" i="10"/>
  <c r="P683" i="10" a="1"/>
  <c r="N683" i="10"/>
  <c r="N683" i="10" a="1"/>
  <c r="L683" i="10"/>
  <c r="L683" i="10" a="1"/>
  <c r="J683" i="10"/>
  <c r="J683" i="10" a="1"/>
  <c r="X682" i="10"/>
  <c r="X682" i="10" a="1"/>
  <c r="V682" i="10"/>
  <c r="V682" i="10" a="1"/>
  <c r="T682" i="10"/>
  <c r="T682" i="10" a="1"/>
  <c r="R682" i="10"/>
  <c r="R682" i="10" a="1"/>
  <c r="P682" i="10"/>
  <c r="P682" i="10" a="1"/>
  <c r="N682" i="10"/>
  <c r="N682" i="10" a="1"/>
  <c r="L682" i="10"/>
  <c r="L682" i="10" a="1"/>
  <c r="J682" i="10"/>
  <c r="J682" i="10" a="1"/>
  <c r="X681" i="10"/>
  <c r="X681" i="10" a="1"/>
  <c r="V681" i="10"/>
  <c r="V681" i="10" a="1"/>
  <c r="T681" i="10"/>
  <c r="T681" i="10" a="1"/>
  <c r="R681" i="10"/>
  <c r="R681" i="10" a="1"/>
  <c r="P681" i="10"/>
  <c r="P681" i="10" a="1"/>
  <c r="N681" i="10"/>
  <c r="N681" i="10" a="1"/>
  <c r="L681" i="10"/>
  <c r="L681" i="10" a="1"/>
  <c r="J681" i="10"/>
  <c r="J681" i="10" a="1"/>
  <c r="X680" i="10"/>
  <c r="X680" i="10" a="1"/>
  <c r="V680" i="10"/>
  <c r="V680" i="10" a="1"/>
  <c r="T680" i="10"/>
  <c r="T680" i="10" a="1"/>
  <c r="R680" i="10"/>
  <c r="R680" i="10" a="1"/>
  <c r="P680" i="10"/>
  <c r="P680" i="10" a="1"/>
  <c r="N680" i="10"/>
  <c r="N680" i="10" a="1"/>
  <c r="L680" i="10"/>
  <c r="L680" i="10" a="1"/>
  <c r="J680" i="10"/>
  <c r="J680" i="10" a="1"/>
  <c r="X679" i="10"/>
  <c r="X679" i="10" a="1"/>
  <c r="V679" i="10"/>
  <c r="V679" i="10" a="1"/>
  <c r="T679" i="10"/>
  <c r="T679" i="10" a="1"/>
  <c r="R679" i="10"/>
  <c r="R679" i="10" a="1"/>
  <c r="P679" i="10"/>
  <c r="P679" i="10" a="1"/>
  <c r="N679" i="10"/>
  <c r="N679" i="10" a="1"/>
  <c r="L679" i="10"/>
  <c r="L679" i="10" a="1"/>
  <c r="J679" i="10"/>
  <c r="J679" i="10" a="1"/>
  <c r="X678" i="10"/>
  <c r="X678" i="10" a="1"/>
  <c r="V678" i="10"/>
  <c r="V678" i="10" a="1"/>
  <c r="T678" i="10"/>
  <c r="T678" i="10" a="1"/>
  <c r="R678" i="10"/>
  <c r="R678" i="10" a="1"/>
  <c r="P678" i="10"/>
  <c r="P678" i="10" a="1"/>
  <c r="N678" i="10"/>
  <c r="N678" i="10" a="1"/>
  <c r="L678" i="10"/>
  <c r="L678" i="10" a="1"/>
  <c r="J678" i="10"/>
  <c r="J678" i="10" a="1"/>
  <c r="X677" i="10"/>
  <c r="X677" i="10" a="1"/>
  <c r="V677" i="10"/>
  <c r="V677" i="10" a="1"/>
  <c r="T677" i="10"/>
  <c r="T677" i="10" a="1"/>
  <c r="R677" i="10"/>
  <c r="R677" i="10" a="1"/>
  <c r="P677" i="10"/>
  <c r="P677" i="10" a="1"/>
  <c r="N677" i="10"/>
  <c r="N677" i="10" a="1"/>
  <c r="L677" i="10"/>
  <c r="L677" i="10" a="1"/>
  <c r="J677" i="10"/>
  <c r="J677" i="10" a="1"/>
  <c r="X676" i="10"/>
  <c r="X676" i="10" a="1"/>
  <c r="V676" i="10"/>
  <c r="V676" i="10" a="1"/>
  <c r="T676" i="10"/>
  <c r="T676" i="10" a="1"/>
  <c r="R676" i="10"/>
  <c r="R676" i="10" a="1"/>
  <c r="P676" i="10"/>
  <c r="P676" i="10" a="1"/>
  <c r="N676" i="10"/>
  <c r="N676" i="10" a="1"/>
  <c r="L676" i="10"/>
  <c r="L676" i="10" a="1"/>
  <c r="J676" i="10"/>
  <c r="J676" i="10" a="1"/>
  <c r="X675" i="10"/>
  <c r="X675" i="10" a="1"/>
  <c r="V675" i="10"/>
  <c r="V675" i="10" a="1"/>
  <c r="T675" i="10"/>
  <c r="T675" i="10" a="1"/>
  <c r="R675" i="10"/>
  <c r="R675" i="10" a="1"/>
  <c r="P675" i="10"/>
  <c r="P675" i="10" a="1"/>
  <c r="N675" i="10"/>
  <c r="N675" i="10" a="1"/>
  <c r="L675" i="10"/>
  <c r="L675" i="10" a="1"/>
  <c r="J675" i="10"/>
  <c r="J675" i="10" a="1"/>
  <c r="X674" i="10"/>
  <c r="X674" i="10" a="1"/>
  <c r="V674" i="10"/>
  <c r="V674" i="10" a="1"/>
  <c r="T674" i="10"/>
  <c r="T674" i="10" a="1"/>
  <c r="R674" i="10"/>
  <c r="R674" i="10" a="1"/>
  <c r="P674" i="10"/>
  <c r="P674" i="10" a="1"/>
  <c r="N674" i="10"/>
  <c r="N674" i="10" a="1"/>
  <c r="L674" i="10"/>
  <c r="L674" i="10" a="1"/>
  <c r="J674" i="10"/>
  <c r="J674" i="10" a="1"/>
  <c r="X673" i="10"/>
  <c r="X673" i="10" a="1"/>
  <c r="V673" i="10"/>
  <c r="V673" i="10" a="1"/>
  <c r="T673" i="10"/>
  <c r="T673" i="10" a="1"/>
  <c r="R673" i="10"/>
  <c r="R673" i="10" a="1"/>
  <c r="P673" i="10"/>
  <c r="P673" i="10" a="1"/>
  <c r="N673" i="10"/>
  <c r="N673" i="10" a="1"/>
  <c r="L673" i="10"/>
  <c r="L673" i="10" a="1"/>
  <c r="J673" i="10"/>
  <c r="J673" i="10" a="1"/>
  <c r="X672" i="10"/>
  <c r="X672" i="10" a="1"/>
  <c r="V672" i="10"/>
  <c r="V672" i="10" a="1"/>
  <c r="T672" i="10"/>
  <c r="T672" i="10" a="1"/>
  <c r="R672" i="10"/>
  <c r="R672" i="10" a="1"/>
  <c r="P672" i="10"/>
  <c r="P672" i="10" a="1"/>
  <c r="N672" i="10"/>
  <c r="N672" i="10" a="1"/>
  <c r="L672" i="10"/>
  <c r="L672" i="10" a="1"/>
  <c r="J672" i="10"/>
  <c r="J672" i="10" a="1"/>
  <c r="X671" i="10"/>
  <c r="X671" i="10" a="1"/>
  <c r="V671" i="10"/>
  <c r="V671" i="10" a="1"/>
  <c r="T671" i="10"/>
  <c r="T671" i="10" a="1"/>
  <c r="R671" i="10"/>
  <c r="R671" i="10" a="1"/>
  <c r="P671" i="10"/>
  <c r="P671" i="10" a="1"/>
  <c r="N671" i="10"/>
  <c r="N671" i="10" a="1"/>
  <c r="L671" i="10"/>
  <c r="L671" i="10" a="1"/>
  <c r="J671" i="10"/>
  <c r="J671" i="10" a="1"/>
  <c r="X670" i="10"/>
  <c r="X670" i="10" a="1"/>
  <c r="V670" i="10"/>
  <c r="V670" i="10" a="1"/>
  <c r="T670" i="10"/>
  <c r="T670" i="10" a="1"/>
  <c r="R670" i="10"/>
  <c r="R670" i="10" a="1"/>
  <c r="P670" i="10"/>
  <c r="P670" i="10" a="1"/>
  <c r="N670" i="10"/>
  <c r="N670" i="10" a="1"/>
  <c r="L670" i="10"/>
  <c r="L670" i="10" a="1"/>
  <c r="J670" i="10"/>
  <c r="J670" i="10" a="1"/>
  <c r="X669" i="10"/>
  <c r="X669" i="10" a="1"/>
  <c r="V669" i="10"/>
  <c r="V669" i="10" a="1"/>
  <c r="T669" i="10"/>
  <c r="T669" i="10" a="1"/>
  <c r="R669" i="10"/>
  <c r="R669" i="10" a="1"/>
  <c r="P669" i="10"/>
  <c r="P669" i="10" a="1"/>
  <c r="N669" i="10"/>
  <c r="N669" i="10" a="1"/>
  <c r="L669" i="10"/>
  <c r="L669" i="10" a="1"/>
  <c r="J669" i="10"/>
  <c r="J669" i="10" a="1"/>
  <c r="X668" i="10"/>
  <c r="X668" i="10" a="1"/>
  <c r="V668" i="10"/>
  <c r="V668" i="10" a="1"/>
  <c r="T668" i="10"/>
  <c r="T668" i="10" a="1"/>
  <c r="R668" i="10"/>
  <c r="R668" i="10" a="1"/>
  <c r="P668" i="10"/>
  <c r="P668" i="10" a="1"/>
  <c r="N668" i="10"/>
  <c r="N668" i="10" a="1"/>
  <c r="L668" i="10"/>
  <c r="L668" i="10" a="1"/>
  <c r="J668" i="10"/>
  <c r="J668" i="10" a="1"/>
  <c r="X667" i="10"/>
  <c r="X667" i="10" a="1"/>
  <c r="V667" i="10"/>
  <c r="V667" i="10" a="1"/>
  <c r="T667" i="10"/>
  <c r="T667" i="10" a="1"/>
  <c r="R667" i="10"/>
  <c r="R667" i="10" a="1"/>
  <c r="P667" i="10"/>
  <c r="P667" i="10" a="1"/>
  <c r="N667" i="10"/>
  <c r="N667" i="10" a="1"/>
  <c r="L667" i="10"/>
  <c r="L667" i="10" a="1"/>
  <c r="J667" i="10"/>
  <c r="J667" i="10" a="1"/>
  <c r="X666" i="10"/>
  <c r="X666" i="10" a="1"/>
  <c r="V666" i="10"/>
  <c r="V666" i="10" a="1"/>
  <c r="T666" i="10"/>
  <c r="T666" i="10" a="1"/>
  <c r="R666" i="10"/>
  <c r="R666" i="10" a="1"/>
  <c r="P666" i="10"/>
  <c r="P666" i="10" a="1"/>
  <c r="N666" i="10"/>
  <c r="N666" i="10" a="1"/>
  <c r="L666" i="10"/>
  <c r="L666" i="10" a="1"/>
  <c r="J666" i="10"/>
  <c r="J666" i="10" a="1"/>
  <c r="X665" i="10"/>
  <c r="X665" i="10" a="1"/>
  <c r="V665" i="10"/>
  <c r="V665" i="10" a="1"/>
  <c r="T665" i="10"/>
  <c r="T665" i="10" a="1"/>
  <c r="R665" i="10"/>
  <c r="R665" i="10" a="1"/>
  <c r="P665" i="10"/>
  <c r="P665" i="10" a="1"/>
  <c r="N665" i="10"/>
  <c r="N665" i="10" a="1"/>
  <c r="L665" i="10"/>
  <c r="L665" i="10" a="1"/>
  <c r="J665" i="10"/>
  <c r="J665" i="10" a="1"/>
  <c r="X664" i="10"/>
  <c r="X664" i="10" a="1"/>
  <c r="V664" i="10"/>
  <c r="V664" i="10" a="1"/>
  <c r="T664" i="10"/>
  <c r="T664" i="10" a="1"/>
  <c r="R664" i="10"/>
  <c r="R664" i="10" a="1"/>
  <c r="P664" i="10"/>
  <c r="P664" i="10" a="1"/>
  <c r="N664" i="10"/>
  <c r="N664" i="10" a="1"/>
  <c r="L664" i="10"/>
  <c r="L664" i="10" a="1"/>
  <c r="J664" i="10"/>
  <c r="J664" i="10" a="1"/>
  <c r="X663" i="10"/>
  <c r="X663" i="10" a="1"/>
  <c r="V663" i="10"/>
  <c r="V663" i="10" a="1"/>
  <c r="T663" i="10"/>
  <c r="T663" i="10" a="1"/>
  <c r="R663" i="10"/>
  <c r="R663" i="10" a="1"/>
  <c r="P663" i="10"/>
  <c r="P663" i="10" a="1"/>
  <c r="N663" i="10"/>
  <c r="N663" i="10" a="1"/>
  <c r="L663" i="10"/>
  <c r="L663" i="10" a="1"/>
  <c r="J663" i="10"/>
  <c r="J663" i="10" a="1"/>
  <c r="X662" i="10"/>
  <c r="X662" i="10" a="1"/>
  <c r="V662" i="10"/>
  <c r="V662" i="10" a="1"/>
  <c r="T662" i="10"/>
  <c r="T662" i="10" a="1"/>
  <c r="R662" i="10"/>
  <c r="R662" i="10" a="1"/>
  <c r="P662" i="10"/>
  <c r="P662" i="10" a="1"/>
  <c r="N662" i="10"/>
  <c r="N662" i="10" a="1"/>
  <c r="L662" i="10"/>
  <c r="L662" i="10" a="1"/>
  <c r="J662" i="10"/>
  <c r="J662" i="10" a="1"/>
  <c r="X661" i="10"/>
  <c r="X661" i="10" a="1"/>
  <c r="V661" i="10"/>
  <c r="V661" i="10" a="1"/>
  <c r="T661" i="10"/>
  <c r="T661" i="10" a="1"/>
  <c r="R661" i="10"/>
  <c r="R661" i="10" a="1"/>
  <c r="P661" i="10"/>
  <c r="P661" i="10" a="1"/>
  <c r="N661" i="10"/>
  <c r="N661" i="10" a="1"/>
  <c r="L661" i="10"/>
  <c r="L661" i="10" a="1"/>
  <c r="J661" i="10"/>
  <c r="J661" i="10" a="1"/>
  <c r="X660" i="10"/>
  <c r="X660" i="10" a="1"/>
  <c r="V660" i="10"/>
  <c r="V660" i="10" a="1"/>
  <c r="T660" i="10"/>
  <c r="T660" i="10" a="1"/>
  <c r="R660" i="10"/>
  <c r="R660" i="10" a="1"/>
  <c r="P660" i="10"/>
  <c r="P660" i="10" a="1"/>
  <c r="N660" i="10"/>
  <c r="N660" i="10" a="1"/>
  <c r="L660" i="10"/>
  <c r="L660" i="10" a="1"/>
  <c r="J660" i="10"/>
  <c r="J660" i="10" a="1"/>
  <c r="X659" i="10"/>
  <c r="X659" i="10" a="1"/>
  <c r="V659" i="10"/>
  <c r="V659" i="10" a="1"/>
  <c r="T659" i="10"/>
  <c r="T659" i="10" a="1"/>
  <c r="R659" i="10"/>
  <c r="R659" i="10" a="1"/>
  <c r="P659" i="10"/>
  <c r="P659" i="10" a="1"/>
  <c r="N659" i="10"/>
  <c r="N659" i="10" a="1"/>
  <c r="L659" i="10"/>
  <c r="L659" i="10" a="1"/>
  <c r="J659" i="10"/>
  <c r="J659" i="10" a="1"/>
  <c r="X658" i="10"/>
  <c r="X658" i="10" a="1"/>
  <c r="V658" i="10"/>
  <c r="V658" i="10" a="1"/>
  <c r="T658" i="10"/>
  <c r="T658" i="10" a="1"/>
  <c r="R658" i="10"/>
  <c r="R658" i="10" a="1"/>
  <c r="P658" i="10"/>
  <c r="P658" i="10" a="1"/>
  <c r="N658" i="10"/>
  <c r="N658" i="10" a="1"/>
  <c r="L658" i="10"/>
  <c r="L658" i="10" a="1"/>
  <c r="J658" i="10"/>
  <c r="J658" i="10" a="1"/>
  <c r="X657" i="10"/>
  <c r="X657" i="10" a="1"/>
  <c r="V657" i="10"/>
  <c r="V657" i="10" a="1"/>
  <c r="T657" i="10"/>
  <c r="T657" i="10" a="1"/>
  <c r="R657" i="10"/>
  <c r="R657" i="10" a="1"/>
  <c r="P657" i="10"/>
  <c r="P657" i="10" a="1"/>
  <c r="N657" i="10"/>
  <c r="N657" i="10" a="1"/>
  <c r="L657" i="10"/>
  <c r="L657" i="10" a="1"/>
  <c r="J657" i="10"/>
  <c r="J657" i="10" a="1"/>
  <c r="X656" i="10"/>
  <c r="X656" i="10" a="1"/>
  <c r="V656" i="10"/>
  <c r="V656" i="10" a="1"/>
  <c r="T656" i="10"/>
  <c r="T656" i="10" a="1"/>
  <c r="R656" i="10"/>
  <c r="R656" i="10" a="1"/>
  <c r="P656" i="10"/>
  <c r="P656" i="10" a="1"/>
  <c r="N656" i="10"/>
  <c r="N656" i="10" a="1"/>
  <c r="L656" i="10"/>
  <c r="L656" i="10" a="1"/>
  <c r="J656" i="10"/>
  <c r="J656" i="10" a="1"/>
  <c r="X655" i="10"/>
  <c r="X655" i="10" a="1"/>
  <c r="V655" i="10"/>
  <c r="V655" i="10" a="1"/>
  <c r="T655" i="10"/>
  <c r="T655" i="10" a="1"/>
  <c r="R655" i="10"/>
  <c r="R655" i="10" a="1"/>
  <c r="P655" i="10"/>
  <c r="P655" i="10" a="1"/>
  <c r="N655" i="10"/>
  <c r="N655" i="10" a="1"/>
  <c r="L655" i="10"/>
  <c r="L655" i="10" a="1"/>
  <c r="J655" i="10"/>
  <c r="J655" i="10" a="1"/>
  <c r="X654" i="10"/>
  <c r="X654" i="10" a="1"/>
  <c r="V654" i="10"/>
  <c r="V654" i="10" a="1"/>
  <c r="T654" i="10"/>
  <c r="T654" i="10" a="1"/>
  <c r="R654" i="10"/>
  <c r="R654" i="10" a="1"/>
  <c r="P654" i="10"/>
  <c r="P654" i="10" a="1"/>
  <c r="N654" i="10"/>
  <c r="N654" i="10" a="1"/>
  <c r="L654" i="10"/>
  <c r="L654" i="10" a="1"/>
  <c r="J654" i="10"/>
  <c r="J654" i="10" a="1"/>
  <c r="X653" i="10"/>
  <c r="X653" i="10" a="1"/>
  <c r="V653" i="10"/>
  <c r="V653" i="10" a="1"/>
  <c r="T653" i="10"/>
  <c r="T653" i="10" a="1"/>
  <c r="R653" i="10"/>
  <c r="R653" i="10" a="1"/>
  <c r="P653" i="10"/>
  <c r="P653" i="10" a="1"/>
  <c r="N653" i="10"/>
  <c r="N653" i="10" a="1"/>
  <c r="L653" i="10"/>
  <c r="L653" i="10" a="1"/>
  <c r="J653" i="10"/>
  <c r="J653" i="10" a="1"/>
  <c r="X652" i="10"/>
  <c r="X652" i="10" a="1"/>
  <c r="V652" i="10"/>
  <c r="V652" i="10" a="1"/>
  <c r="T652" i="10"/>
  <c r="T652" i="10" a="1"/>
  <c r="R652" i="10"/>
  <c r="R652" i="10" a="1"/>
  <c r="P652" i="10"/>
  <c r="P652" i="10" a="1"/>
  <c r="N652" i="10"/>
  <c r="N652" i="10" a="1"/>
  <c r="L652" i="10"/>
  <c r="L652" i="10" a="1"/>
  <c r="J652" i="10"/>
  <c r="J652" i="10" a="1"/>
  <c r="X651" i="10"/>
  <c r="X651" i="10" a="1"/>
  <c r="V651" i="10"/>
  <c r="V651" i="10" a="1"/>
  <c r="T651" i="10"/>
  <c r="T651" i="10" a="1"/>
  <c r="R651" i="10"/>
  <c r="R651" i="10" a="1"/>
  <c r="P651" i="10"/>
  <c r="P651" i="10" a="1"/>
  <c r="N651" i="10"/>
  <c r="N651" i="10" a="1"/>
  <c r="L651" i="10"/>
  <c r="L651" i="10" a="1"/>
  <c r="J651" i="10"/>
  <c r="J651" i="10" a="1"/>
  <c r="X650" i="10"/>
  <c r="X650" i="10" a="1"/>
  <c r="V650" i="10"/>
  <c r="V650" i="10" a="1"/>
  <c r="T650" i="10"/>
  <c r="T650" i="10" a="1"/>
  <c r="R650" i="10"/>
  <c r="R650" i="10" a="1"/>
  <c r="P650" i="10"/>
  <c r="P650" i="10" a="1"/>
  <c r="N650" i="10"/>
  <c r="N650" i="10" a="1"/>
  <c r="L650" i="10"/>
  <c r="L650" i="10" a="1"/>
  <c r="J650" i="10"/>
  <c r="J650" i="10" a="1"/>
  <c r="X649" i="10"/>
  <c r="X649" i="10" a="1"/>
  <c r="V649" i="10"/>
  <c r="V649" i="10" a="1"/>
  <c r="T649" i="10"/>
  <c r="T649" i="10" a="1"/>
  <c r="R649" i="10"/>
  <c r="R649" i="10" a="1"/>
  <c r="P649" i="10"/>
  <c r="P649" i="10" a="1"/>
  <c r="N649" i="10"/>
  <c r="N649" i="10" a="1"/>
  <c r="L649" i="10"/>
  <c r="L649" i="10" a="1"/>
  <c r="J649" i="10"/>
  <c r="J649" i="10" a="1"/>
  <c r="X648" i="10"/>
  <c r="X648" i="10" a="1"/>
  <c r="V648" i="10"/>
  <c r="V648" i="10" a="1"/>
  <c r="T648" i="10"/>
  <c r="T648" i="10" a="1"/>
  <c r="R648" i="10"/>
  <c r="R648" i="10" a="1"/>
  <c r="P648" i="10"/>
  <c r="P648" i="10" a="1"/>
  <c r="N648" i="10"/>
  <c r="N648" i="10" a="1"/>
  <c r="L648" i="10"/>
  <c r="L648" i="10" a="1"/>
  <c r="J648" i="10"/>
  <c r="J648" i="10" a="1"/>
  <c r="X647" i="10"/>
  <c r="X647" i="10" a="1"/>
  <c r="V647" i="10"/>
  <c r="V647" i="10" a="1"/>
  <c r="T647" i="10"/>
  <c r="T647" i="10" a="1"/>
  <c r="R647" i="10"/>
  <c r="R647" i="10" a="1"/>
  <c r="P647" i="10"/>
  <c r="P647" i="10" a="1"/>
  <c r="N647" i="10"/>
  <c r="N647" i="10" a="1"/>
  <c r="L647" i="10"/>
  <c r="L647" i="10" a="1"/>
  <c r="J647" i="10"/>
  <c r="J647" i="10" a="1"/>
  <c r="X646" i="10"/>
  <c r="X646" i="10" a="1"/>
  <c r="V646" i="10"/>
  <c r="V646" i="10" a="1"/>
  <c r="T646" i="10"/>
  <c r="T646" i="10" a="1"/>
  <c r="R646" i="10"/>
  <c r="R646" i="10" a="1"/>
  <c r="P646" i="10"/>
  <c r="P646" i="10" a="1"/>
  <c r="N646" i="10"/>
  <c r="N646" i="10" a="1"/>
  <c r="L646" i="10"/>
  <c r="L646" i="10" a="1"/>
  <c r="J646" i="10"/>
  <c r="J646" i="10" a="1"/>
  <c r="X645" i="10"/>
  <c r="X645" i="10" a="1"/>
  <c r="V645" i="10"/>
  <c r="V645" i="10" a="1"/>
  <c r="T645" i="10"/>
  <c r="T645" i="10" a="1"/>
  <c r="R645" i="10"/>
  <c r="R645" i="10" a="1"/>
  <c r="P645" i="10"/>
  <c r="P645" i="10" a="1"/>
  <c r="N645" i="10"/>
  <c r="N645" i="10" a="1"/>
  <c r="L645" i="10"/>
  <c r="L645" i="10" a="1"/>
  <c r="J645" i="10"/>
  <c r="J645" i="10" a="1"/>
  <c r="X644" i="10"/>
  <c r="X644" i="10" a="1"/>
  <c r="V644" i="10"/>
  <c r="V644" i="10" a="1"/>
  <c r="T644" i="10"/>
  <c r="T644" i="10" a="1"/>
  <c r="R644" i="10"/>
  <c r="R644" i="10" a="1"/>
  <c r="P644" i="10"/>
  <c r="P644" i="10" a="1"/>
  <c r="N644" i="10"/>
  <c r="N644" i="10" a="1"/>
  <c r="L644" i="10"/>
  <c r="L644" i="10" a="1"/>
  <c r="J644" i="10"/>
  <c r="J644" i="10" a="1"/>
  <c r="X643" i="10"/>
  <c r="X643" i="10" a="1"/>
  <c r="V643" i="10"/>
  <c r="V643" i="10" a="1"/>
  <c r="T643" i="10"/>
  <c r="T643" i="10" a="1"/>
  <c r="R643" i="10"/>
  <c r="R643" i="10" a="1"/>
  <c r="P643" i="10"/>
  <c r="P643" i="10" a="1"/>
  <c r="N643" i="10"/>
  <c r="N643" i="10" a="1"/>
  <c r="L643" i="10"/>
  <c r="L643" i="10" a="1"/>
  <c r="J643" i="10"/>
  <c r="J643" i="10" a="1"/>
  <c r="X642" i="10"/>
  <c r="X642" i="10" a="1"/>
  <c r="V642" i="10"/>
  <c r="V642" i="10" a="1"/>
  <c r="T642" i="10"/>
  <c r="T642" i="10" a="1"/>
  <c r="R642" i="10"/>
  <c r="R642" i="10" a="1"/>
  <c r="P642" i="10"/>
  <c r="P642" i="10" a="1"/>
  <c r="N642" i="10"/>
  <c r="N642" i="10" a="1"/>
  <c r="L642" i="10"/>
  <c r="L642" i="10" a="1"/>
  <c r="J642" i="10"/>
  <c r="J642" i="10" a="1"/>
  <c r="X641" i="10"/>
  <c r="X641" i="10" a="1"/>
  <c r="V641" i="10"/>
  <c r="V641" i="10" a="1"/>
  <c r="T641" i="10"/>
  <c r="T641" i="10" a="1"/>
  <c r="R641" i="10"/>
  <c r="R641" i="10" a="1"/>
  <c r="P641" i="10"/>
  <c r="P641" i="10" a="1"/>
  <c r="N641" i="10"/>
  <c r="N641" i="10" a="1"/>
  <c r="L641" i="10"/>
  <c r="L641" i="10" a="1"/>
  <c r="J641" i="10"/>
  <c r="J641" i="10" a="1"/>
  <c r="X640" i="10"/>
  <c r="X640" i="10" a="1"/>
  <c r="V640" i="10"/>
  <c r="V640" i="10" a="1"/>
  <c r="T640" i="10"/>
  <c r="T640" i="10" a="1"/>
  <c r="R640" i="10"/>
  <c r="R640" i="10" a="1"/>
  <c r="P640" i="10"/>
  <c r="P640" i="10" a="1"/>
  <c r="N640" i="10"/>
  <c r="N640" i="10" a="1"/>
  <c r="L640" i="10"/>
  <c r="L640" i="10" a="1"/>
  <c r="J640" i="10"/>
  <c r="J640" i="10" a="1"/>
  <c r="X639" i="10"/>
  <c r="X639" i="10" a="1"/>
  <c r="V639" i="10"/>
  <c r="V639" i="10" a="1"/>
  <c r="T639" i="10"/>
  <c r="T639" i="10" a="1"/>
  <c r="R639" i="10"/>
  <c r="R639" i="10" a="1"/>
  <c r="P639" i="10"/>
  <c r="P639" i="10" a="1"/>
  <c r="N639" i="10"/>
  <c r="N639" i="10" a="1"/>
  <c r="L639" i="10"/>
  <c r="L639" i="10" a="1"/>
  <c r="J639" i="10"/>
  <c r="J639" i="10" a="1"/>
  <c r="X638" i="10"/>
  <c r="X638" i="10" a="1"/>
  <c r="V638" i="10"/>
  <c r="V638" i="10" a="1"/>
  <c r="T638" i="10"/>
  <c r="T638" i="10" a="1"/>
  <c r="R638" i="10"/>
  <c r="R638" i="10" a="1"/>
  <c r="P638" i="10"/>
  <c r="P638" i="10" a="1"/>
  <c r="N638" i="10"/>
  <c r="N638" i="10" a="1"/>
  <c r="L638" i="10"/>
  <c r="L638" i="10" a="1"/>
  <c r="J638" i="10"/>
  <c r="J638" i="10" a="1"/>
  <c r="X637" i="10"/>
  <c r="X637" i="10" a="1"/>
  <c r="V637" i="10"/>
  <c r="V637" i="10" a="1"/>
  <c r="T637" i="10"/>
  <c r="T637" i="10" a="1"/>
  <c r="R637" i="10"/>
  <c r="R637" i="10" a="1"/>
  <c r="P637" i="10"/>
  <c r="P637" i="10" a="1"/>
  <c r="N637" i="10"/>
  <c r="N637" i="10" a="1"/>
  <c r="L637" i="10"/>
  <c r="L637" i="10" a="1"/>
  <c r="J637" i="10"/>
  <c r="J637" i="10" a="1"/>
  <c r="X636" i="10"/>
  <c r="X636" i="10" a="1"/>
  <c r="V636" i="10"/>
  <c r="V636" i="10" a="1"/>
  <c r="T636" i="10"/>
  <c r="T636" i="10" a="1"/>
  <c r="R636" i="10"/>
  <c r="R636" i="10" a="1"/>
  <c r="P636" i="10"/>
  <c r="P636" i="10" a="1"/>
  <c r="N636" i="10"/>
  <c r="N636" i="10" a="1"/>
  <c r="L636" i="10"/>
  <c r="L636" i="10" a="1"/>
  <c r="J636" i="10"/>
  <c r="J636" i="10" a="1"/>
  <c r="X635" i="10"/>
  <c r="X635" i="10" a="1"/>
  <c r="V635" i="10"/>
  <c r="V635" i="10" a="1"/>
  <c r="T635" i="10"/>
  <c r="T635" i="10" a="1"/>
  <c r="R635" i="10"/>
  <c r="R635" i="10" a="1"/>
  <c r="P635" i="10"/>
  <c r="P635" i="10" a="1"/>
  <c r="N635" i="10"/>
  <c r="N635" i="10" a="1"/>
  <c r="L635" i="10"/>
  <c r="L635" i="10" a="1"/>
  <c r="J635" i="10"/>
  <c r="J635" i="10" a="1"/>
  <c r="X634" i="10"/>
  <c r="X634" i="10" a="1"/>
  <c r="V634" i="10"/>
  <c r="V634" i="10" a="1"/>
  <c r="T634" i="10"/>
  <c r="T634" i="10" a="1"/>
  <c r="R634" i="10"/>
  <c r="R634" i="10" a="1"/>
  <c r="P634" i="10"/>
  <c r="P634" i="10" a="1"/>
  <c r="N634" i="10"/>
  <c r="N634" i="10" a="1"/>
  <c r="L634" i="10"/>
  <c r="L634" i="10" a="1"/>
  <c r="J634" i="10"/>
  <c r="J634" i="10" a="1"/>
  <c r="X633" i="10"/>
  <c r="X633" i="10" a="1"/>
  <c r="V633" i="10"/>
  <c r="V633" i="10" a="1"/>
  <c r="T633" i="10"/>
  <c r="T633" i="10" a="1"/>
  <c r="R633" i="10"/>
  <c r="R633" i="10" a="1"/>
  <c r="P633" i="10"/>
  <c r="P633" i="10" a="1"/>
  <c r="N633" i="10"/>
  <c r="N633" i="10" a="1"/>
  <c r="L633" i="10"/>
  <c r="L633" i="10" a="1"/>
  <c r="J633" i="10"/>
  <c r="J633" i="10" a="1"/>
  <c r="X632" i="10"/>
  <c r="X632" i="10" a="1"/>
  <c r="V632" i="10"/>
  <c r="V632" i="10" a="1"/>
  <c r="T632" i="10"/>
  <c r="T632" i="10" a="1"/>
  <c r="R632" i="10"/>
  <c r="R632" i="10" a="1"/>
  <c r="P632" i="10"/>
  <c r="P632" i="10" a="1"/>
  <c r="N632" i="10"/>
  <c r="N632" i="10" a="1"/>
  <c r="L632" i="10"/>
  <c r="L632" i="10" a="1"/>
  <c r="J632" i="10"/>
  <c r="J632" i="10" a="1"/>
  <c r="X631" i="10"/>
  <c r="X631" i="10" a="1"/>
  <c r="V631" i="10"/>
  <c r="V631" i="10" a="1"/>
  <c r="T631" i="10"/>
  <c r="T631" i="10" a="1"/>
  <c r="R631" i="10"/>
  <c r="R631" i="10" a="1"/>
  <c r="P631" i="10"/>
  <c r="P631" i="10" a="1"/>
  <c r="N631" i="10"/>
  <c r="N631" i="10" a="1"/>
  <c r="L631" i="10"/>
  <c r="L631" i="10" a="1"/>
  <c r="J631" i="10"/>
  <c r="J631" i="10" a="1"/>
  <c r="X630" i="10"/>
  <c r="X630" i="10" a="1"/>
  <c r="V630" i="10"/>
  <c r="V630" i="10" a="1"/>
  <c r="T630" i="10"/>
  <c r="T630" i="10" a="1"/>
  <c r="R630" i="10"/>
  <c r="R630" i="10" a="1"/>
  <c r="P630" i="10"/>
  <c r="P630" i="10" a="1"/>
  <c r="N630" i="10"/>
  <c r="N630" i="10" a="1"/>
  <c r="L630" i="10"/>
  <c r="L630" i="10" a="1"/>
  <c r="J630" i="10"/>
  <c r="J630" i="10" a="1"/>
  <c r="X629" i="10"/>
  <c r="X629" i="10" a="1"/>
  <c r="V629" i="10"/>
  <c r="V629" i="10" a="1"/>
  <c r="T629" i="10"/>
  <c r="T629" i="10" a="1"/>
  <c r="R629" i="10"/>
  <c r="R629" i="10" a="1"/>
  <c r="P629" i="10"/>
  <c r="P629" i="10" a="1"/>
  <c r="N629" i="10"/>
  <c r="N629" i="10" a="1"/>
  <c r="L629" i="10"/>
  <c r="L629" i="10" a="1"/>
  <c r="J629" i="10"/>
  <c r="J629" i="10" a="1"/>
  <c r="X628" i="10"/>
  <c r="X628" i="10" a="1"/>
  <c r="V628" i="10"/>
  <c r="V628" i="10" a="1"/>
  <c r="T628" i="10"/>
  <c r="T628" i="10" a="1"/>
  <c r="R628" i="10"/>
  <c r="R628" i="10" a="1"/>
  <c r="P628" i="10"/>
  <c r="P628" i="10" a="1"/>
  <c r="N628" i="10"/>
  <c r="N628" i="10" a="1"/>
  <c r="L628" i="10"/>
  <c r="L628" i="10" a="1"/>
  <c r="J628" i="10"/>
  <c r="J628" i="10" a="1"/>
  <c r="X627" i="10"/>
  <c r="X627" i="10" a="1"/>
  <c r="V627" i="10"/>
  <c r="V627" i="10" a="1"/>
  <c r="T627" i="10"/>
  <c r="T627" i="10" a="1"/>
  <c r="R627" i="10"/>
  <c r="R627" i="10" a="1"/>
  <c r="P627" i="10"/>
  <c r="P627" i="10" a="1"/>
  <c r="N627" i="10"/>
  <c r="N627" i="10" a="1"/>
  <c r="L627" i="10"/>
  <c r="L627" i="10" a="1"/>
  <c r="J627" i="10"/>
  <c r="J627" i="10" a="1"/>
  <c r="X626" i="10"/>
  <c r="X626" i="10" a="1"/>
  <c r="V626" i="10"/>
  <c r="V626" i="10" a="1"/>
  <c r="T626" i="10"/>
  <c r="T626" i="10" a="1"/>
  <c r="R626" i="10"/>
  <c r="R626" i="10" a="1"/>
  <c r="P626" i="10"/>
  <c r="P626" i="10" a="1"/>
  <c r="N626" i="10"/>
  <c r="N626" i="10" a="1"/>
  <c r="L626" i="10"/>
  <c r="L626" i="10" a="1"/>
  <c r="J626" i="10"/>
  <c r="J626" i="10" a="1"/>
  <c r="X625" i="10"/>
  <c r="X625" i="10" a="1"/>
  <c r="V625" i="10"/>
  <c r="V625" i="10" a="1"/>
  <c r="T625" i="10"/>
  <c r="T625" i="10" a="1"/>
  <c r="R625" i="10"/>
  <c r="R625" i="10" a="1"/>
  <c r="P625" i="10"/>
  <c r="P625" i="10" a="1"/>
  <c r="N625" i="10"/>
  <c r="N625" i="10" a="1"/>
  <c r="L625" i="10"/>
  <c r="L625" i="10" a="1"/>
  <c r="J625" i="10"/>
  <c r="J625" i="10" a="1"/>
  <c r="X624" i="10"/>
  <c r="X624" i="10" a="1"/>
  <c r="V624" i="10"/>
  <c r="V624" i="10" a="1"/>
  <c r="T624" i="10"/>
  <c r="T624" i="10" a="1"/>
  <c r="R624" i="10"/>
  <c r="R624" i="10" a="1"/>
  <c r="P624" i="10"/>
  <c r="P624" i="10" a="1"/>
  <c r="N624" i="10"/>
  <c r="N624" i="10" a="1"/>
  <c r="L624" i="10"/>
  <c r="L624" i="10" a="1"/>
  <c r="J624" i="10"/>
  <c r="J624" i="10" a="1"/>
  <c r="X623" i="10"/>
  <c r="X623" i="10" a="1"/>
  <c r="V623" i="10"/>
  <c r="V623" i="10" a="1"/>
  <c r="T623" i="10"/>
  <c r="T623" i="10" a="1"/>
  <c r="R623" i="10"/>
  <c r="R623" i="10" a="1"/>
  <c r="P623" i="10"/>
  <c r="P623" i="10" a="1"/>
  <c r="N623" i="10"/>
  <c r="N623" i="10" a="1"/>
  <c r="L623" i="10"/>
  <c r="L623" i="10" a="1"/>
  <c r="J623" i="10"/>
  <c r="J623" i="10" a="1"/>
  <c r="X622" i="10"/>
  <c r="X622" i="10" a="1"/>
  <c r="V622" i="10"/>
  <c r="V622" i="10" a="1"/>
  <c r="T622" i="10"/>
  <c r="T622" i="10" a="1"/>
  <c r="R622" i="10"/>
  <c r="R622" i="10" a="1"/>
  <c r="P622" i="10"/>
  <c r="P622" i="10" a="1"/>
  <c r="N622" i="10"/>
  <c r="N622" i="10" a="1"/>
  <c r="L622" i="10"/>
  <c r="L622" i="10" a="1"/>
  <c r="J622" i="10"/>
  <c r="J622" i="10" a="1"/>
  <c r="X621" i="10"/>
  <c r="X621" i="10" a="1"/>
  <c r="V621" i="10"/>
  <c r="V621" i="10" a="1"/>
  <c r="T621" i="10"/>
  <c r="T621" i="10" a="1"/>
  <c r="R621" i="10"/>
  <c r="R621" i="10" a="1"/>
  <c r="P621" i="10"/>
  <c r="P621" i="10" a="1"/>
  <c r="N621" i="10"/>
  <c r="N621" i="10" a="1"/>
  <c r="L621" i="10"/>
  <c r="L621" i="10" a="1"/>
  <c r="J621" i="10"/>
  <c r="J621" i="10" a="1"/>
  <c r="X620" i="10"/>
  <c r="X620" i="10" a="1"/>
  <c r="V620" i="10"/>
  <c r="V620" i="10" a="1"/>
  <c r="T620" i="10"/>
  <c r="T620" i="10" a="1"/>
  <c r="R620" i="10"/>
  <c r="R620" i="10" a="1"/>
  <c r="P620" i="10"/>
  <c r="P620" i="10" a="1"/>
  <c r="N620" i="10"/>
  <c r="N620" i="10" a="1"/>
  <c r="L620" i="10"/>
  <c r="L620" i="10" a="1"/>
  <c r="J620" i="10"/>
  <c r="J620" i="10" a="1"/>
  <c r="X619" i="10"/>
  <c r="X619" i="10" a="1"/>
  <c r="V619" i="10"/>
  <c r="V619" i="10" a="1"/>
  <c r="T619" i="10"/>
  <c r="T619" i="10" a="1"/>
  <c r="R619" i="10"/>
  <c r="R619" i="10" a="1"/>
  <c r="P619" i="10"/>
  <c r="P619" i="10" a="1"/>
  <c r="N619" i="10"/>
  <c r="N619" i="10" a="1"/>
  <c r="L619" i="10"/>
  <c r="L619" i="10" a="1"/>
  <c r="J619" i="10"/>
  <c r="J619" i="10" a="1"/>
  <c r="X618" i="10"/>
  <c r="X618" i="10" a="1"/>
  <c r="V618" i="10"/>
  <c r="V618" i="10" a="1"/>
  <c r="T618" i="10"/>
  <c r="T618" i="10" a="1"/>
  <c r="R618" i="10"/>
  <c r="R618" i="10" a="1"/>
  <c r="P618" i="10"/>
  <c r="P618" i="10" a="1"/>
  <c r="N618" i="10"/>
  <c r="N618" i="10" a="1"/>
  <c r="L618" i="10"/>
  <c r="L618" i="10" a="1"/>
  <c r="J618" i="10"/>
  <c r="J618" i="10" a="1"/>
  <c r="X617" i="10"/>
  <c r="X617" i="10" a="1"/>
  <c r="V617" i="10"/>
  <c r="V617" i="10" a="1"/>
  <c r="T617" i="10"/>
  <c r="T617" i="10" a="1"/>
  <c r="R617" i="10"/>
  <c r="R617" i="10" a="1"/>
  <c r="P617" i="10"/>
  <c r="P617" i="10" a="1"/>
  <c r="N617" i="10"/>
  <c r="N617" i="10" a="1"/>
  <c r="L617" i="10"/>
  <c r="L617" i="10" a="1"/>
  <c r="J617" i="10"/>
  <c r="J617" i="10" a="1"/>
  <c r="X616" i="10"/>
  <c r="X616" i="10" a="1"/>
  <c r="V616" i="10"/>
  <c r="V616" i="10" a="1"/>
  <c r="T616" i="10"/>
  <c r="T616" i="10" a="1"/>
  <c r="R616" i="10"/>
  <c r="R616" i="10" a="1"/>
  <c r="P616" i="10"/>
  <c r="P616" i="10" a="1"/>
  <c r="N616" i="10"/>
  <c r="N616" i="10" a="1"/>
  <c r="L616" i="10"/>
  <c r="L616" i="10" a="1"/>
  <c r="J616" i="10"/>
  <c r="J616" i="10" a="1"/>
  <c r="X615" i="10"/>
  <c r="X615" i="10" a="1"/>
  <c r="V615" i="10"/>
  <c r="V615" i="10" a="1"/>
  <c r="T615" i="10"/>
  <c r="T615" i="10" a="1"/>
  <c r="R615" i="10"/>
  <c r="R615" i="10" a="1"/>
  <c r="P615" i="10"/>
  <c r="P615" i="10" a="1"/>
  <c r="N615" i="10"/>
  <c r="N615" i="10" a="1"/>
  <c r="L615" i="10"/>
  <c r="L615" i="10" a="1"/>
  <c r="J615" i="10"/>
  <c r="J615" i="10" a="1"/>
  <c r="X614" i="10"/>
  <c r="X614" i="10" a="1"/>
  <c r="V614" i="10"/>
  <c r="V614" i="10" a="1"/>
  <c r="T614" i="10"/>
  <c r="T614" i="10" a="1"/>
  <c r="R614" i="10"/>
  <c r="R614" i="10" a="1"/>
  <c r="P614" i="10"/>
  <c r="P614" i="10" a="1"/>
  <c r="N614" i="10"/>
  <c r="N614" i="10" a="1"/>
  <c r="L614" i="10"/>
  <c r="L614" i="10" a="1"/>
  <c r="J614" i="10"/>
  <c r="J614" i="10" a="1"/>
  <c r="X613" i="10"/>
  <c r="X613" i="10" a="1"/>
  <c r="V613" i="10"/>
  <c r="V613" i="10" a="1"/>
  <c r="T613" i="10"/>
  <c r="T613" i="10" a="1"/>
  <c r="R613" i="10"/>
  <c r="R613" i="10" a="1"/>
  <c r="P613" i="10"/>
  <c r="P613" i="10" a="1"/>
  <c r="N613" i="10"/>
  <c r="N613" i="10" a="1"/>
  <c r="L613" i="10"/>
  <c r="L613" i="10" a="1"/>
  <c r="J613" i="10"/>
  <c r="J613" i="10" a="1"/>
  <c r="X612" i="10"/>
  <c r="X612" i="10" a="1"/>
  <c r="V612" i="10"/>
  <c r="V612" i="10" a="1"/>
  <c r="T612" i="10"/>
  <c r="T612" i="10" a="1"/>
  <c r="R612" i="10"/>
  <c r="R612" i="10" a="1"/>
  <c r="P612" i="10"/>
  <c r="P612" i="10" a="1"/>
  <c r="N612" i="10"/>
  <c r="N612" i="10" a="1"/>
  <c r="L612" i="10"/>
  <c r="L612" i="10" a="1"/>
  <c r="J612" i="10"/>
  <c r="J612" i="10" a="1"/>
  <c r="X611" i="10"/>
  <c r="X611" i="10" a="1"/>
  <c r="V611" i="10"/>
  <c r="V611" i="10" a="1"/>
  <c r="T611" i="10"/>
  <c r="T611" i="10" a="1"/>
  <c r="R611" i="10"/>
  <c r="R611" i="10" a="1"/>
  <c r="P611" i="10"/>
  <c r="P611" i="10" a="1"/>
  <c r="N611" i="10"/>
  <c r="N611" i="10" a="1"/>
  <c r="L611" i="10"/>
  <c r="L611" i="10" a="1"/>
  <c r="J611" i="10"/>
  <c r="J611" i="10" a="1"/>
  <c r="X610" i="10"/>
  <c r="X610" i="10" a="1"/>
  <c r="V610" i="10"/>
  <c r="V610" i="10" a="1"/>
  <c r="T610" i="10"/>
  <c r="T610" i="10" a="1"/>
  <c r="R610" i="10"/>
  <c r="R610" i="10" a="1"/>
  <c r="P610" i="10"/>
  <c r="P610" i="10" a="1"/>
  <c r="N610" i="10"/>
  <c r="N610" i="10" a="1"/>
  <c r="L610" i="10"/>
  <c r="L610" i="10" a="1"/>
  <c r="J610" i="10"/>
  <c r="J610" i="10" a="1"/>
  <c r="X609" i="10"/>
  <c r="X609" i="10" a="1"/>
  <c r="V609" i="10"/>
  <c r="V609" i="10" a="1"/>
  <c r="T609" i="10"/>
  <c r="T609" i="10" a="1"/>
  <c r="R609" i="10"/>
  <c r="R609" i="10" a="1"/>
  <c r="P609" i="10"/>
  <c r="P609" i="10" a="1"/>
  <c r="N609" i="10"/>
  <c r="N609" i="10" a="1"/>
  <c r="L609" i="10"/>
  <c r="L609" i="10" a="1"/>
  <c r="J609" i="10"/>
  <c r="J609" i="10" a="1"/>
  <c r="X608" i="10"/>
  <c r="X608" i="10" a="1"/>
  <c r="V608" i="10"/>
  <c r="V608" i="10" a="1"/>
  <c r="T608" i="10"/>
  <c r="T608" i="10" a="1"/>
  <c r="R608" i="10"/>
  <c r="R608" i="10" a="1"/>
  <c r="P608" i="10"/>
  <c r="P608" i="10" a="1"/>
  <c r="N608" i="10"/>
  <c r="N608" i="10" a="1"/>
  <c r="L608" i="10"/>
  <c r="L608" i="10" a="1"/>
  <c r="J608" i="10"/>
  <c r="J608" i="10" a="1"/>
  <c r="X607" i="10"/>
  <c r="X607" i="10" a="1"/>
  <c r="V607" i="10"/>
  <c r="V607" i="10" a="1"/>
  <c r="T607" i="10"/>
  <c r="T607" i="10" a="1"/>
  <c r="R607" i="10"/>
  <c r="R607" i="10" a="1"/>
  <c r="P607" i="10"/>
  <c r="P607" i="10" a="1"/>
  <c r="N607" i="10"/>
  <c r="N607" i="10" a="1"/>
  <c r="L607" i="10"/>
  <c r="L607" i="10" a="1"/>
  <c r="J607" i="10"/>
  <c r="J607" i="10" a="1"/>
  <c r="X606" i="10"/>
  <c r="X606" i="10" a="1"/>
  <c r="V606" i="10"/>
  <c r="V606" i="10" a="1"/>
  <c r="T606" i="10"/>
  <c r="T606" i="10" a="1"/>
  <c r="R606" i="10"/>
  <c r="R606" i="10" a="1"/>
  <c r="P606" i="10"/>
  <c r="P606" i="10" a="1"/>
  <c r="N606" i="10"/>
  <c r="N606" i="10" a="1"/>
  <c r="L606" i="10"/>
  <c r="L606" i="10" a="1"/>
  <c r="J606" i="10"/>
  <c r="J606" i="10" a="1"/>
  <c r="X605" i="10"/>
  <c r="X605" i="10" a="1"/>
  <c r="V605" i="10"/>
  <c r="V605" i="10" a="1"/>
  <c r="T605" i="10"/>
  <c r="T605" i="10" a="1"/>
  <c r="R605" i="10"/>
  <c r="R605" i="10" a="1"/>
  <c r="P605" i="10"/>
  <c r="P605" i="10" a="1"/>
  <c r="N605" i="10"/>
  <c r="N605" i="10" a="1"/>
  <c r="L605" i="10"/>
  <c r="L605" i="10" a="1"/>
  <c r="J605" i="10"/>
  <c r="J605" i="10" a="1"/>
  <c r="X604" i="10"/>
  <c r="X604" i="10" a="1"/>
  <c r="V604" i="10"/>
  <c r="V604" i="10" a="1"/>
  <c r="T604" i="10"/>
  <c r="T604" i="10" a="1"/>
  <c r="R604" i="10"/>
  <c r="R604" i="10" a="1"/>
  <c r="P604" i="10"/>
  <c r="P604" i="10" a="1"/>
  <c r="N604" i="10"/>
  <c r="N604" i="10" a="1"/>
  <c r="L604" i="10"/>
  <c r="L604" i="10" a="1"/>
  <c r="J604" i="10"/>
  <c r="J604" i="10" a="1"/>
  <c r="X603" i="10"/>
  <c r="X603" i="10" a="1"/>
  <c r="V603" i="10"/>
  <c r="V603" i="10" a="1"/>
  <c r="T603" i="10"/>
  <c r="T603" i="10" a="1"/>
  <c r="R603" i="10"/>
  <c r="R603" i="10" a="1"/>
  <c r="P603" i="10"/>
  <c r="P603" i="10" a="1"/>
  <c r="N603" i="10"/>
  <c r="N603" i="10" a="1"/>
  <c r="L603" i="10"/>
  <c r="L603" i="10" a="1"/>
  <c r="J603" i="10"/>
  <c r="J603" i="10" a="1"/>
  <c r="X602" i="10"/>
  <c r="X602" i="10" a="1"/>
  <c r="V602" i="10"/>
  <c r="V602" i="10" a="1"/>
  <c r="T602" i="10"/>
  <c r="T602" i="10" a="1"/>
  <c r="R602" i="10"/>
  <c r="R602" i="10" a="1"/>
  <c r="P602" i="10"/>
  <c r="P602" i="10" a="1"/>
  <c r="N602" i="10"/>
  <c r="N602" i="10" a="1"/>
  <c r="L602" i="10"/>
  <c r="L602" i="10" a="1"/>
  <c r="J602" i="10"/>
  <c r="J602" i="10" a="1"/>
  <c r="X601" i="10"/>
  <c r="X601" i="10" a="1"/>
  <c r="V601" i="10"/>
  <c r="V601" i="10" a="1"/>
  <c r="T601" i="10"/>
  <c r="T601" i="10" a="1"/>
  <c r="R601" i="10"/>
  <c r="R601" i="10" a="1"/>
  <c r="P601" i="10"/>
  <c r="P601" i="10" a="1"/>
  <c r="N601" i="10"/>
  <c r="N601" i="10" a="1"/>
  <c r="L601" i="10"/>
  <c r="L601" i="10" a="1"/>
  <c r="J601" i="10"/>
  <c r="J601" i="10" a="1"/>
  <c r="X600" i="10"/>
  <c r="X600" i="10" a="1"/>
  <c r="V600" i="10"/>
  <c r="V600" i="10" a="1"/>
  <c r="T600" i="10"/>
  <c r="T600" i="10" a="1"/>
  <c r="R600" i="10"/>
  <c r="R600" i="10" a="1"/>
  <c r="P600" i="10"/>
  <c r="P600" i="10" a="1"/>
  <c r="N600" i="10"/>
  <c r="N600" i="10" a="1"/>
  <c r="L600" i="10"/>
  <c r="L600" i="10" a="1"/>
  <c r="J600" i="10"/>
  <c r="J600" i="10" a="1"/>
  <c r="X599" i="10"/>
  <c r="X599" i="10" a="1"/>
  <c r="V599" i="10"/>
  <c r="V599" i="10" a="1"/>
  <c r="T599" i="10"/>
  <c r="T599" i="10" a="1"/>
  <c r="R599" i="10"/>
  <c r="R599" i="10" a="1"/>
  <c r="P599" i="10"/>
  <c r="P599" i="10" a="1"/>
  <c r="N599" i="10"/>
  <c r="N599" i="10" a="1"/>
  <c r="L599" i="10"/>
  <c r="L599" i="10" a="1"/>
  <c r="J599" i="10"/>
  <c r="J599" i="10" a="1"/>
  <c r="X598" i="10"/>
  <c r="X598" i="10" a="1"/>
  <c r="V598" i="10"/>
  <c r="V598" i="10" a="1"/>
  <c r="T598" i="10"/>
  <c r="T598" i="10" a="1"/>
  <c r="R598" i="10"/>
  <c r="R598" i="10" a="1"/>
  <c r="P598" i="10"/>
  <c r="P598" i="10" a="1"/>
  <c r="N598" i="10"/>
  <c r="N598" i="10" a="1"/>
  <c r="L598" i="10"/>
  <c r="L598" i="10" a="1"/>
  <c r="J598" i="10"/>
  <c r="J598" i="10" a="1"/>
  <c r="X597" i="10"/>
  <c r="X597" i="10" a="1"/>
  <c r="V597" i="10"/>
  <c r="V597" i="10" a="1"/>
  <c r="T597" i="10"/>
  <c r="T597" i="10" a="1"/>
  <c r="R597" i="10"/>
  <c r="R597" i="10" a="1"/>
  <c r="P597" i="10"/>
  <c r="P597" i="10" a="1"/>
  <c r="N597" i="10"/>
  <c r="N597" i="10" a="1"/>
  <c r="L597" i="10"/>
  <c r="L597" i="10" a="1"/>
  <c r="J597" i="10"/>
  <c r="J597" i="10" a="1"/>
  <c r="X596" i="10"/>
  <c r="X596" i="10" a="1"/>
  <c r="V596" i="10"/>
  <c r="V596" i="10" a="1"/>
  <c r="T596" i="10"/>
  <c r="T596" i="10" a="1"/>
  <c r="R596" i="10"/>
  <c r="R596" i="10" a="1"/>
  <c r="P596" i="10"/>
  <c r="P596" i="10" a="1"/>
  <c r="N596" i="10"/>
  <c r="N596" i="10" a="1"/>
  <c r="L596" i="10"/>
  <c r="L596" i="10" a="1"/>
  <c r="J596" i="10"/>
  <c r="J596" i="10" a="1"/>
  <c r="X595" i="10"/>
  <c r="X595" i="10" a="1"/>
  <c r="V595" i="10"/>
  <c r="V595" i="10" a="1"/>
  <c r="T595" i="10"/>
  <c r="T595" i="10" a="1"/>
  <c r="R595" i="10"/>
  <c r="R595" i="10" a="1"/>
  <c r="P595" i="10"/>
  <c r="P595" i="10" a="1"/>
  <c r="N595" i="10"/>
  <c r="N595" i="10" a="1"/>
  <c r="L595" i="10"/>
  <c r="L595" i="10" a="1"/>
  <c r="J595" i="10"/>
  <c r="J595" i="10" a="1"/>
  <c r="X594" i="10"/>
  <c r="X594" i="10" a="1"/>
  <c r="V594" i="10"/>
  <c r="V594" i="10" a="1"/>
  <c r="T594" i="10"/>
  <c r="T594" i="10" a="1"/>
  <c r="R594" i="10"/>
  <c r="R594" i="10" a="1"/>
  <c r="P594" i="10"/>
  <c r="P594" i="10" a="1"/>
  <c r="N594" i="10"/>
  <c r="N594" i="10" a="1"/>
  <c r="L594" i="10"/>
  <c r="L594" i="10" a="1"/>
  <c r="J594" i="10"/>
  <c r="J594" i="10" a="1"/>
  <c r="X593" i="10"/>
  <c r="X593" i="10" a="1"/>
  <c r="V593" i="10"/>
  <c r="V593" i="10" a="1"/>
  <c r="T593" i="10"/>
  <c r="T593" i="10" a="1"/>
  <c r="R593" i="10"/>
  <c r="R593" i="10" a="1"/>
  <c r="P593" i="10"/>
  <c r="P593" i="10" a="1"/>
  <c r="N593" i="10"/>
  <c r="N593" i="10" a="1"/>
  <c r="L593" i="10"/>
  <c r="L593" i="10" a="1"/>
  <c r="J593" i="10"/>
  <c r="J593" i="10" a="1"/>
  <c r="X592" i="10"/>
  <c r="X592" i="10" a="1"/>
  <c r="V592" i="10"/>
  <c r="V592" i="10" a="1"/>
  <c r="T592" i="10"/>
  <c r="T592" i="10" a="1"/>
  <c r="R592" i="10"/>
  <c r="R592" i="10" a="1"/>
  <c r="P592" i="10"/>
  <c r="P592" i="10" a="1"/>
  <c r="N592" i="10"/>
  <c r="N592" i="10" a="1"/>
  <c r="L592" i="10"/>
  <c r="L592" i="10" a="1"/>
  <c r="J592" i="10"/>
  <c r="J592" i="10" a="1"/>
  <c r="X591" i="10"/>
  <c r="X591" i="10" a="1"/>
  <c r="V591" i="10"/>
  <c r="V591" i="10" a="1"/>
  <c r="T591" i="10"/>
  <c r="T591" i="10" a="1"/>
  <c r="R591" i="10"/>
  <c r="R591" i="10" a="1"/>
  <c r="P591" i="10"/>
  <c r="P591" i="10" a="1"/>
  <c r="N591" i="10"/>
  <c r="N591" i="10" a="1"/>
  <c r="L591" i="10"/>
  <c r="L591" i="10" a="1"/>
  <c r="J591" i="10"/>
  <c r="J591" i="10" a="1"/>
  <c r="X590" i="10"/>
  <c r="X590" i="10" a="1"/>
  <c r="V590" i="10"/>
  <c r="V590" i="10" a="1"/>
  <c r="T590" i="10"/>
  <c r="T590" i="10" a="1"/>
  <c r="R590" i="10"/>
  <c r="R590" i="10" a="1"/>
  <c r="P590" i="10"/>
  <c r="P590" i="10" a="1"/>
  <c r="N590" i="10"/>
  <c r="N590" i="10" a="1"/>
  <c r="L590" i="10"/>
  <c r="L590" i="10" a="1"/>
  <c r="J590" i="10"/>
  <c r="J590" i="10" a="1"/>
  <c r="X589" i="10"/>
  <c r="X589" i="10" a="1"/>
  <c r="V589" i="10"/>
  <c r="V589" i="10" a="1"/>
  <c r="T589" i="10"/>
  <c r="T589" i="10" a="1"/>
  <c r="R589" i="10"/>
  <c r="R589" i="10" a="1"/>
  <c r="P589" i="10"/>
  <c r="P589" i="10" a="1"/>
  <c r="N589" i="10"/>
  <c r="N589" i="10" a="1"/>
  <c r="L589" i="10"/>
  <c r="L589" i="10" a="1"/>
  <c r="J589" i="10"/>
  <c r="J589" i="10" a="1"/>
  <c r="X588" i="10"/>
  <c r="X588" i="10" a="1"/>
  <c r="V588" i="10"/>
  <c r="V588" i="10" a="1"/>
  <c r="T588" i="10"/>
  <c r="T588" i="10" a="1"/>
  <c r="R588" i="10"/>
  <c r="R588" i="10" a="1"/>
  <c r="P588" i="10"/>
  <c r="P588" i="10" a="1"/>
  <c r="N588" i="10"/>
  <c r="N588" i="10" a="1"/>
  <c r="L588" i="10"/>
  <c r="L588" i="10" a="1"/>
  <c r="J588" i="10"/>
  <c r="J588" i="10" a="1"/>
  <c r="X587" i="10"/>
  <c r="X587" i="10" a="1"/>
  <c r="V587" i="10"/>
  <c r="V587" i="10" a="1"/>
  <c r="T587" i="10"/>
  <c r="T587" i="10" a="1"/>
  <c r="R587" i="10"/>
  <c r="R587" i="10" a="1"/>
  <c r="P587" i="10"/>
  <c r="P587" i="10" a="1"/>
  <c r="N587" i="10"/>
  <c r="N587" i="10" a="1"/>
  <c r="L587" i="10"/>
  <c r="L587" i="10" a="1"/>
  <c r="J587" i="10"/>
  <c r="J587" i="10" a="1"/>
  <c r="X586" i="10"/>
  <c r="X586" i="10" a="1"/>
  <c r="V586" i="10"/>
  <c r="V586" i="10" a="1"/>
  <c r="T586" i="10"/>
  <c r="T586" i="10" a="1"/>
  <c r="R586" i="10"/>
  <c r="R586" i="10" a="1"/>
  <c r="P586" i="10"/>
  <c r="P586" i="10" a="1"/>
  <c r="N586" i="10"/>
  <c r="N586" i="10" a="1"/>
  <c r="L586" i="10"/>
  <c r="L586" i="10" a="1"/>
  <c r="J586" i="10"/>
  <c r="J586" i="10" a="1"/>
  <c r="X585" i="10"/>
  <c r="X585" i="10" a="1"/>
  <c r="V585" i="10"/>
  <c r="V585" i="10" a="1"/>
  <c r="T585" i="10"/>
  <c r="T585" i="10" a="1"/>
  <c r="R585" i="10"/>
  <c r="R585" i="10" a="1"/>
  <c r="P585" i="10"/>
  <c r="P585" i="10" a="1"/>
  <c r="N585" i="10"/>
  <c r="N585" i="10" a="1"/>
  <c r="L585" i="10"/>
  <c r="L585" i="10" a="1"/>
  <c r="J585" i="10"/>
  <c r="J585" i="10" a="1"/>
  <c r="X584" i="10"/>
  <c r="X584" i="10" a="1"/>
  <c r="V584" i="10"/>
  <c r="V584" i="10" a="1"/>
  <c r="T584" i="10"/>
  <c r="T584" i="10" a="1"/>
  <c r="R584" i="10"/>
  <c r="R584" i="10" a="1"/>
  <c r="P584" i="10"/>
  <c r="P584" i="10" a="1"/>
  <c r="N584" i="10"/>
  <c r="N584" i="10" a="1"/>
  <c r="L584" i="10"/>
  <c r="L584" i="10" a="1"/>
  <c r="J584" i="10"/>
  <c r="J584" i="10" a="1"/>
  <c r="X583" i="10"/>
  <c r="X583" i="10" a="1"/>
  <c r="V583" i="10"/>
  <c r="V583" i="10" a="1"/>
  <c r="T583" i="10"/>
  <c r="T583" i="10" a="1"/>
  <c r="R583" i="10"/>
  <c r="R583" i="10" a="1"/>
  <c r="P583" i="10"/>
  <c r="P583" i="10" a="1"/>
  <c r="N583" i="10"/>
  <c r="N583" i="10" a="1"/>
  <c r="L583" i="10"/>
  <c r="L583" i="10" a="1"/>
  <c r="J583" i="10"/>
  <c r="J583" i="10" a="1"/>
  <c r="X582" i="10"/>
  <c r="X582" i="10" a="1"/>
  <c r="V582" i="10"/>
  <c r="V582" i="10" a="1"/>
  <c r="T582" i="10"/>
  <c r="T582" i="10" a="1"/>
  <c r="R582" i="10"/>
  <c r="R582" i="10" a="1"/>
  <c r="P582" i="10"/>
  <c r="P582" i="10" a="1"/>
  <c r="N582" i="10"/>
  <c r="N582" i="10" a="1"/>
  <c r="L582" i="10"/>
  <c r="L582" i="10" a="1"/>
  <c r="J582" i="10"/>
  <c r="J582" i="10" a="1"/>
  <c r="X581" i="10"/>
  <c r="X581" i="10" a="1"/>
  <c r="V581" i="10"/>
  <c r="V581" i="10" a="1"/>
  <c r="T581" i="10"/>
  <c r="T581" i="10" a="1"/>
  <c r="R581" i="10"/>
  <c r="R581" i="10" a="1"/>
  <c r="P581" i="10"/>
  <c r="P581" i="10" a="1"/>
  <c r="N581" i="10"/>
  <c r="N581" i="10" a="1"/>
  <c r="L581" i="10"/>
  <c r="L581" i="10" a="1"/>
  <c r="J581" i="10"/>
  <c r="J581" i="10" a="1"/>
  <c r="X580" i="10"/>
  <c r="X580" i="10" a="1"/>
  <c r="V580" i="10"/>
  <c r="V580" i="10" a="1"/>
  <c r="T580" i="10"/>
  <c r="T580" i="10" a="1"/>
  <c r="R580" i="10"/>
  <c r="R580" i="10" a="1"/>
  <c r="P580" i="10"/>
  <c r="P580" i="10" a="1"/>
  <c r="N580" i="10"/>
  <c r="N580" i="10" a="1"/>
  <c r="L580" i="10"/>
  <c r="L580" i="10" a="1"/>
  <c r="J580" i="10"/>
  <c r="J580" i="10" a="1"/>
  <c r="X579" i="10"/>
  <c r="X579" i="10" a="1"/>
  <c r="V579" i="10"/>
  <c r="V579" i="10" a="1"/>
  <c r="T579" i="10"/>
  <c r="T579" i="10" a="1"/>
  <c r="R579" i="10"/>
  <c r="R579" i="10" a="1"/>
  <c r="P579" i="10"/>
  <c r="P579" i="10" a="1"/>
  <c r="N579" i="10"/>
  <c r="N579" i="10" a="1"/>
  <c r="L579" i="10"/>
  <c r="L579" i="10" a="1"/>
  <c r="J579" i="10"/>
  <c r="J579" i="10" a="1"/>
  <c r="X578" i="10"/>
  <c r="X578" i="10" a="1"/>
  <c r="V578" i="10"/>
  <c r="V578" i="10" a="1"/>
  <c r="T578" i="10"/>
  <c r="T578" i="10" a="1"/>
  <c r="R578" i="10"/>
  <c r="R578" i="10" a="1"/>
  <c r="P578" i="10"/>
  <c r="P578" i="10" a="1"/>
  <c r="N578" i="10"/>
  <c r="N578" i="10" a="1"/>
  <c r="L578" i="10"/>
  <c r="L578" i="10" a="1"/>
  <c r="J578" i="10"/>
  <c r="J578" i="10" a="1"/>
  <c r="X577" i="10"/>
  <c r="X577" i="10" a="1"/>
  <c r="V577" i="10"/>
  <c r="V577" i="10" a="1"/>
  <c r="T577" i="10"/>
  <c r="T577" i="10" a="1"/>
  <c r="R577" i="10"/>
  <c r="R577" i="10" a="1"/>
  <c r="P577" i="10"/>
  <c r="P577" i="10" a="1"/>
  <c r="N577" i="10"/>
  <c r="N577" i="10" a="1"/>
  <c r="L577" i="10"/>
  <c r="L577" i="10" a="1"/>
  <c r="J577" i="10"/>
  <c r="J577" i="10" a="1"/>
  <c r="X576" i="10"/>
  <c r="X576" i="10" a="1"/>
  <c r="V576" i="10"/>
  <c r="V576" i="10" a="1"/>
  <c r="T576" i="10"/>
  <c r="T576" i="10" a="1"/>
  <c r="R576" i="10"/>
  <c r="R576" i="10" a="1"/>
  <c r="P576" i="10"/>
  <c r="P576" i="10" a="1"/>
  <c r="N576" i="10"/>
  <c r="N576" i="10" a="1"/>
  <c r="L576" i="10"/>
  <c r="L576" i="10" a="1"/>
  <c r="J576" i="10"/>
  <c r="J576" i="10" a="1"/>
  <c r="X575" i="10"/>
  <c r="X575" i="10" a="1"/>
  <c r="V575" i="10"/>
  <c r="V575" i="10" a="1"/>
  <c r="T575" i="10"/>
  <c r="T575" i="10" a="1"/>
  <c r="R575" i="10"/>
  <c r="R575" i="10" a="1"/>
  <c r="P575" i="10"/>
  <c r="P575" i="10" a="1"/>
  <c r="N575" i="10"/>
  <c r="N575" i="10" a="1"/>
  <c r="L575" i="10"/>
  <c r="L575" i="10" a="1"/>
  <c r="J575" i="10"/>
  <c r="J575" i="10" a="1"/>
  <c r="X574" i="10"/>
  <c r="X574" i="10" a="1"/>
  <c r="V574" i="10"/>
  <c r="V574" i="10" a="1"/>
  <c r="T574" i="10"/>
  <c r="T574" i="10" a="1"/>
  <c r="R574" i="10"/>
  <c r="R574" i="10" a="1"/>
  <c r="P574" i="10"/>
  <c r="P574" i="10" a="1"/>
  <c r="N574" i="10"/>
  <c r="N574" i="10" a="1"/>
  <c r="L574" i="10"/>
  <c r="L574" i="10" a="1"/>
  <c r="J574" i="10"/>
  <c r="J574" i="10" a="1"/>
  <c r="X573" i="10"/>
  <c r="X573" i="10" a="1"/>
  <c r="V573" i="10"/>
  <c r="V573" i="10" a="1"/>
  <c r="T573" i="10"/>
  <c r="T573" i="10" a="1"/>
  <c r="R573" i="10"/>
  <c r="R573" i="10" a="1"/>
  <c r="P573" i="10"/>
  <c r="P573" i="10" a="1"/>
  <c r="N573" i="10"/>
  <c r="N573" i="10" a="1"/>
  <c r="L573" i="10"/>
  <c r="L573" i="10" a="1"/>
  <c r="J573" i="10"/>
  <c r="J573" i="10" a="1"/>
  <c r="X572" i="10"/>
  <c r="X572" i="10" a="1"/>
  <c r="V572" i="10"/>
  <c r="V572" i="10" a="1"/>
  <c r="T572" i="10"/>
  <c r="T572" i="10" a="1"/>
  <c r="R572" i="10"/>
  <c r="R572" i="10" a="1"/>
  <c r="P572" i="10"/>
  <c r="P572" i="10" a="1"/>
  <c r="N572" i="10"/>
  <c r="N572" i="10" a="1"/>
  <c r="L572" i="10"/>
  <c r="L572" i="10" a="1"/>
  <c r="J572" i="10"/>
  <c r="J572" i="10" a="1"/>
  <c r="X571" i="10"/>
  <c r="X571" i="10" a="1"/>
  <c r="V571" i="10"/>
  <c r="V571" i="10" a="1"/>
  <c r="T571" i="10"/>
  <c r="T571" i="10" a="1"/>
  <c r="R571" i="10"/>
  <c r="R571" i="10" a="1"/>
  <c r="P571" i="10"/>
  <c r="P571" i="10" a="1"/>
  <c r="N571" i="10"/>
  <c r="N571" i="10" a="1"/>
  <c r="L571" i="10"/>
  <c r="L571" i="10" a="1"/>
  <c r="J571" i="10"/>
  <c r="J571" i="10" a="1"/>
  <c r="X570" i="10"/>
  <c r="X570" i="10" a="1"/>
  <c r="V570" i="10"/>
  <c r="V570" i="10" a="1"/>
  <c r="T570" i="10"/>
  <c r="T570" i="10" a="1"/>
  <c r="R570" i="10"/>
  <c r="R570" i="10" a="1"/>
  <c r="P570" i="10"/>
  <c r="P570" i="10" a="1"/>
  <c r="N570" i="10"/>
  <c r="N570" i="10" a="1"/>
  <c r="L570" i="10"/>
  <c r="L570" i="10" a="1"/>
  <c r="J570" i="10"/>
  <c r="J570" i="10" a="1"/>
  <c r="X569" i="10"/>
  <c r="X569" i="10" a="1"/>
  <c r="V569" i="10"/>
  <c r="V569" i="10" a="1"/>
  <c r="T569" i="10"/>
  <c r="T569" i="10" a="1"/>
  <c r="R569" i="10"/>
  <c r="R569" i="10" a="1"/>
  <c r="P569" i="10"/>
  <c r="P569" i="10" a="1"/>
  <c r="N569" i="10"/>
  <c r="N569" i="10" a="1"/>
  <c r="L569" i="10"/>
  <c r="L569" i="10" a="1"/>
  <c r="J569" i="10"/>
  <c r="J569" i="10" a="1"/>
  <c r="X568" i="10"/>
  <c r="X568" i="10" a="1"/>
  <c r="V568" i="10"/>
  <c r="V568" i="10" a="1"/>
  <c r="T568" i="10"/>
  <c r="T568" i="10" a="1"/>
  <c r="R568" i="10"/>
  <c r="R568" i="10" a="1"/>
  <c r="P568" i="10"/>
  <c r="P568" i="10" a="1"/>
  <c r="N568" i="10"/>
  <c r="N568" i="10" a="1"/>
  <c r="L568" i="10"/>
  <c r="L568" i="10" a="1"/>
  <c r="J568" i="10"/>
  <c r="J568" i="10" a="1"/>
  <c r="X567" i="10"/>
  <c r="X567" i="10" a="1"/>
  <c r="V567" i="10"/>
  <c r="V567" i="10" a="1"/>
  <c r="T567" i="10"/>
  <c r="T567" i="10" a="1"/>
  <c r="R567" i="10"/>
  <c r="R567" i="10" a="1"/>
  <c r="P567" i="10"/>
  <c r="P567" i="10" a="1"/>
  <c r="N567" i="10"/>
  <c r="N567" i="10" a="1"/>
  <c r="L567" i="10"/>
  <c r="L567" i="10" a="1"/>
  <c r="J567" i="10"/>
  <c r="J567" i="10" a="1"/>
  <c r="X566" i="10"/>
  <c r="X566" i="10" a="1"/>
  <c r="V566" i="10"/>
  <c r="V566" i="10" a="1"/>
  <c r="T566" i="10"/>
  <c r="T566" i="10" a="1"/>
  <c r="R566" i="10"/>
  <c r="R566" i="10" a="1"/>
  <c r="P566" i="10"/>
  <c r="P566" i="10" a="1"/>
  <c r="N566" i="10"/>
  <c r="N566" i="10" a="1"/>
  <c r="L566" i="10"/>
  <c r="L566" i="10" a="1"/>
  <c r="J566" i="10"/>
  <c r="J566" i="10" a="1"/>
  <c r="X565" i="10"/>
  <c r="X565" i="10" a="1"/>
  <c r="V565" i="10"/>
  <c r="V565" i="10" a="1"/>
  <c r="T565" i="10"/>
  <c r="T565" i="10" a="1"/>
  <c r="R565" i="10"/>
  <c r="R565" i="10" a="1"/>
  <c r="P565" i="10"/>
  <c r="P565" i="10" a="1"/>
  <c r="N565" i="10"/>
  <c r="N565" i="10" a="1"/>
  <c r="L565" i="10"/>
  <c r="L565" i="10" a="1"/>
  <c r="J565" i="10"/>
  <c r="J565" i="10" a="1"/>
  <c r="X564" i="10"/>
  <c r="X564" i="10" a="1"/>
  <c r="V564" i="10"/>
  <c r="V564" i="10" a="1"/>
  <c r="T564" i="10"/>
  <c r="T564" i="10" a="1"/>
  <c r="R564" i="10"/>
  <c r="R564" i="10" a="1"/>
  <c r="P564" i="10"/>
  <c r="P564" i="10" a="1"/>
  <c r="N564" i="10"/>
  <c r="N564" i="10" a="1"/>
  <c r="L564" i="10"/>
  <c r="L564" i="10" a="1"/>
  <c r="J564" i="10"/>
  <c r="J564" i="10" a="1"/>
  <c r="X563" i="10"/>
  <c r="X563" i="10" a="1"/>
  <c r="V563" i="10"/>
  <c r="V563" i="10" a="1"/>
  <c r="T563" i="10"/>
  <c r="T563" i="10" a="1"/>
  <c r="R563" i="10"/>
  <c r="R563" i="10" a="1"/>
  <c r="P563" i="10"/>
  <c r="P563" i="10" a="1"/>
  <c r="N563" i="10"/>
  <c r="N563" i="10" a="1"/>
  <c r="L563" i="10"/>
  <c r="L563" i="10" a="1"/>
  <c r="J563" i="10"/>
  <c r="J563" i="10" a="1"/>
  <c r="X562" i="10"/>
  <c r="X562" i="10" a="1"/>
  <c r="V562" i="10"/>
  <c r="V562" i="10" a="1"/>
  <c r="T562" i="10"/>
  <c r="T562" i="10" a="1"/>
  <c r="R562" i="10"/>
  <c r="R562" i="10" a="1"/>
  <c r="P562" i="10"/>
  <c r="P562" i="10" a="1"/>
  <c r="N562" i="10"/>
  <c r="N562" i="10" a="1"/>
  <c r="L562" i="10"/>
  <c r="L562" i="10" a="1"/>
  <c r="J562" i="10"/>
  <c r="J562" i="10" a="1"/>
  <c r="X561" i="10"/>
  <c r="X561" i="10" a="1"/>
  <c r="V561" i="10"/>
  <c r="V561" i="10" a="1"/>
  <c r="T561" i="10"/>
  <c r="T561" i="10" a="1"/>
  <c r="R561" i="10"/>
  <c r="R561" i="10" a="1"/>
  <c r="P561" i="10"/>
  <c r="P561" i="10" a="1"/>
  <c r="N561" i="10"/>
  <c r="N561" i="10" a="1"/>
  <c r="L561" i="10"/>
  <c r="L561" i="10" a="1"/>
  <c r="J561" i="10"/>
  <c r="J561" i="10" a="1"/>
  <c r="X560" i="10"/>
  <c r="X560" i="10" a="1"/>
  <c r="V560" i="10"/>
  <c r="V560" i="10" a="1"/>
  <c r="T560" i="10"/>
  <c r="T560" i="10" a="1"/>
  <c r="R560" i="10"/>
  <c r="R560" i="10" a="1"/>
  <c r="P560" i="10"/>
  <c r="P560" i="10" a="1"/>
  <c r="N560" i="10"/>
  <c r="N560" i="10" a="1"/>
  <c r="L560" i="10"/>
  <c r="L560" i="10" a="1"/>
  <c r="J560" i="10"/>
  <c r="J560" i="10" a="1"/>
  <c r="X559" i="10"/>
  <c r="X559" i="10" a="1"/>
  <c r="V559" i="10"/>
  <c r="V559" i="10" a="1"/>
  <c r="T559" i="10"/>
  <c r="T559" i="10" a="1"/>
  <c r="R559" i="10"/>
  <c r="R559" i="10" a="1"/>
  <c r="P559" i="10"/>
  <c r="P559" i="10" a="1"/>
  <c r="N559" i="10"/>
  <c r="N559" i="10" a="1"/>
  <c r="L559" i="10"/>
  <c r="L559" i="10" a="1"/>
  <c r="J559" i="10"/>
  <c r="J559" i="10" a="1"/>
  <c r="X558" i="10"/>
  <c r="X558" i="10" a="1"/>
  <c r="V558" i="10"/>
  <c r="V558" i="10" a="1"/>
  <c r="T558" i="10"/>
  <c r="T558" i="10" a="1"/>
  <c r="R558" i="10"/>
  <c r="R558" i="10" a="1"/>
  <c r="P558" i="10"/>
  <c r="P558" i="10" a="1"/>
  <c r="N558" i="10"/>
  <c r="N558" i="10" a="1"/>
  <c r="L558" i="10"/>
  <c r="L558" i="10" a="1"/>
  <c r="J558" i="10"/>
  <c r="J558" i="10" a="1"/>
  <c r="X557" i="10"/>
  <c r="X557" i="10" a="1"/>
  <c r="V557" i="10"/>
  <c r="V557" i="10" a="1"/>
  <c r="T557" i="10"/>
  <c r="T557" i="10" a="1"/>
  <c r="R557" i="10"/>
  <c r="R557" i="10" a="1"/>
  <c r="P557" i="10"/>
  <c r="P557" i="10" a="1"/>
  <c r="N557" i="10"/>
  <c r="N557" i="10" a="1"/>
  <c r="L557" i="10"/>
  <c r="L557" i="10" a="1"/>
  <c r="J557" i="10"/>
  <c r="J557" i="10" a="1"/>
  <c r="X556" i="10"/>
  <c r="X556" i="10" a="1"/>
  <c r="V556" i="10"/>
  <c r="V556" i="10" a="1"/>
  <c r="T556" i="10"/>
  <c r="T556" i="10" a="1"/>
  <c r="R556" i="10"/>
  <c r="R556" i="10" a="1"/>
  <c r="P556" i="10"/>
  <c r="P556" i="10" a="1"/>
  <c r="N556" i="10"/>
  <c r="N556" i="10" a="1"/>
  <c r="L556" i="10"/>
  <c r="L556" i="10" a="1"/>
  <c r="J556" i="10"/>
  <c r="J556" i="10" a="1"/>
  <c r="X555" i="10"/>
  <c r="X555" i="10" a="1"/>
  <c r="V555" i="10"/>
  <c r="V555" i="10" a="1"/>
  <c r="T555" i="10"/>
  <c r="T555" i="10" a="1"/>
  <c r="R555" i="10"/>
  <c r="R555" i="10" a="1"/>
  <c r="P555" i="10"/>
  <c r="P555" i="10" a="1"/>
  <c r="N555" i="10"/>
  <c r="N555" i="10" a="1"/>
  <c r="L555" i="10"/>
  <c r="L555" i="10" a="1"/>
  <c r="J555" i="10"/>
  <c r="J555" i="10" a="1"/>
  <c r="X554" i="10"/>
  <c r="X554" i="10" a="1"/>
  <c r="V554" i="10"/>
  <c r="V554" i="10" a="1"/>
  <c r="T554" i="10"/>
  <c r="T554" i="10" a="1"/>
  <c r="R554" i="10"/>
  <c r="R554" i="10" a="1"/>
  <c r="P554" i="10"/>
  <c r="P554" i="10" a="1"/>
  <c r="N554" i="10"/>
  <c r="N554" i="10" a="1"/>
  <c r="L554" i="10"/>
  <c r="L554" i="10" a="1"/>
  <c r="J554" i="10"/>
  <c r="J554" i="10" a="1"/>
  <c r="X553" i="10"/>
  <c r="X553" i="10" a="1"/>
  <c r="V553" i="10"/>
  <c r="V553" i="10" a="1"/>
  <c r="T553" i="10"/>
  <c r="T553" i="10" a="1"/>
  <c r="R553" i="10"/>
  <c r="R553" i="10" a="1"/>
  <c r="P553" i="10"/>
  <c r="P553" i="10" a="1"/>
  <c r="N553" i="10"/>
  <c r="N553" i="10" a="1"/>
  <c r="L553" i="10"/>
  <c r="L553" i="10" a="1"/>
  <c r="J553" i="10"/>
  <c r="J553" i="10" a="1"/>
  <c r="X552" i="10"/>
  <c r="X552" i="10" a="1"/>
  <c r="V552" i="10"/>
  <c r="V552" i="10" a="1"/>
  <c r="T552" i="10"/>
  <c r="T552" i="10" a="1"/>
  <c r="R552" i="10"/>
  <c r="R552" i="10" a="1"/>
  <c r="P552" i="10"/>
  <c r="P552" i="10" a="1"/>
  <c r="N552" i="10"/>
  <c r="N552" i="10" a="1"/>
  <c r="L552" i="10"/>
  <c r="L552" i="10" a="1"/>
  <c r="J552" i="10"/>
  <c r="J552" i="10" a="1"/>
  <c r="X551" i="10"/>
  <c r="X551" i="10" a="1"/>
  <c r="V551" i="10"/>
  <c r="V551" i="10" a="1"/>
  <c r="T551" i="10"/>
  <c r="T551" i="10" a="1"/>
  <c r="R551" i="10"/>
  <c r="R551" i="10" a="1"/>
  <c r="P551" i="10"/>
  <c r="P551" i="10" a="1"/>
  <c r="N551" i="10"/>
  <c r="N551" i="10" a="1"/>
  <c r="L551" i="10"/>
  <c r="L551" i="10" a="1"/>
  <c r="J551" i="10"/>
  <c r="J551" i="10" a="1"/>
  <c r="X550" i="10"/>
  <c r="X550" i="10" a="1"/>
  <c r="V550" i="10"/>
  <c r="V550" i="10" a="1"/>
  <c r="T550" i="10"/>
  <c r="T550" i="10" a="1"/>
  <c r="R550" i="10"/>
  <c r="R550" i="10" a="1"/>
  <c r="P550" i="10"/>
  <c r="P550" i="10" a="1"/>
  <c r="N550" i="10"/>
  <c r="N550" i="10" a="1"/>
  <c r="L550" i="10"/>
  <c r="L550" i="10" a="1"/>
  <c r="J550" i="10"/>
  <c r="J550" i="10" a="1"/>
  <c r="X549" i="10"/>
  <c r="X549" i="10" a="1"/>
  <c r="V549" i="10"/>
  <c r="V549" i="10" a="1"/>
  <c r="T549" i="10"/>
  <c r="T549" i="10" a="1"/>
  <c r="R549" i="10"/>
  <c r="R549" i="10" a="1"/>
  <c r="P549" i="10"/>
  <c r="P549" i="10" a="1"/>
  <c r="N549" i="10"/>
  <c r="N549" i="10" a="1"/>
  <c r="L549" i="10"/>
  <c r="L549" i="10" a="1"/>
  <c r="J549" i="10"/>
  <c r="J549" i="10" a="1"/>
  <c r="X548" i="10"/>
  <c r="X548" i="10" a="1"/>
  <c r="V548" i="10"/>
  <c r="V548" i="10" a="1"/>
  <c r="T548" i="10"/>
  <c r="T548" i="10" a="1"/>
  <c r="R548" i="10"/>
  <c r="R548" i="10" a="1"/>
  <c r="P548" i="10"/>
  <c r="P548" i="10" a="1"/>
  <c r="N548" i="10"/>
  <c r="N548" i="10" a="1"/>
  <c r="L548" i="10"/>
  <c r="L548" i="10" a="1"/>
  <c r="J548" i="10"/>
  <c r="J548" i="10" a="1"/>
  <c r="X547" i="10"/>
  <c r="X547" i="10" a="1"/>
  <c r="V547" i="10"/>
  <c r="V547" i="10" a="1"/>
  <c r="T547" i="10"/>
  <c r="T547" i="10" a="1"/>
  <c r="R547" i="10"/>
  <c r="R547" i="10" a="1"/>
  <c r="P547" i="10"/>
  <c r="P547" i="10" a="1"/>
  <c r="N547" i="10"/>
  <c r="N547" i="10" a="1"/>
  <c r="L547" i="10"/>
  <c r="L547" i="10" a="1"/>
  <c r="J547" i="10"/>
  <c r="J547" i="10" a="1"/>
  <c r="X546" i="10"/>
  <c r="X546" i="10" a="1"/>
  <c r="V546" i="10"/>
  <c r="V546" i="10" a="1"/>
  <c r="T546" i="10"/>
  <c r="T546" i="10" a="1"/>
  <c r="R546" i="10"/>
  <c r="R546" i="10" a="1"/>
  <c r="P546" i="10"/>
  <c r="P546" i="10" a="1"/>
  <c r="N546" i="10"/>
  <c r="N546" i="10" a="1"/>
  <c r="L546" i="10"/>
  <c r="L546" i="10" a="1"/>
  <c r="J546" i="10"/>
  <c r="J546" i="10" a="1"/>
  <c r="X545" i="10"/>
  <c r="X545" i="10" a="1"/>
  <c r="V545" i="10"/>
  <c r="V545" i="10" a="1"/>
  <c r="T545" i="10"/>
  <c r="T545" i="10" a="1"/>
  <c r="R545" i="10"/>
  <c r="R545" i="10" a="1"/>
  <c r="P545" i="10"/>
  <c r="P545" i="10" a="1"/>
  <c r="N545" i="10"/>
  <c r="N545" i="10" a="1"/>
  <c r="L545" i="10"/>
  <c r="L545" i="10" a="1"/>
  <c r="J545" i="10"/>
  <c r="J545" i="10" a="1"/>
  <c r="X544" i="10"/>
  <c r="X544" i="10" a="1"/>
  <c r="V544" i="10"/>
  <c r="V544" i="10" a="1"/>
  <c r="T544" i="10"/>
  <c r="T544" i="10" a="1"/>
  <c r="R544" i="10"/>
  <c r="R544" i="10" a="1"/>
  <c r="P544" i="10"/>
  <c r="P544" i="10" a="1"/>
  <c r="N544" i="10"/>
  <c r="N544" i="10" a="1"/>
  <c r="L544" i="10"/>
  <c r="L544" i="10" a="1"/>
  <c r="J544" i="10"/>
  <c r="J544" i="10" a="1"/>
  <c r="X543" i="10"/>
  <c r="X543" i="10" a="1"/>
  <c r="V543" i="10"/>
  <c r="V543" i="10" a="1"/>
  <c r="T543" i="10"/>
  <c r="T543" i="10" a="1"/>
  <c r="R543" i="10"/>
  <c r="R543" i="10" a="1"/>
  <c r="P543" i="10"/>
  <c r="P543" i="10" a="1"/>
  <c r="N543" i="10"/>
  <c r="N543" i="10" a="1"/>
  <c r="L543" i="10"/>
  <c r="L543" i="10" a="1"/>
  <c r="J543" i="10"/>
  <c r="J543" i="10" a="1"/>
  <c r="X542" i="10"/>
  <c r="X542" i="10" a="1"/>
  <c r="V542" i="10"/>
  <c r="V542" i="10" a="1"/>
  <c r="T542" i="10"/>
  <c r="T542" i="10" a="1"/>
  <c r="R542" i="10"/>
  <c r="R542" i="10" a="1"/>
  <c r="P542" i="10"/>
  <c r="P542" i="10" a="1"/>
  <c r="N542" i="10"/>
  <c r="N542" i="10" a="1"/>
  <c r="L542" i="10"/>
  <c r="L542" i="10" a="1"/>
  <c r="J542" i="10"/>
  <c r="J542" i="10" a="1"/>
  <c r="X541" i="10"/>
  <c r="X541" i="10" a="1"/>
  <c r="V541" i="10"/>
  <c r="V541" i="10" a="1"/>
  <c r="T541" i="10"/>
  <c r="T541" i="10" a="1"/>
  <c r="R541" i="10"/>
  <c r="R541" i="10" a="1"/>
  <c r="P541" i="10"/>
  <c r="P541" i="10" a="1"/>
  <c r="N541" i="10"/>
  <c r="N541" i="10" a="1"/>
  <c r="L541" i="10"/>
  <c r="L541" i="10" a="1"/>
  <c r="J541" i="10"/>
  <c r="J541" i="10" a="1"/>
  <c r="X540" i="10"/>
  <c r="X540" i="10" a="1"/>
  <c r="V540" i="10"/>
  <c r="V540" i="10" a="1"/>
  <c r="T540" i="10"/>
  <c r="T540" i="10" a="1"/>
  <c r="R540" i="10"/>
  <c r="R540" i="10" a="1"/>
  <c r="P540" i="10"/>
  <c r="P540" i="10" a="1"/>
  <c r="N540" i="10"/>
  <c r="N540" i="10" a="1"/>
  <c r="L540" i="10"/>
  <c r="L540" i="10" a="1"/>
  <c r="J540" i="10"/>
  <c r="J540" i="10" a="1"/>
  <c r="X539" i="10"/>
  <c r="X539" i="10" a="1"/>
  <c r="V539" i="10"/>
  <c r="V539" i="10" a="1"/>
  <c r="T539" i="10"/>
  <c r="T539" i="10" a="1"/>
  <c r="R539" i="10"/>
  <c r="R539" i="10" a="1"/>
  <c r="P539" i="10"/>
  <c r="P539" i="10" a="1"/>
  <c r="N539" i="10"/>
  <c r="N539" i="10" a="1"/>
  <c r="L539" i="10"/>
  <c r="L539" i="10" a="1"/>
  <c r="J539" i="10"/>
  <c r="J539" i="10" a="1"/>
  <c r="X538" i="10"/>
  <c r="X538" i="10" a="1"/>
  <c r="V538" i="10"/>
  <c r="V538" i="10" a="1"/>
  <c r="T538" i="10"/>
  <c r="T538" i="10" a="1"/>
  <c r="R538" i="10"/>
  <c r="R538" i="10" a="1"/>
  <c r="P538" i="10"/>
  <c r="P538" i="10" a="1"/>
  <c r="N538" i="10"/>
  <c r="N538" i="10" a="1"/>
  <c r="L538" i="10"/>
  <c r="L538" i="10" a="1"/>
  <c r="J538" i="10"/>
  <c r="J538" i="10" a="1"/>
  <c r="X537" i="10"/>
  <c r="X537" i="10" a="1"/>
  <c r="V537" i="10"/>
  <c r="V537" i="10" a="1"/>
  <c r="T537" i="10"/>
  <c r="T537" i="10" a="1"/>
  <c r="R537" i="10"/>
  <c r="R537" i="10" a="1"/>
  <c r="P537" i="10"/>
  <c r="P537" i="10" a="1"/>
  <c r="N537" i="10"/>
  <c r="N537" i="10" a="1"/>
  <c r="L537" i="10"/>
  <c r="L537" i="10" a="1"/>
  <c r="J537" i="10"/>
  <c r="J537" i="10" a="1"/>
  <c r="X536" i="10"/>
  <c r="X536" i="10" a="1"/>
  <c r="V536" i="10"/>
  <c r="V536" i="10" a="1"/>
  <c r="T536" i="10"/>
  <c r="T536" i="10" a="1"/>
  <c r="R536" i="10"/>
  <c r="R536" i="10" a="1"/>
  <c r="P536" i="10"/>
  <c r="P536" i="10" a="1"/>
  <c r="N536" i="10"/>
  <c r="N536" i="10" a="1"/>
  <c r="L536" i="10"/>
  <c r="L536" i="10" a="1"/>
  <c r="J536" i="10"/>
  <c r="J536" i="10" a="1"/>
  <c r="X535" i="10"/>
  <c r="X535" i="10" a="1"/>
  <c r="V535" i="10"/>
  <c r="V535" i="10" a="1"/>
  <c r="T535" i="10"/>
  <c r="T535" i="10" a="1"/>
  <c r="R535" i="10"/>
  <c r="R535" i="10" a="1"/>
  <c r="P535" i="10"/>
  <c r="P535" i="10" a="1"/>
  <c r="N535" i="10"/>
  <c r="N535" i="10" a="1"/>
  <c r="L535" i="10"/>
  <c r="L535" i="10" a="1"/>
  <c r="J535" i="10"/>
  <c r="J535" i="10" a="1"/>
  <c r="X534" i="10"/>
  <c r="X534" i="10" a="1"/>
  <c r="V534" i="10"/>
  <c r="V534" i="10" a="1"/>
  <c r="T534" i="10"/>
  <c r="T534" i="10" a="1"/>
  <c r="R534" i="10"/>
  <c r="R534" i="10" a="1"/>
  <c r="P534" i="10"/>
  <c r="P534" i="10" a="1"/>
  <c r="N534" i="10"/>
  <c r="N534" i="10" a="1"/>
  <c r="L534" i="10"/>
  <c r="L534" i="10" a="1"/>
  <c r="J534" i="10"/>
  <c r="J534" i="10" a="1"/>
  <c r="X533" i="10"/>
  <c r="X533" i="10" a="1"/>
  <c r="V533" i="10"/>
  <c r="V533" i="10" a="1"/>
  <c r="T533" i="10"/>
  <c r="T533" i="10" a="1"/>
  <c r="R533" i="10"/>
  <c r="R533" i="10" a="1"/>
  <c r="P533" i="10"/>
  <c r="P533" i="10" a="1"/>
  <c r="N533" i="10"/>
  <c r="N533" i="10" a="1"/>
  <c r="L533" i="10"/>
  <c r="L533" i="10" a="1"/>
  <c r="J533" i="10"/>
  <c r="J533" i="10" a="1"/>
  <c r="X532" i="10"/>
  <c r="X532" i="10" a="1"/>
  <c r="V532" i="10"/>
  <c r="V532" i="10" a="1"/>
  <c r="T532" i="10"/>
  <c r="T532" i="10" a="1"/>
  <c r="R532" i="10"/>
  <c r="R532" i="10" a="1"/>
  <c r="P532" i="10"/>
  <c r="P532" i="10" a="1"/>
  <c r="N532" i="10"/>
  <c r="N532" i="10" a="1"/>
  <c r="L532" i="10"/>
  <c r="L532" i="10" a="1"/>
  <c r="J532" i="10"/>
  <c r="J532" i="10" a="1"/>
  <c r="X531" i="10"/>
  <c r="X531" i="10" a="1"/>
  <c r="V531" i="10"/>
  <c r="V531" i="10" a="1"/>
  <c r="T531" i="10"/>
  <c r="T531" i="10" a="1"/>
  <c r="R531" i="10"/>
  <c r="R531" i="10" a="1"/>
  <c r="P531" i="10"/>
  <c r="P531" i="10" a="1"/>
  <c r="N531" i="10"/>
  <c r="N531" i="10" a="1"/>
  <c r="L531" i="10"/>
  <c r="L531" i="10" a="1"/>
  <c r="J531" i="10"/>
  <c r="J531" i="10" a="1"/>
  <c r="X530" i="10"/>
  <c r="X530" i="10" a="1"/>
  <c r="V530" i="10"/>
  <c r="V530" i="10" a="1"/>
  <c r="T530" i="10"/>
  <c r="T530" i="10" a="1"/>
  <c r="R530" i="10"/>
  <c r="R530" i="10" a="1"/>
  <c r="P530" i="10"/>
  <c r="P530" i="10" a="1"/>
  <c r="N530" i="10"/>
  <c r="N530" i="10" a="1"/>
  <c r="L530" i="10"/>
  <c r="L530" i="10" a="1"/>
  <c r="J530" i="10"/>
  <c r="J530" i="10" a="1"/>
  <c r="X529" i="10"/>
  <c r="X529" i="10" a="1"/>
  <c r="V529" i="10"/>
  <c r="V529" i="10" a="1"/>
  <c r="T529" i="10"/>
  <c r="T529" i="10" a="1"/>
  <c r="R529" i="10"/>
  <c r="R529" i="10" a="1"/>
  <c r="P529" i="10"/>
  <c r="P529" i="10" a="1"/>
  <c r="N529" i="10"/>
  <c r="N529" i="10" a="1"/>
  <c r="L529" i="10"/>
  <c r="L529" i="10" a="1"/>
  <c r="J529" i="10"/>
  <c r="J529" i="10" a="1"/>
  <c r="X528" i="10"/>
  <c r="X528" i="10" a="1"/>
  <c r="V528" i="10"/>
  <c r="V528" i="10" a="1"/>
  <c r="T528" i="10"/>
  <c r="T528" i="10" a="1"/>
  <c r="R528" i="10"/>
  <c r="R528" i="10" a="1"/>
  <c r="P528" i="10"/>
  <c r="P528" i="10" a="1"/>
  <c r="N528" i="10"/>
  <c r="N528" i="10" a="1"/>
  <c r="L528" i="10"/>
  <c r="L528" i="10" a="1"/>
  <c r="J528" i="10"/>
  <c r="J528" i="10" a="1"/>
  <c r="X527" i="10"/>
  <c r="X527" i="10" a="1"/>
  <c r="V527" i="10"/>
  <c r="V527" i="10" a="1"/>
  <c r="T527" i="10"/>
  <c r="T527" i="10" a="1"/>
  <c r="R527" i="10"/>
  <c r="R527" i="10" a="1"/>
  <c r="P527" i="10"/>
  <c r="P527" i="10" a="1"/>
  <c r="N527" i="10"/>
  <c r="N527" i="10" a="1"/>
  <c r="L527" i="10"/>
  <c r="L527" i="10" a="1"/>
  <c r="J527" i="10"/>
  <c r="J527" i="10" a="1"/>
  <c r="X526" i="10"/>
  <c r="X526" i="10" a="1"/>
  <c r="V526" i="10"/>
  <c r="V526" i="10" a="1"/>
  <c r="T526" i="10"/>
  <c r="T526" i="10" a="1"/>
  <c r="R526" i="10"/>
  <c r="R526" i="10" a="1"/>
  <c r="P526" i="10"/>
  <c r="P526" i="10" a="1"/>
  <c r="N526" i="10"/>
  <c r="N526" i="10" a="1"/>
  <c r="L526" i="10"/>
  <c r="L526" i="10" a="1"/>
  <c r="J526" i="10"/>
  <c r="J526" i="10" a="1"/>
  <c r="X525" i="10"/>
  <c r="X525" i="10" a="1"/>
  <c r="V525" i="10"/>
  <c r="V525" i="10" a="1"/>
  <c r="T525" i="10"/>
  <c r="T525" i="10" a="1"/>
  <c r="R525" i="10"/>
  <c r="R525" i="10" a="1"/>
  <c r="P525" i="10"/>
  <c r="P525" i="10" a="1"/>
  <c r="N525" i="10"/>
  <c r="N525" i="10" a="1"/>
  <c r="L525" i="10"/>
  <c r="L525" i="10" a="1"/>
  <c r="J525" i="10"/>
  <c r="J525" i="10" a="1"/>
  <c r="X524" i="10"/>
  <c r="X524" i="10" a="1"/>
  <c r="V524" i="10"/>
  <c r="V524" i="10" a="1"/>
  <c r="T524" i="10"/>
  <c r="T524" i="10" a="1"/>
  <c r="R524" i="10"/>
  <c r="R524" i="10" a="1"/>
  <c r="P524" i="10"/>
  <c r="P524" i="10" a="1"/>
  <c r="N524" i="10"/>
  <c r="N524" i="10" a="1"/>
  <c r="L524" i="10"/>
  <c r="L524" i="10" a="1"/>
  <c r="J524" i="10"/>
  <c r="J524" i="10" a="1"/>
  <c r="X523" i="10"/>
  <c r="X523" i="10" a="1"/>
  <c r="V523" i="10"/>
  <c r="V523" i="10" a="1"/>
  <c r="T523" i="10"/>
  <c r="T523" i="10" a="1"/>
  <c r="R523" i="10"/>
  <c r="R523" i="10" a="1"/>
  <c r="P523" i="10"/>
  <c r="P523" i="10" a="1"/>
  <c r="N523" i="10"/>
  <c r="N523" i="10" a="1"/>
  <c r="L523" i="10"/>
  <c r="L523" i="10" a="1"/>
  <c r="J523" i="10"/>
  <c r="J523" i="10" a="1"/>
  <c r="X522" i="10"/>
  <c r="X522" i="10" a="1"/>
  <c r="V522" i="10"/>
  <c r="V522" i="10" a="1"/>
  <c r="T522" i="10"/>
  <c r="T522" i="10" a="1"/>
  <c r="R522" i="10"/>
  <c r="R522" i="10" a="1"/>
  <c r="P522" i="10"/>
  <c r="P522" i="10" a="1"/>
  <c r="N522" i="10"/>
  <c r="N522" i="10" a="1"/>
  <c r="L522" i="10"/>
  <c r="L522" i="10" a="1"/>
  <c r="J522" i="10"/>
  <c r="J522" i="10" a="1"/>
  <c r="X521" i="10"/>
  <c r="X521" i="10" a="1"/>
  <c r="V521" i="10"/>
  <c r="V521" i="10" a="1"/>
  <c r="T521" i="10"/>
  <c r="T521" i="10" a="1"/>
  <c r="R521" i="10"/>
  <c r="R521" i="10" a="1"/>
  <c r="P521" i="10"/>
  <c r="P521" i="10" a="1"/>
  <c r="N521" i="10"/>
  <c r="N521" i="10" a="1"/>
  <c r="L521" i="10"/>
  <c r="L521" i="10" a="1"/>
  <c r="J521" i="10"/>
  <c r="J521" i="10" a="1"/>
  <c r="X520" i="10"/>
  <c r="X520" i="10" a="1"/>
  <c r="V520" i="10"/>
  <c r="V520" i="10" a="1"/>
  <c r="T520" i="10"/>
  <c r="T520" i="10" a="1"/>
  <c r="R520" i="10"/>
  <c r="R520" i="10" a="1"/>
  <c r="P520" i="10"/>
  <c r="P520" i="10" a="1"/>
  <c r="N520" i="10"/>
  <c r="N520" i="10" a="1"/>
  <c r="L520" i="10"/>
  <c r="L520" i="10" a="1"/>
  <c r="J520" i="10"/>
  <c r="J520" i="10" a="1"/>
  <c r="X519" i="10"/>
  <c r="X519" i="10" a="1"/>
  <c r="V519" i="10"/>
  <c r="V519" i="10" a="1"/>
  <c r="T519" i="10"/>
  <c r="T519" i="10" a="1"/>
  <c r="R519" i="10"/>
  <c r="R519" i="10" a="1"/>
  <c r="P519" i="10"/>
  <c r="P519" i="10" a="1"/>
  <c r="N519" i="10"/>
  <c r="N519" i="10" a="1"/>
  <c r="L519" i="10"/>
  <c r="L519" i="10" a="1"/>
  <c r="J519" i="10"/>
  <c r="J519" i="10" a="1"/>
  <c r="X518" i="10"/>
  <c r="X518" i="10" a="1"/>
  <c r="V518" i="10"/>
  <c r="V518" i="10" a="1"/>
  <c r="T518" i="10"/>
  <c r="T518" i="10" a="1"/>
  <c r="R518" i="10"/>
  <c r="R518" i="10" a="1"/>
  <c r="P518" i="10"/>
  <c r="P518" i="10" a="1"/>
  <c r="N518" i="10"/>
  <c r="N518" i="10" a="1"/>
  <c r="L518" i="10"/>
  <c r="L518" i="10" a="1"/>
  <c r="J518" i="10"/>
  <c r="J518" i="10" a="1"/>
  <c r="X517" i="10"/>
  <c r="X517" i="10" a="1"/>
  <c r="V517" i="10"/>
  <c r="V517" i="10" a="1"/>
  <c r="T517" i="10"/>
  <c r="T517" i="10" a="1"/>
  <c r="R517" i="10"/>
  <c r="R517" i="10" a="1"/>
  <c r="P517" i="10"/>
  <c r="P517" i="10" a="1"/>
  <c r="N517" i="10"/>
  <c r="N517" i="10" a="1"/>
  <c r="L517" i="10"/>
  <c r="L517" i="10" a="1"/>
  <c r="J517" i="10"/>
  <c r="J517" i="10" a="1"/>
  <c r="X516" i="10"/>
  <c r="X516" i="10" a="1"/>
  <c r="V516" i="10"/>
  <c r="V516" i="10" a="1"/>
  <c r="T516" i="10"/>
  <c r="T516" i="10" a="1"/>
  <c r="R516" i="10"/>
  <c r="R516" i="10" a="1"/>
  <c r="P516" i="10"/>
  <c r="P516" i="10" a="1"/>
  <c r="N516" i="10"/>
  <c r="N516" i="10" a="1"/>
  <c r="L516" i="10"/>
  <c r="L516" i="10" a="1"/>
  <c r="J516" i="10"/>
  <c r="J516" i="10" a="1"/>
  <c r="X515" i="10"/>
  <c r="X515" i="10" a="1"/>
  <c r="V515" i="10"/>
  <c r="V515" i="10" a="1"/>
  <c r="T515" i="10"/>
  <c r="T515" i="10" a="1"/>
  <c r="R515" i="10"/>
  <c r="R515" i="10" a="1"/>
  <c r="P515" i="10"/>
  <c r="P515" i="10" a="1"/>
  <c r="N515" i="10"/>
  <c r="N515" i="10" a="1"/>
  <c r="L515" i="10"/>
  <c r="L515" i="10" a="1"/>
  <c r="J515" i="10"/>
  <c r="J515" i="10" a="1"/>
  <c r="X514" i="10"/>
  <c r="X514" i="10" a="1"/>
  <c r="V514" i="10"/>
  <c r="V514" i="10" a="1"/>
  <c r="T514" i="10"/>
  <c r="T514" i="10" a="1"/>
  <c r="R514" i="10"/>
  <c r="R514" i="10" a="1"/>
  <c r="P514" i="10"/>
  <c r="P514" i="10" a="1"/>
  <c r="N514" i="10"/>
  <c r="N514" i="10" a="1"/>
  <c r="L514" i="10"/>
  <c r="L514" i="10" a="1"/>
  <c r="J514" i="10"/>
  <c r="J514" i="10" a="1"/>
  <c r="X513" i="10"/>
  <c r="X513" i="10" a="1"/>
  <c r="V513" i="10"/>
  <c r="V513" i="10" a="1"/>
  <c r="T513" i="10"/>
  <c r="T513" i="10" a="1"/>
  <c r="R513" i="10"/>
  <c r="R513" i="10" a="1"/>
  <c r="P513" i="10"/>
  <c r="P513" i="10" a="1"/>
  <c r="N513" i="10"/>
  <c r="N513" i="10" a="1"/>
  <c r="L513" i="10"/>
  <c r="L513" i="10" a="1"/>
  <c r="J513" i="10"/>
  <c r="J513" i="10" a="1"/>
  <c r="X512" i="10"/>
  <c r="X512" i="10" a="1"/>
  <c r="V512" i="10"/>
  <c r="V512" i="10" a="1"/>
  <c r="T512" i="10"/>
  <c r="T512" i="10" a="1"/>
  <c r="R512" i="10"/>
  <c r="R512" i="10" a="1"/>
  <c r="P512" i="10"/>
  <c r="P512" i="10" a="1"/>
  <c r="N512" i="10"/>
  <c r="N512" i="10" a="1"/>
  <c r="L512" i="10"/>
  <c r="L512" i="10" a="1"/>
  <c r="J512" i="10"/>
  <c r="J512" i="10" a="1"/>
  <c r="X511" i="10"/>
  <c r="X511" i="10" a="1"/>
  <c r="V511" i="10"/>
  <c r="V511" i="10" a="1"/>
  <c r="T511" i="10"/>
  <c r="T511" i="10" a="1"/>
  <c r="R511" i="10"/>
  <c r="R511" i="10" a="1"/>
  <c r="P511" i="10"/>
  <c r="P511" i="10" a="1"/>
  <c r="N511" i="10"/>
  <c r="N511" i="10" a="1"/>
  <c r="L511" i="10"/>
  <c r="L511" i="10" a="1"/>
  <c r="J511" i="10"/>
  <c r="J511" i="10" a="1"/>
  <c r="X510" i="10"/>
  <c r="X510" i="10" a="1"/>
  <c r="V510" i="10"/>
  <c r="V510" i="10" a="1"/>
  <c r="T510" i="10"/>
  <c r="T510" i="10" a="1"/>
  <c r="R510" i="10"/>
  <c r="R510" i="10" a="1"/>
  <c r="P510" i="10"/>
  <c r="P510" i="10" a="1"/>
  <c r="N510" i="10"/>
  <c r="N510" i="10" a="1"/>
  <c r="L510" i="10"/>
  <c r="L510" i="10" a="1"/>
  <c r="J510" i="10"/>
  <c r="J510" i="10" a="1"/>
  <c r="X509" i="10"/>
  <c r="X509" i="10" a="1"/>
  <c r="V509" i="10"/>
  <c r="V509" i="10" a="1"/>
  <c r="T509" i="10"/>
  <c r="T509" i="10" a="1"/>
  <c r="R509" i="10"/>
  <c r="R509" i="10" a="1"/>
  <c r="P509" i="10"/>
  <c r="P509" i="10" a="1"/>
  <c r="N509" i="10"/>
  <c r="N509" i="10" a="1"/>
  <c r="L509" i="10"/>
  <c r="L509" i="10" a="1"/>
  <c r="J509" i="10"/>
  <c r="J509" i="10" a="1"/>
  <c r="X508" i="10"/>
  <c r="X508" i="10" a="1"/>
  <c r="V508" i="10"/>
  <c r="V508" i="10" a="1"/>
  <c r="T508" i="10"/>
  <c r="T508" i="10" a="1"/>
  <c r="R508" i="10"/>
  <c r="R508" i="10" a="1"/>
  <c r="P508" i="10"/>
  <c r="P508" i="10" a="1"/>
  <c r="N508" i="10"/>
  <c r="N508" i="10" a="1"/>
  <c r="L508" i="10"/>
  <c r="L508" i="10" a="1"/>
  <c r="J508" i="10"/>
  <c r="J508" i="10" a="1"/>
  <c r="X507" i="10"/>
  <c r="X507" i="10" a="1"/>
  <c r="V507" i="10"/>
  <c r="V507" i="10" a="1"/>
  <c r="T507" i="10"/>
  <c r="T507" i="10" a="1"/>
  <c r="R507" i="10"/>
  <c r="R507" i="10" a="1"/>
  <c r="P507" i="10"/>
  <c r="P507" i="10" a="1"/>
  <c r="N507" i="10"/>
  <c r="N507" i="10" a="1"/>
  <c r="L507" i="10"/>
  <c r="L507" i="10" a="1"/>
  <c r="J507" i="10"/>
  <c r="J507" i="10" a="1"/>
  <c r="X506" i="10"/>
  <c r="X506" i="10" a="1"/>
  <c r="V506" i="10"/>
  <c r="V506" i="10" a="1"/>
  <c r="T506" i="10"/>
  <c r="T506" i="10" a="1"/>
  <c r="R506" i="10"/>
  <c r="R506" i="10" a="1"/>
  <c r="P506" i="10"/>
  <c r="P506" i="10" a="1"/>
  <c r="N506" i="10"/>
  <c r="N506" i="10" a="1"/>
  <c r="L506" i="10"/>
  <c r="L506" i="10" a="1"/>
  <c r="J506" i="10"/>
  <c r="J506" i="10" a="1"/>
  <c r="X505" i="10"/>
  <c r="X505" i="10" a="1"/>
  <c r="V505" i="10"/>
  <c r="V505" i="10" a="1"/>
  <c r="T505" i="10"/>
  <c r="T505" i="10" a="1"/>
  <c r="R505" i="10"/>
  <c r="R505" i="10" a="1"/>
  <c r="P505" i="10"/>
  <c r="P505" i="10" a="1"/>
  <c r="N505" i="10"/>
  <c r="N505" i="10" a="1"/>
  <c r="L505" i="10"/>
  <c r="L505" i="10" a="1"/>
  <c r="J505" i="10"/>
  <c r="J505" i="10" a="1"/>
  <c r="X504" i="10"/>
  <c r="X504" i="10" a="1"/>
  <c r="V504" i="10"/>
  <c r="V504" i="10" a="1"/>
  <c r="T504" i="10"/>
  <c r="T504" i="10" a="1"/>
  <c r="R504" i="10"/>
  <c r="R504" i="10" a="1"/>
  <c r="P504" i="10"/>
  <c r="P504" i="10" a="1"/>
  <c r="N504" i="10"/>
  <c r="N504" i="10" a="1"/>
  <c r="L504" i="10"/>
  <c r="L504" i="10" a="1"/>
  <c r="J504" i="10"/>
  <c r="J504" i="10" a="1"/>
  <c r="X503" i="10"/>
  <c r="X503" i="10" a="1"/>
  <c r="V503" i="10"/>
  <c r="V503" i="10" a="1"/>
  <c r="T503" i="10"/>
  <c r="T503" i="10" a="1"/>
  <c r="R503" i="10"/>
  <c r="R503" i="10" a="1"/>
  <c r="P503" i="10"/>
  <c r="P503" i="10" a="1"/>
  <c r="N503" i="10"/>
  <c r="N503" i="10" a="1"/>
  <c r="L503" i="10"/>
  <c r="L503" i="10" a="1"/>
  <c r="J503" i="10"/>
  <c r="J503" i="10" a="1"/>
  <c r="X502" i="10"/>
  <c r="X502" i="10" a="1"/>
  <c r="V502" i="10"/>
  <c r="V502" i="10" a="1"/>
  <c r="T502" i="10"/>
  <c r="T502" i="10" a="1"/>
  <c r="R502" i="10"/>
  <c r="R502" i="10" a="1"/>
  <c r="P502" i="10"/>
  <c r="P502" i="10" a="1"/>
  <c r="N502" i="10"/>
  <c r="N502" i="10" a="1"/>
  <c r="L502" i="10"/>
  <c r="L502" i="10" a="1"/>
  <c r="J502" i="10"/>
  <c r="J502" i="10" a="1"/>
  <c r="X501" i="10"/>
  <c r="X501" i="10" a="1"/>
  <c r="V501" i="10"/>
  <c r="V501" i="10" a="1"/>
  <c r="T501" i="10"/>
  <c r="T501" i="10" a="1"/>
  <c r="R501" i="10"/>
  <c r="R501" i="10" a="1"/>
  <c r="P501" i="10"/>
  <c r="P501" i="10" a="1"/>
  <c r="N501" i="10"/>
  <c r="N501" i="10" a="1"/>
  <c r="L501" i="10"/>
  <c r="L501" i="10" a="1"/>
  <c r="J501" i="10"/>
  <c r="J501" i="10" a="1"/>
  <c r="X500" i="10"/>
  <c r="X500" i="10" a="1"/>
  <c r="V500" i="10"/>
  <c r="V500" i="10" a="1"/>
  <c r="T500" i="10"/>
  <c r="T500" i="10" a="1"/>
  <c r="R500" i="10"/>
  <c r="R500" i="10" a="1"/>
  <c r="P500" i="10"/>
  <c r="P500" i="10" a="1"/>
  <c r="N500" i="10"/>
  <c r="N500" i="10" a="1"/>
  <c r="L500" i="10"/>
  <c r="L500" i="10" a="1"/>
  <c r="J500" i="10"/>
  <c r="J500" i="10" a="1"/>
  <c r="X499" i="10"/>
  <c r="X499" i="10" a="1"/>
  <c r="V499" i="10"/>
  <c r="V499" i="10" a="1"/>
  <c r="T499" i="10"/>
  <c r="T499" i="10" a="1"/>
  <c r="R499" i="10"/>
  <c r="R499" i="10" a="1"/>
  <c r="P499" i="10"/>
  <c r="P499" i="10" a="1"/>
  <c r="N499" i="10"/>
  <c r="N499" i="10" a="1"/>
  <c r="L499" i="10"/>
  <c r="L499" i="10" a="1"/>
  <c r="J499" i="10"/>
  <c r="J499" i="10" a="1"/>
  <c r="X498" i="10"/>
  <c r="X498" i="10" a="1"/>
  <c r="V498" i="10"/>
  <c r="V498" i="10" a="1"/>
  <c r="T498" i="10"/>
  <c r="T498" i="10" a="1"/>
  <c r="R498" i="10"/>
  <c r="R498" i="10" a="1"/>
  <c r="P498" i="10"/>
  <c r="P498" i="10" a="1"/>
  <c r="N498" i="10"/>
  <c r="N498" i="10" a="1"/>
  <c r="L498" i="10"/>
  <c r="L498" i="10" a="1"/>
  <c r="J498" i="10"/>
  <c r="J498" i="10" a="1"/>
  <c r="X497" i="10"/>
  <c r="X497" i="10" a="1"/>
  <c r="V497" i="10"/>
  <c r="V497" i="10" a="1"/>
  <c r="T497" i="10"/>
  <c r="T497" i="10" a="1"/>
  <c r="R497" i="10"/>
  <c r="R497" i="10" a="1"/>
  <c r="P497" i="10"/>
  <c r="P497" i="10" a="1"/>
  <c r="N497" i="10"/>
  <c r="N497" i="10" a="1"/>
  <c r="L497" i="10"/>
  <c r="L497" i="10" a="1"/>
  <c r="J497" i="10"/>
  <c r="J497" i="10" a="1"/>
  <c r="X496" i="10"/>
  <c r="X496" i="10" a="1"/>
  <c r="V496" i="10"/>
  <c r="V496" i="10" a="1"/>
  <c r="T496" i="10"/>
  <c r="T496" i="10" a="1"/>
  <c r="R496" i="10"/>
  <c r="R496" i="10" a="1"/>
  <c r="P496" i="10"/>
  <c r="P496" i="10" a="1"/>
  <c r="N496" i="10"/>
  <c r="N496" i="10" a="1"/>
  <c r="L496" i="10"/>
  <c r="L496" i="10" a="1"/>
  <c r="J496" i="10"/>
  <c r="J496" i="10" a="1"/>
  <c r="X495" i="10"/>
  <c r="X495" i="10" a="1"/>
  <c r="V495" i="10"/>
  <c r="V495" i="10" a="1"/>
  <c r="T495" i="10"/>
  <c r="T495" i="10" a="1"/>
  <c r="R495" i="10"/>
  <c r="R495" i="10" a="1"/>
  <c r="P495" i="10"/>
  <c r="P495" i="10" a="1"/>
  <c r="N495" i="10"/>
  <c r="N495" i="10" a="1"/>
  <c r="L495" i="10"/>
  <c r="L495" i="10" a="1"/>
  <c r="J495" i="10"/>
  <c r="J495" i="10" a="1"/>
  <c r="X494" i="10"/>
  <c r="X494" i="10" a="1"/>
  <c r="V494" i="10"/>
  <c r="V494" i="10" a="1"/>
  <c r="T494" i="10"/>
  <c r="T494" i="10" a="1"/>
  <c r="R494" i="10"/>
  <c r="R494" i="10" a="1"/>
  <c r="P494" i="10"/>
  <c r="P494" i="10" a="1"/>
  <c r="N494" i="10"/>
  <c r="N494" i="10" a="1"/>
  <c r="L494" i="10"/>
  <c r="L494" i="10" a="1"/>
  <c r="J494" i="10"/>
  <c r="J494" i="10" a="1"/>
  <c r="X493" i="10"/>
  <c r="X493" i="10" a="1"/>
  <c r="V493" i="10"/>
  <c r="V493" i="10" a="1"/>
  <c r="T493" i="10"/>
  <c r="T493" i="10" a="1"/>
  <c r="R493" i="10"/>
  <c r="R493" i="10" a="1"/>
  <c r="P493" i="10"/>
  <c r="P493" i="10" a="1"/>
  <c r="N493" i="10"/>
  <c r="N493" i="10" a="1"/>
  <c r="L493" i="10"/>
  <c r="L493" i="10" a="1"/>
  <c r="J493" i="10"/>
  <c r="J493" i="10" a="1"/>
  <c r="X492" i="10"/>
  <c r="X492" i="10" a="1"/>
  <c r="V492" i="10"/>
  <c r="V492" i="10" a="1"/>
  <c r="T492" i="10"/>
  <c r="T492" i="10" a="1"/>
  <c r="R492" i="10"/>
  <c r="R492" i="10" a="1"/>
  <c r="P492" i="10"/>
  <c r="P492" i="10" a="1"/>
  <c r="N492" i="10"/>
  <c r="N492" i="10" a="1"/>
  <c r="L492" i="10"/>
  <c r="L492" i="10" a="1"/>
  <c r="J492" i="10"/>
  <c r="J492" i="10" a="1"/>
  <c r="X491" i="10"/>
  <c r="X491" i="10" a="1"/>
  <c r="V491" i="10"/>
  <c r="V491" i="10" a="1"/>
  <c r="T491" i="10"/>
  <c r="T491" i="10" a="1"/>
  <c r="R491" i="10"/>
  <c r="R491" i="10" a="1"/>
  <c r="P491" i="10"/>
  <c r="P491" i="10" a="1"/>
  <c r="N491" i="10"/>
  <c r="N491" i="10" a="1"/>
  <c r="L491" i="10"/>
  <c r="L491" i="10" a="1"/>
  <c r="J491" i="10"/>
  <c r="J491" i="10" a="1"/>
  <c r="X490" i="10"/>
  <c r="X490" i="10" a="1"/>
  <c r="V490" i="10"/>
  <c r="V490" i="10" a="1"/>
  <c r="T490" i="10"/>
  <c r="T490" i="10" a="1"/>
  <c r="R490" i="10"/>
  <c r="R490" i="10" a="1"/>
  <c r="P490" i="10"/>
  <c r="P490" i="10" a="1"/>
  <c r="N490" i="10"/>
  <c r="N490" i="10" a="1"/>
  <c r="L490" i="10"/>
  <c r="L490" i="10" a="1"/>
  <c r="J490" i="10"/>
  <c r="J490" i="10" a="1"/>
  <c r="X489" i="10"/>
  <c r="X489" i="10" a="1"/>
  <c r="V489" i="10"/>
  <c r="V489" i="10" a="1"/>
  <c r="T489" i="10"/>
  <c r="T489" i="10" a="1"/>
  <c r="R489" i="10"/>
  <c r="R489" i="10" a="1"/>
  <c r="P489" i="10"/>
  <c r="P489" i="10" a="1"/>
  <c r="N489" i="10"/>
  <c r="N489" i="10" a="1"/>
  <c r="L489" i="10"/>
  <c r="L489" i="10" a="1"/>
  <c r="J489" i="10"/>
  <c r="J489" i="10" a="1"/>
  <c r="X488" i="10"/>
  <c r="X488" i="10" a="1"/>
  <c r="V488" i="10"/>
  <c r="V488" i="10" a="1"/>
  <c r="T488" i="10"/>
  <c r="T488" i="10" a="1"/>
  <c r="R488" i="10"/>
  <c r="R488" i="10" a="1"/>
  <c r="P488" i="10"/>
  <c r="P488" i="10" a="1"/>
  <c r="N488" i="10"/>
  <c r="N488" i="10" a="1"/>
  <c r="L488" i="10"/>
  <c r="L488" i="10" a="1"/>
  <c r="J488" i="10"/>
  <c r="J488" i="10" a="1"/>
  <c r="X487" i="10"/>
  <c r="X487" i="10" a="1"/>
  <c r="V487" i="10"/>
  <c r="V487" i="10" a="1"/>
  <c r="T487" i="10"/>
  <c r="T487" i="10" a="1"/>
  <c r="R487" i="10"/>
  <c r="R487" i="10" a="1"/>
  <c r="P487" i="10"/>
  <c r="P487" i="10" a="1"/>
  <c r="N487" i="10"/>
  <c r="N487" i="10" a="1"/>
  <c r="L487" i="10"/>
  <c r="L487" i="10" a="1"/>
  <c r="J487" i="10"/>
  <c r="J487" i="10" a="1"/>
  <c r="X486" i="10"/>
  <c r="X486" i="10" a="1"/>
  <c r="V486" i="10"/>
  <c r="V486" i="10" a="1"/>
  <c r="T486" i="10"/>
  <c r="T486" i="10" a="1"/>
  <c r="R486" i="10"/>
  <c r="R486" i="10" a="1"/>
  <c r="P486" i="10"/>
  <c r="P486" i="10" a="1"/>
  <c r="N486" i="10"/>
  <c r="N486" i="10" a="1"/>
  <c r="L486" i="10"/>
  <c r="L486" i="10" a="1"/>
  <c r="J486" i="10"/>
  <c r="J486" i="10" a="1"/>
  <c r="X485" i="10"/>
  <c r="X485" i="10" a="1"/>
  <c r="V485" i="10"/>
  <c r="V485" i="10" a="1"/>
  <c r="T485" i="10"/>
  <c r="T485" i="10" a="1"/>
  <c r="R485" i="10"/>
  <c r="R485" i="10" a="1"/>
  <c r="P485" i="10"/>
  <c r="P485" i="10" a="1"/>
  <c r="N485" i="10"/>
  <c r="N485" i="10" a="1"/>
  <c r="L485" i="10"/>
  <c r="L485" i="10" a="1"/>
  <c r="J485" i="10"/>
  <c r="J485" i="10" a="1"/>
  <c r="X484" i="10"/>
  <c r="X484" i="10" a="1"/>
  <c r="V484" i="10"/>
  <c r="V484" i="10" a="1"/>
  <c r="T484" i="10"/>
  <c r="T484" i="10" a="1"/>
  <c r="R484" i="10"/>
  <c r="R484" i="10" a="1"/>
  <c r="P484" i="10"/>
  <c r="P484" i="10" a="1"/>
  <c r="N484" i="10"/>
  <c r="N484" i="10" a="1"/>
  <c r="L484" i="10"/>
  <c r="L484" i="10" a="1"/>
  <c r="J484" i="10"/>
  <c r="J484" i="10" a="1"/>
  <c r="X483" i="10"/>
  <c r="X483" i="10" a="1"/>
  <c r="V483" i="10"/>
  <c r="V483" i="10" a="1"/>
  <c r="T483" i="10"/>
  <c r="T483" i="10" a="1"/>
  <c r="R483" i="10"/>
  <c r="R483" i="10" a="1"/>
  <c r="P483" i="10"/>
  <c r="P483" i="10" a="1"/>
  <c r="N483" i="10"/>
  <c r="N483" i="10" a="1"/>
  <c r="L483" i="10"/>
  <c r="L483" i="10" a="1"/>
  <c r="J483" i="10"/>
  <c r="J483" i="10" a="1"/>
  <c r="X482" i="10"/>
  <c r="X482" i="10" a="1"/>
  <c r="V482" i="10"/>
  <c r="V482" i="10" a="1"/>
  <c r="T482" i="10"/>
  <c r="T482" i="10" a="1"/>
  <c r="R482" i="10"/>
  <c r="R482" i="10" a="1"/>
  <c r="P482" i="10"/>
  <c r="P482" i="10" a="1"/>
  <c r="N482" i="10"/>
  <c r="N482" i="10" a="1"/>
  <c r="L482" i="10"/>
  <c r="L482" i="10" a="1"/>
  <c r="J482" i="10"/>
  <c r="J482" i="10" a="1"/>
  <c r="X481" i="10"/>
  <c r="X481" i="10" a="1"/>
  <c r="V481" i="10"/>
  <c r="V481" i="10" a="1"/>
  <c r="T481" i="10"/>
  <c r="T481" i="10" a="1"/>
  <c r="R481" i="10"/>
  <c r="R481" i="10" a="1"/>
  <c r="P481" i="10"/>
  <c r="P481" i="10" a="1"/>
  <c r="N481" i="10"/>
  <c r="N481" i="10" a="1"/>
  <c r="L481" i="10"/>
  <c r="L481" i="10" a="1"/>
  <c r="J481" i="10"/>
  <c r="J481" i="10" a="1"/>
  <c r="X480" i="10"/>
  <c r="X480" i="10" a="1"/>
  <c r="V480" i="10"/>
  <c r="V480" i="10" a="1"/>
  <c r="T480" i="10"/>
  <c r="T480" i="10" a="1"/>
  <c r="R480" i="10"/>
  <c r="R480" i="10" a="1"/>
  <c r="P480" i="10"/>
  <c r="P480" i="10" a="1"/>
  <c r="N480" i="10"/>
  <c r="N480" i="10" a="1"/>
  <c r="L480" i="10"/>
  <c r="L480" i="10" a="1"/>
  <c r="J480" i="10"/>
  <c r="J480" i="10" a="1"/>
  <c r="X479" i="10"/>
  <c r="X479" i="10" a="1"/>
  <c r="V479" i="10"/>
  <c r="V479" i="10" a="1"/>
  <c r="T479" i="10"/>
  <c r="T479" i="10" a="1"/>
  <c r="R479" i="10"/>
  <c r="R479" i="10" a="1"/>
  <c r="P479" i="10"/>
  <c r="P479" i="10" a="1"/>
  <c r="N479" i="10"/>
  <c r="N479" i="10" a="1"/>
  <c r="L479" i="10"/>
  <c r="L479" i="10" a="1"/>
  <c r="J479" i="10"/>
  <c r="J479" i="10" a="1"/>
  <c r="X478" i="10"/>
  <c r="X478" i="10" a="1"/>
  <c r="V478" i="10"/>
  <c r="V478" i="10" a="1"/>
  <c r="T478" i="10"/>
  <c r="T478" i="10" a="1"/>
  <c r="R478" i="10"/>
  <c r="R478" i="10" a="1"/>
  <c r="P478" i="10"/>
  <c r="P478" i="10" a="1"/>
  <c r="N478" i="10"/>
  <c r="N478" i="10" a="1"/>
  <c r="L478" i="10"/>
  <c r="L478" i="10" a="1"/>
  <c r="J478" i="10"/>
  <c r="J478" i="10" a="1"/>
  <c r="X477" i="10"/>
  <c r="X477" i="10" a="1"/>
  <c r="V477" i="10"/>
  <c r="V477" i="10" a="1"/>
  <c r="T477" i="10"/>
  <c r="T477" i="10" a="1"/>
  <c r="R477" i="10"/>
  <c r="R477" i="10" a="1"/>
  <c r="P477" i="10"/>
  <c r="P477" i="10" a="1"/>
  <c r="N477" i="10"/>
  <c r="N477" i="10" a="1"/>
  <c r="L477" i="10"/>
  <c r="L477" i="10" a="1"/>
  <c r="J477" i="10"/>
  <c r="J477" i="10" a="1"/>
  <c r="X476" i="10"/>
  <c r="X476" i="10" a="1"/>
  <c r="V476" i="10"/>
  <c r="V476" i="10" a="1"/>
  <c r="T476" i="10"/>
  <c r="T476" i="10" a="1"/>
  <c r="R476" i="10"/>
  <c r="R476" i="10" a="1"/>
  <c r="P476" i="10"/>
  <c r="P476" i="10" a="1"/>
  <c r="N476" i="10"/>
  <c r="N476" i="10" a="1"/>
  <c r="L476" i="10"/>
  <c r="L476" i="10" a="1"/>
  <c r="J476" i="10"/>
  <c r="J476" i="10" a="1"/>
  <c r="X475" i="10"/>
  <c r="X475" i="10" a="1"/>
  <c r="V475" i="10"/>
  <c r="V475" i="10" a="1"/>
  <c r="T475" i="10"/>
  <c r="T475" i="10" a="1"/>
  <c r="R475" i="10"/>
  <c r="R475" i="10" a="1"/>
  <c r="P475" i="10"/>
  <c r="P475" i="10" a="1"/>
  <c r="N475" i="10"/>
  <c r="N475" i="10" a="1"/>
  <c r="L475" i="10"/>
  <c r="L475" i="10" a="1"/>
  <c r="J475" i="10"/>
  <c r="J475" i="10" a="1"/>
  <c r="X474" i="10"/>
  <c r="X474" i="10" a="1"/>
  <c r="V474" i="10"/>
  <c r="V474" i="10" a="1"/>
  <c r="T474" i="10"/>
  <c r="T474" i="10" a="1"/>
  <c r="R474" i="10"/>
  <c r="R474" i="10" a="1"/>
  <c r="P474" i="10"/>
  <c r="P474" i="10" a="1"/>
  <c r="N474" i="10"/>
  <c r="N474" i="10" a="1"/>
  <c r="L474" i="10"/>
  <c r="L474" i="10" a="1"/>
  <c r="J474" i="10"/>
  <c r="J474" i="10" a="1"/>
  <c r="X473" i="10"/>
  <c r="X473" i="10" a="1"/>
  <c r="V473" i="10"/>
  <c r="V473" i="10" a="1"/>
  <c r="T473" i="10"/>
  <c r="T473" i="10" a="1"/>
  <c r="R473" i="10"/>
  <c r="R473" i="10" a="1"/>
  <c r="P473" i="10"/>
  <c r="P473" i="10" a="1"/>
  <c r="N473" i="10"/>
  <c r="N473" i="10" a="1"/>
  <c r="L473" i="10"/>
  <c r="L473" i="10" a="1"/>
  <c r="J473" i="10"/>
  <c r="J473" i="10" a="1"/>
  <c r="X472" i="10"/>
  <c r="X472" i="10" a="1"/>
  <c r="V472" i="10"/>
  <c r="V472" i="10" a="1"/>
  <c r="T472" i="10"/>
  <c r="T472" i="10" a="1"/>
  <c r="R472" i="10"/>
  <c r="R472" i="10" a="1"/>
  <c r="P472" i="10"/>
  <c r="P472" i="10" a="1"/>
  <c r="N472" i="10"/>
  <c r="N472" i="10" a="1"/>
  <c r="L472" i="10"/>
  <c r="L472" i="10" a="1"/>
  <c r="J472" i="10"/>
  <c r="J472" i="10" a="1"/>
  <c r="X471" i="10"/>
  <c r="X471" i="10" a="1"/>
  <c r="V471" i="10"/>
  <c r="V471" i="10" a="1"/>
  <c r="T471" i="10"/>
  <c r="T471" i="10" a="1"/>
  <c r="R471" i="10"/>
  <c r="R471" i="10" a="1"/>
  <c r="P471" i="10"/>
  <c r="P471" i="10" a="1"/>
  <c r="N471" i="10"/>
  <c r="N471" i="10" a="1"/>
  <c r="L471" i="10"/>
  <c r="L471" i="10" a="1"/>
  <c r="J471" i="10"/>
  <c r="J471" i="10" a="1"/>
  <c r="X470" i="10"/>
  <c r="X470" i="10" a="1"/>
  <c r="V470" i="10"/>
  <c r="V470" i="10" a="1"/>
  <c r="T470" i="10"/>
  <c r="T470" i="10" a="1"/>
  <c r="R470" i="10"/>
  <c r="R470" i="10" a="1"/>
  <c r="P470" i="10"/>
  <c r="P470" i="10" a="1"/>
  <c r="N470" i="10"/>
  <c r="N470" i="10" a="1"/>
  <c r="L470" i="10"/>
  <c r="L470" i="10" a="1"/>
  <c r="J470" i="10"/>
  <c r="J470" i="10" a="1"/>
  <c r="X469" i="10"/>
  <c r="X469" i="10" a="1"/>
  <c r="V469" i="10"/>
  <c r="V469" i="10" a="1"/>
  <c r="T469" i="10"/>
  <c r="T469" i="10" a="1"/>
  <c r="R469" i="10"/>
  <c r="R469" i="10" a="1"/>
  <c r="P469" i="10"/>
  <c r="P469" i="10" a="1"/>
  <c r="N469" i="10"/>
  <c r="N469" i="10" a="1"/>
  <c r="L469" i="10"/>
  <c r="L469" i="10" a="1"/>
  <c r="J469" i="10"/>
  <c r="J469" i="10" a="1"/>
  <c r="X468" i="10"/>
  <c r="X468" i="10" a="1"/>
  <c r="V468" i="10"/>
  <c r="V468" i="10" a="1"/>
  <c r="T468" i="10"/>
  <c r="T468" i="10" a="1"/>
  <c r="R468" i="10"/>
  <c r="R468" i="10" a="1"/>
  <c r="P468" i="10"/>
  <c r="P468" i="10" a="1"/>
  <c r="N468" i="10"/>
  <c r="N468" i="10" a="1"/>
  <c r="L468" i="10"/>
  <c r="L468" i="10" a="1"/>
  <c r="J468" i="10"/>
  <c r="J468" i="10" a="1"/>
  <c r="X467" i="10"/>
  <c r="X467" i="10" a="1"/>
  <c r="V467" i="10"/>
  <c r="V467" i="10" a="1"/>
  <c r="T467" i="10"/>
  <c r="T467" i="10" a="1"/>
  <c r="R467" i="10"/>
  <c r="R467" i="10" a="1"/>
  <c r="P467" i="10"/>
  <c r="P467" i="10" a="1"/>
  <c r="N467" i="10"/>
  <c r="N467" i="10" a="1"/>
  <c r="L467" i="10"/>
  <c r="L467" i="10" a="1"/>
  <c r="J467" i="10"/>
  <c r="J467" i="10" a="1"/>
  <c r="X466" i="10"/>
  <c r="X466" i="10" a="1"/>
  <c r="V466" i="10"/>
  <c r="V466" i="10" a="1"/>
  <c r="T466" i="10"/>
  <c r="T466" i="10" a="1"/>
  <c r="R466" i="10"/>
  <c r="R466" i="10" a="1"/>
  <c r="P466" i="10"/>
  <c r="P466" i="10" a="1"/>
  <c r="N466" i="10"/>
  <c r="N466" i="10" a="1"/>
  <c r="L466" i="10"/>
  <c r="L466" i="10" a="1"/>
  <c r="J466" i="10"/>
  <c r="J466" i="10" a="1"/>
  <c r="X465" i="10"/>
  <c r="X465" i="10" a="1"/>
  <c r="V465" i="10"/>
  <c r="V465" i="10" a="1"/>
  <c r="T465" i="10"/>
  <c r="T465" i="10" a="1"/>
  <c r="R465" i="10"/>
  <c r="R465" i="10" a="1"/>
  <c r="P465" i="10"/>
  <c r="P465" i="10" a="1"/>
  <c r="N465" i="10"/>
  <c r="N465" i="10" a="1"/>
  <c r="L465" i="10"/>
  <c r="L465" i="10" a="1"/>
  <c r="J465" i="10"/>
  <c r="J465" i="10" a="1"/>
  <c r="X464" i="10"/>
  <c r="X464" i="10" a="1"/>
  <c r="V464" i="10"/>
  <c r="V464" i="10" a="1"/>
  <c r="T464" i="10"/>
  <c r="T464" i="10" a="1"/>
  <c r="R464" i="10"/>
  <c r="R464" i="10" a="1"/>
  <c r="P464" i="10"/>
  <c r="P464" i="10" a="1"/>
  <c r="N464" i="10"/>
  <c r="N464" i="10" a="1"/>
  <c r="L464" i="10"/>
  <c r="L464" i="10" a="1"/>
  <c r="J464" i="10"/>
  <c r="J464" i="10" a="1"/>
  <c r="X463" i="10"/>
  <c r="X463" i="10" a="1"/>
  <c r="V463" i="10"/>
  <c r="V463" i="10" a="1"/>
  <c r="T463" i="10"/>
  <c r="T463" i="10" a="1"/>
  <c r="R463" i="10"/>
  <c r="R463" i="10" a="1"/>
  <c r="P463" i="10"/>
  <c r="P463" i="10" a="1"/>
  <c r="N463" i="10"/>
  <c r="N463" i="10" a="1"/>
  <c r="L463" i="10"/>
  <c r="L463" i="10" a="1"/>
  <c r="J463" i="10"/>
  <c r="J463" i="10" a="1"/>
  <c r="X462" i="10"/>
  <c r="X462" i="10" a="1"/>
  <c r="V462" i="10"/>
  <c r="V462" i="10" a="1"/>
  <c r="T462" i="10"/>
  <c r="T462" i="10" a="1"/>
  <c r="R462" i="10"/>
  <c r="R462" i="10" a="1"/>
  <c r="P462" i="10"/>
  <c r="P462" i="10" a="1"/>
  <c r="N462" i="10"/>
  <c r="N462" i="10" a="1"/>
  <c r="L462" i="10"/>
  <c r="L462" i="10" a="1"/>
  <c r="J462" i="10"/>
  <c r="J462" i="10" a="1"/>
  <c r="X461" i="10"/>
  <c r="X461" i="10" a="1"/>
  <c r="V461" i="10"/>
  <c r="V461" i="10" a="1"/>
  <c r="T461" i="10"/>
  <c r="T461" i="10" a="1"/>
  <c r="R461" i="10"/>
  <c r="R461" i="10" a="1"/>
  <c r="P461" i="10"/>
  <c r="P461" i="10" a="1"/>
  <c r="N461" i="10"/>
  <c r="N461" i="10" a="1"/>
  <c r="L461" i="10"/>
  <c r="L461" i="10" a="1"/>
  <c r="J461" i="10"/>
  <c r="J461" i="10" a="1"/>
  <c r="X460" i="10"/>
  <c r="X460" i="10" a="1"/>
  <c r="V460" i="10"/>
  <c r="V460" i="10" a="1"/>
  <c r="T460" i="10"/>
  <c r="T460" i="10" a="1"/>
  <c r="R460" i="10"/>
  <c r="R460" i="10" a="1"/>
  <c r="P460" i="10"/>
  <c r="P460" i="10" a="1"/>
  <c r="N460" i="10"/>
  <c r="N460" i="10" a="1"/>
  <c r="L460" i="10"/>
  <c r="L460" i="10" a="1"/>
  <c r="J460" i="10"/>
  <c r="J460" i="10" a="1"/>
  <c r="X459" i="10"/>
  <c r="X459" i="10" a="1"/>
  <c r="V459" i="10"/>
  <c r="V459" i="10" a="1"/>
  <c r="T459" i="10"/>
  <c r="T459" i="10" a="1"/>
  <c r="R459" i="10"/>
  <c r="R459" i="10" a="1"/>
  <c r="P459" i="10"/>
  <c r="P459" i="10" a="1"/>
  <c r="N459" i="10"/>
  <c r="N459" i="10" a="1"/>
  <c r="L459" i="10"/>
  <c r="L459" i="10" a="1"/>
  <c r="J459" i="10"/>
  <c r="J459" i="10" a="1"/>
  <c r="X458" i="10"/>
  <c r="X458" i="10" a="1"/>
  <c r="V458" i="10"/>
  <c r="V458" i="10" a="1"/>
  <c r="T458" i="10"/>
  <c r="T458" i="10" a="1"/>
  <c r="R458" i="10"/>
  <c r="R458" i="10" a="1"/>
  <c r="P458" i="10"/>
  <c r="P458" i="10" a="1"/>
  <c r="N458" i="10"/>
  <c r="N458" i="10" a="1"/>
  <c r="L458" i="10"/>
  <c r="L458" i="10" a="1"/>
  <c r="J458" i="10"/>
  <c r="J458" i="10" a="1"/>
  <c r="X457" i="10"/>
  <c r="X457" i="10" a="1"/>
  <c r="V457" i="10"/>
  <c r="V457" i="10" a="1"/>
  <c r="T457" i="10"/>
  <c r="T457" i="10" a="1"/>
  <c r="R457" i="10"/>
  <c r="R457" i="10" a="1"/>
  <c r="P457" i="10"/>
  <c r="P457" i="10" a="1"/>
  <c r="N457" i="10"/>
  <c r="N457" i="10" a="1"/>
  <c r="L457" i="10"/>
  <c r="L457" i="10" a="1"/>
  <c r="J457" i="10"/>
  <c r="J457" i="10" a="1"/>
  <c r="X456" i="10"/>
  <c r="X456" i="10" a="1"/>
  <c r="V456" i="10"/>
  <c r="V456" i="10" a="1"/>
  <c r="T456" i="10"/>
  <c r="T456" i="10" a="1"/>
  <c r="R456" i="10"/>
  <c r="R456" i="10" a="1"/>
  <c r="P456" i="10"/>
  <c r="P456" i="10" a="1"/>
  <c r="N456" i="10"/>
  <c r="N456" i="10" a="1"/>
  <c r="L456" i="10"/>
  <c r="L456" i="10" a="1"/>
  <c r="J456" i="10"/>
  <c r="J456" i="10" a="1"/>
  <c r="X455" i="10"/>
  <c r="X455" i="10" a="1"/>
  <c r="V455" i="10"/>
  <c r="V455" i="10" a="1"/>
  <c r="T455" i="10"/>
  <c r="T455" i="10" a="1"/>
  <c r="R455" i="10"/>
  <c r="R455" i="10" a="1"/>
  <c r="P455" i="10"/>
  <c r="P455" i="10" a="1"/>
  <c r="N455" i="10"/>
  <c r="N455" i="10" a="1"/>
  <c r="L455" i="10"/>
  <c r="L455" i="10" a="1"/>
  <c r="J455" i="10"/>
  <c r="J455" i="10" a="1"/>
  <c r="X454" i="10"/>
  <c r="X454" i="10" a="1"/>
  <c r="V454" i="10"/>
  <c r="V454" i="10" a="1"/>
  <c r="T454" i="10"/>
  <c r="T454" i="10" a="1"/>
  <c r="R454" i="10"/>
  <c r="R454" i="10" a="1"/>
  <c r="P454" i="10"/>
  <c r="P454" i="10" a="1"/>
  <c r="N454" i="10"/>
  <c r="N454" i="10" a="1"/>
  <c r="L454" i="10"/>
  <c r="L454" i="10" a="1"/>
  <c r="J454" i="10"/>
  <c r="J454" i="10" a="1"/>
  <c r="X453" i="10"/>
  <c r="X453" i="10" a="1"/>
  <c r="V453" i="10"/>
  <c r="V453" i="10" a="1"/>
  <c r="T453" i="10"/>
  <c r="T453" i="10" a="1"/>
  <c r="R453" i="10"/>
  <c r="R453" i="10" a="1"/>
  <c r="P453" i="10"/>
  <c r="P453" i="10" a="1"/>
  <c r="N453" i="10"/>
  <c r="N453" i="10" a="1"/>
  <c r="L453" i="10"/>
  <c r="L453" i="10" a="1"/>
  <c r="J453" i="10"/>
  <c r="J453" i="10" a="1"/>
  <c r="X452" i="10"/>
  <c r="X452" i="10" a="1"/>
  <c r="V452" i="10"/>
  <c r="V452" i="10" a="1"/>
  <c r="T452" i="10"/>
  <c r="T452" i="10" a="1"/>
  <c r="R452" i="10"/>
  <c r="R452" i="10" a="1"/>
  <c r="P452" i="10"/>
  <c r="P452" i="10" a="1"/>
  <c r="N452" i="10"/>
  <c r="N452" i="10" a="1"/>
  <c r="L452" i="10"/>
  <c r="L452" i="10" a="1"/>
  <c r="J452" i="10"/>
  <c r="J452" i="10" a="1"/>
  <c r="X451" i="10"/>
  <c r="X451" i="10" a="1"/>
  <c r="V451" i="10"/>
  <c r="V451" i="10" a="1"/>
  <c r="T451" i="10"/>
  <c r="T451" i="10" a="1"/>
  <c r="R451" i="10"/>
  <c r="R451" i="10" a="1"/>
  <c r="P451" i="10"/>
  <c r="P451" i="10" a="1"/>
  <c r="N451" i="10"/>
  <c r="N451" i="10" a="1"/>
  <c r="L451" i="10"/>
  <c r="L451" i="10" a="1"/>
  <c r="J451" i="10"/>
  <c r="J451" i="10" a="1"/>
  <c r="X450" i="10"/>
  <c r="X450" i="10" a="1"/>
  <c r="V450" i="10"/>
  <c r="V450" i="10" a="1"/>
  <c r="T450" i="10"/>
  <c r="T450" i="10" a="1"/>
  <c r="R450" i="10"/>
  <c r="R450" i="10" a="1"/>
  <c r="P450" i="10"/>
  <c r="P450" i="10" a="1"/>
  <c r="N450" i="10"/>
  <c r="N450" i="10" a="1"/>
  <c r="L450" i="10"/>
  <c r="L450" i="10" a="1"/>
  <c r="J450" i="10"/>
  <c r="J450" i="10" a="1"/>
  <c r="X449" i="10"/>
  <c r="X449" i="10" a="1"/>
  <c r="V449" i="10"/>
  <c r="V449" i="10" a="1"/>
  <c r="T449" i="10"/>
  <c r="T449" i="10" a="1"/>
  <c r="R449" i="10"/>
  <c r="R449" i="10" a="1"/>
  <c r="P449" i="10"/>
  <c r="P449" i="10" a="1"/>
  <c r="N449" i="10"/>
  <c r="N449" i="10" a="1"/>
  <c r="L449" i="10"/>
  <c r="L449" i="10" a="1"/>
  <c r="J449" i="10"/>
  <c r="J449" i="10" a="1"/>
  <c r="X448" i="10"/>
  <c r="X448" i="10" a="1"/>
  <c r="V448" i="10"/>
  <c r="V448" i="10" a="1"/>
  <c r="T448" i="10"/>
  <c r="T448" i="10" a="1"/>
  <c r="R448" i="10"/>
  <c r="R448" i="10" a="1"/>
  <c r="P448" i="10"/>
  <c r="P448" i="10" a="1"/>
  <c r="N448" i="10"/>
  <c r="N448" i="10" a="1"/>
  <c r="L448" i="10"/>
  <c r="L448" i="10" a="1"/>
  <c r="J448" i="10"/>
  <c r="J448" i="10" a="1"/>
  <c r="X447" i="10"/>
  <c r="X447" i="10" a="1"/>
  <c r="V447" i="10"/>
  <c r="V447" i="10" a="1"/>
  <c r="T447" i="10"/>
  <c r="T447" i="10" a="1"/>
  <c r="R447" i="10"/>
  <c r="R447" i="10" a="1"/>
  <c r="P447" i="10"/>
  <c r="P447" i="10" a="1"/>
  <c r="N447" i="10"/>
  <c r="N447" i="10" a="1"/>
  <c r="L447" i="10"/>
  <c r="L447" i="10" a="1"/>
  <c r="J447" i="10"/>
  <c r="J447" i="10" a="1"/>
  <c r="X446" i="10"/>
  <c r="X446" i="10" a="1"/>
  <c r="V446" i="10"/>
  <c r="V446" i="10" a="1"/>
  <c r="T446" i="10"/>
  <c r="T446" i="10" a="1"/>
  <c r="R446" i="10"/>
  <c r="R446" i="10" a="1"/>
  <c r="P446" i="10"/>
  <c r="P446" i="10" a="1"/>
  <c r="N446" i="10"/>
  <c r="N446" i="10" a="1"/>
  <c r="L446" i="10"/>
  <c r="L446" i="10" a="1"/>
  <c r="J446" i="10"/>
  <c r="J446" i="10" a="1"/>
  <c r="X445" i="10"/>
  <c r="X445" i="10" a="1"/>
  <c r="V445" i="10"/>
  <c r="V445" i="10" a="1"/>
  <c r="T445" i="10"/>
  <c r="T445" i="10" a="1"/>
  <c r="R445" i="10"/>
  <c r="R445" i="10" a="1"/>
  <c r="P445" i="10"/>
  <c r="P445" i="10" a="1"/>
  <c r="N445" i="10"/>
  <c r="N445" i="10" a="1"/>
  <c r="L445" i="10"/>
  <c r="L445" i="10" a="1"/>
  <c r="J445" i="10"/>
  <c r="J445" i="10" a="1"/>
  <c r="X444" i="10"/>
  <c r="X444" i="10" a="1"/>
  <c r="V444" i="10"/>
  <c r="V444" i="10" a="1"/>
  <c r="T444" i="10"/>
  <c r="T444" i="10" a="1"/>
  <c r="R444" i="10"/>
  <c r="R444" i="10" a="1"/>
  <c r="P444" i="10"/>
  <c r="P444" i="10" a="1"/>
  <c r="N444" i="10"/>
  <c r="N444" i="10" a="1"/>
  <c r="L444" i="10"/>
  <c r="L444" i="10" a="1"/>
  <c r="J444" i="10"/>
  <c r="J444" i="10" a="1"/>
  <c r="X443" i="10"/>
  <c r="X443" i="10" a="1"/>
  <c r="V443" i="10"/>
  <c r="V443" i="10" a="1"/>
  <c r="T443" i="10"/>
  <c r="T443" i="10" a="1"/>
  <c r="R443" i="10"/>
  <c r="R443" i="10" a="1"/>
  <c r="P443" i="10"/>
  <c r="P443" i="10" a="1"/>
  <c r="N443" i="10"/>
  <c r="N443" i="10" a="1"/>
  <c r="L443" i="10"/>
  <c r="L443" i="10" a="1"/>
  <c r="J443" i="10"/>
  <c r="J443" i="10" a="1"/>
  <c r="X442" i="10"/>
  <c r="X442" i="10" a="1"/>
  <c r="V442" i="10"/>
  <c r="V442" i="10" a="1"/>
  <c r="T442" i="10"/>
  <c r="T442" i="10" a="1"/>
  <c r="R442" i="10"/>
  <c r="R442" i="10" a="1"/>
  <c r="P442" i="10"/>
  <c r="P442" i="10" a="1"/>
  <c r="N442" i="10"/>
  <c r="N442" i="10" a="1"/>
  <c r="L442" i="10"/>
  <c r="L442" i="10" a="1"/>
  <c r="J442" i="10"/>
  <c r="J442" i="10" a="1"/>
  <c r="X441" i="10"/>
  <c r="X441" i="10" a="1"/>
  <c r="V441" i="10"/>
  <c r="V441" i="10" a="1"/>
  <c r="T441" i="10"/>
  <c r="T441" i="10" a="1"/>
  <c r="R441" i="10"/>
  <c r="R441" i="10" a="1"/>
  <c r="P441" i="10"/>
  <c r="P441" i="10" a="1"/>
  <c r="N441" i="10"/>
  <c r="N441" i="10" a="1"/>
  <c r="L441" i="10"/>
  <c r="L441" i="10" a="1"/>
  <c r="J441" i="10"/>
  <c r="J441" i="10" a="1"/>
  <c r="X440" i="10"/>
  <c r="X440" i="10" a="1"/>
  <c r="V440" i="10"/>
  <c r="V440" i="10" a="1"/>
  <c r="T440" i="10"/>
  <c r="T440" i="10" a="1"/>
  <c r="R440" i="10"/>
  <c r="R440" i="10" a="1"/>
  <c r="P440" i="10"/>
  <c r="P440" i="10" a="1"/>
  <c r="N440" i="10"/>
  <c r="N440" i="10" a="1"/>
  <c r="L440" i="10"/>
  <c r="L440" i="10" a="1"/>
  <c r="J440" i="10"/>
  <c r="J440" i="10" a="1"/>
  <c r="X439" i="10"/>
  <c r="X439" i="10" a="1"/>
  <c r="V439" i="10"/>
  <c r="V439" i="10" a="1"/>
  <c r="T439" i="10"/>
  <c r="T439" i="10" a="1"/>
  <c r="R439" i="10"/>
  <c r="R439" i="10" a="1"/>
  <c r="P439" i="10"/>
  <c r="P439" i="10" a="1"/>
  <c r="N439" i="10"/>
  <c r="N439" i="10" a="1"/>
  <c r="L439" i="10"/>
  <c r="L439" i="10" a="1"/>
  <c r="J439" i="10"/>
  <c r="J439" i="10" a="1"/>
  <c r="X438" i="10"/>
  <c r="X438" i="10" a="1"/>
  <c r="V438" i="10"/>
  <c r="V438" i="10" a="1"/>
  <c r="T438" i="10"/>
  <c r="T438" i="10" a="1"/>
  <c r="R438" i="10"/>
  <c r="R438" i="10" a="1"/>
  <c r="P438" i="10"/>
  <c r="P438" i="10" a="1"/>
  <c r="N438" i="10"/>
  <c r="N438" i="10" a="1"/>
  <c r="L438" i="10"/>
  <c r="L438" i="10" a="1"/>
  <c r="J438" i="10"/>
  <c r="J438" i="10" a="1"/>
  <c r="X437" i="10"/>
  <c r="X437" i="10" a="1"/>
  <c r="V437" i="10"/>
  <c r="V437" i="10" a="1"/>
  <c r="T437" i="10"/>
  <c r="T437" i="10" a="1"/>
  <c r="R437" i="10"/>
  <c r="R437" i="10" a="1"/>
  <c r="P437" i="10"/>
  <c r="P437" i="10" a="1"/>
  <c r="N437" i="10"/>
  <c r="N437" i="10" a="1"/>
  <c r="L437" i="10"/>
  <c r="L437" i="10" a="1"/>
  <c r="J437" i="10"/>
  <c r="J437" i="10" a="1"/>
  <c r="X436" i="10"/>
  <c r="X436" i="10" a="1"/>
  <c r="V436" i="10"/>
  <c r="V436" i="10" a="1"/>
  <c r="T436" i="10"/>
  <c r="T436" i="10" a="1"/>
  <c r="R436" i="10"/>
  <c r="R436" i="10" a="1"/>
  <c r="P436" i="10"/>
  <c r="P436" i="10" a="1"/>
  <c r="N436" i="10"/>
  <c r="N436" i="10" a="1"/>
  <c r="L436" i="10"/>
  <c r="L436" i="10" a="1"/>
  <c r="J436" i="10"/>
  <c r="J436" i="10" a="1"/>
  <c r="X435" i="10"/>
  <c r="X435" i="10" a="1"/>
  <c r="V435" i="10"/>
  <c r="V435" i="10" a="1"/>
  <c r="T435" i="10"/>
  <c r="T435" i="10" a="1"/>
  <c r="R435" i="10"/>
  <c r="R435" i="10" a="1"/>
  <c r="P435" i="10"/>
  <c r="P435" i="10" a="1"/>
  <c r="N435" i="10"/>
  <c r="N435" i="10" a="1"/>
  <c r="L435" i="10"/>
  <c r="L435" i="10" a="1"/>
  <c r="J435" i="10"/>
  <c r="J435" i="10" a="1"/>
  <c r="X434" i="10"/>
  <c r="X434" i="10" a="1"/>
  <c r="V434" i="10"/>
  <c r="V434" i="10" a="1"/>
  <c r="T434" i="10"/>
  <c r="T434" i="10" a="1"/>
  <c r="R434" i="10"/>
  <c r="R434" i="10" a="1"/>
  <c r="P434" i="10"/>
  <c r="P434" i="10" a="1"/>
  <c r="N434" i="10"/>
  <c r="N434" i="10" a="1"/>
  <c r="L434" i="10"/>
  <c r="L434" i="10" a="1"/>
  <c r="J434" i="10"/>
  <c r="J434" i="10" a="1"/>
  <c r="X433" i="10"/>
  <c r="X433" i="10" a="1"/>
  <c r="V433" i="10"/>
  <c r="V433" i="10" a="1"/>
  <c r="T433" i="10"/>
  <c r="T433" i="10" a="1"/>
  <c r="R433" i="10"/>
  <c r="R433" i="10" a="1"/>
  <c r="P433" i="10"/>
  <c r="P433" i="10" a="1"/>
  <c r="N433" i="10"/>
  <c r="N433" i="10" a="1"/>
  <c r="L433" i="10"/>
  <c r="L433" i="10" a="1"/>
  <c r="J433" i="10"/>
  <c r="J433" i="10" a="1"/>
  <c r="X432" i="10"/>
  <c r="X432" i="10" a="1"/>
  <c r="V432" i="10"/>
  <c r="V432" i="10" a="1"/>
  <c r="T432" i="10"/>
  <c r="T432" i="10" a="1"/>
  <c r="R432" i="10"/>
  <c r="R432" i="10" a="1"/>
  <c r="P432" i="10"/>
  <c r="P432" i="10" a="1"/>
  <c r="N432" i="10"/>
  <c r="N432" i="10" a="1"/>
  <c r="L432" i="10"/>
  <c r="L432" i="10" a="1"/>
  <c r="J432" i="10"/>
  <c r="J432" i="10" a="1"/>
  <c r="X431" i="10"/>
  <c r="X431" i="10" a="1"/>
  <c r="V431" i="10"/>
  <c r="V431" i="10" a="1"/>
  <c r="T431" i="10"/>
  <c r="T431" i="10" a="1"/>
  <c r="R431" i="10"/>
  <c r="R431" i="10" a="1"/>
  <c r="P431" i="10"/>
  <c r="P431" i="10" a="1"/>
  <c r="N431" i="10"/>
  <c r="N431" i="10" a="1"/>
  <c r="L431" i="10"/>
  <c r="L431" i="10" a="1"/>
  <c r="J431" i="10"/>
  <c r="J431" i="10" a="1"/>
  <c r="X430" i="10"/>
  <c r="X430" i="10" a="1"/>
  <c r="V430" i="10"/>
  <c r="V430" i="10" a="1"/>
  <c r="T430" i="10"/>
  <c r="T430" i="10" a="1"/>
  <c r="R430" i="10"/>
  <c r="R430" i="10" a="1"/>
  <c r="P430" i="10"/>
  <c r="P430" i="10" a="1"/>
  <c r="N430" i="10"/>
  <c r="N430" i="10" a="1"/>
  <c r="L430" i="10"/>
  <c r="L430" i="10" a="1"/>
  <c r="J430" i="10"/>
  <c r="J430" i="10" a="1"/>
  <c r="X429" i="10"/>
  <c r="X429" i="10" a="1"/>
  <c r="V429" i="10"/>
  <c r="V429" i="10" a="1"/>
  <c r="T429" i="10"/>
  <c r="T429" i="10" a="1"/>
  <c r="R429" i="10"/>
  <c r="R429" i="10" a="1"/>
  <c r="P429" i="10"/>
  <c r="P429" i="10" a="1"/>
  <c r="N429" i="10"/>
  <c r="N429" i="10" a="1"/>
  <c r="L429" i="10"/>
  <c r="L429" i="10" a="1"/>
  <c r="J429" i="10"/>
  <c r="J429" i="10" a="1"/>
  <c r="X428" i="10"/>
  <c r="X428" i="10" a="1"/>
  <c r="V428" i="10"/>
  <c r="V428" i="10" a="1"/>
  <c r="T428" i="10"/>
  <c r="T428" i="10" a="1"/>
  <c r="R428" i="10"/>
  <c r="R428" i="10" a="1"/>
  <c r="P428" i="10"/>
  <c r="P428" i="10" a="1"/>
  <c r="N428" i="10"/>
  <c r="N428" i="10" a="1"/>
  <c r="L428" i="10"/>
  <c r="L428" i="10" a="1"/>
  <c r="J428" i="10"/>
  <c r="J428" i="10" a="1"/>
  <c r="X427" i="10"/>
  <c r="X427" i="10" a="1"/>
  <c r="V427" i="10"/>
  <c r="V427" i="10" a="1"/>
  <c r="T427" i="10"/>
  <c r="T427" i="10" a="1"/>
  <c r="R427" i="10"/>
  <c r="R427" i="10" a="1"/>
  <c r="P427" i="10"/>
  <c r="P427" i="10" a="1"/>
  <c r="N427" i="10"/>
  <c r="N427" i="10" a="1"/>
  <c r="L427" i="10"/>
  <c r="L427" i="10" a="1"/>
  <c r="J427" i="10"/>
  <c r="J427" i="10" a="1"/>
  <c r="X426" i="10"/>
  <c r="X426" i="10" a="1"/>
  <c r="V426" i="10"/>
  <c r="V426" i="10" a="1"/>
  <c r="T426" i="10"/>
  <c r="T426" i="10" a="1"/>
  <c r="R426" i="10"/>
  <c r="R426" i="10" a="1"/>
  <c r="P426" i="10"/>
  <c r="P426" i="10" a="1"/>
  <c r="N426" i="10"/>
  <c r="N426" i="10" a="1"/>
  <c r="L426" i="10"/>
  <c r="L426" i="10" a="1"/>
  <c r="J426" i="10"/>
  <c r="J426" i="10" a="1"/>
  <c r="X425" i="10"/>
  <c r="X425" i="10" a="1"/>
  <c r="V425" i="10"/>
  <c r="V425" i="10" a="1"/>
  <c r="T425" i="10"/>
  <c r="T425" i="10" a="1"/>
  <c r="R425" i="10"/>
  <c r="R425" i="10" a="1"/>
  <c r="P425" i="10"/>
  <c r="P425" i="10" a="1"/>
  <c r="N425" i="10"/>
  <c r="N425" i="10" a="1"/>
  <c r="L425" i="10"/>
  <c r="L425" i="10" a="1"/>
  <c r="J425" i="10"/>
  <c r="J425" i="10" a="1"/>
  <c r="X424" i="10"/>
  <c r="X424" i="10" a="1"/>
  <c r="V424" i="10"/>
  <c r="V424" i="10" a="1"/>
  <c r="T424" i="10"/>
  <c r="T424" i="10" a="1"/>
  <c r="R424" i="10"/>
  <c r="R424" i="10" a="1"/>
  <c r="P424" i="10"/>
  <c r="P424" i="10" a="1"/>
  <c r="N424" i="10"/>
  <c r="N424" i="10" a="1"/>
  <c r="L424" i="10"/>
  <c r="L424" i="10" a="1"/>
  <c r="J424" i="10"/>
  <c r="J424" i="10" a="1"/>
  <c r="X423" i="10"/>
  <c r="X423" i="10" a="1"/>
  <c r="V423" i="10"/>
  <c r="V423" i="10" a="1"/>
  <c r="T423" i="10"/>
  <c r="T423" i="10" a="1"/>
  <c r="R423" i="10"/>
  <c r="R423" i="10" a="1"/>
  <c r="P423" i="10"/>
  <c r="P423" i="10" a="1"/>
  <c r="N423" i="10"/>
  <c r="N423" i="10" a="1"/>
  <c r="L423" i="10"/>
  <c r="L423" i="10" a="1"/>
  <c r="J423" i="10"/>
  <c r="J423" i="10" a="1"/>
  <c r="X422" i="10"/>
  <c r="X422" i="10" a="1"/>
  <c r="V422" i="10"/>
  <c r="V422" i="10" a="1"/>
  <c r="T422" i="10"/>
  <c r="T422" i="10" a="1"/>
  <c r="R422" i="10"/>
  <c r="R422" i="10" a="1"/>
  <c r="P422" i="10"/>
  <c r="P422" i="10" a="1"/>
  <c r="N422" i="10"/>
  <c r="N422" i="10" a="1"/>
  <c r="L422" i="10"/>
  <c r="L422" i="10" a="1"/>
  <c r="J422" i="10"/>
  <c r="J422" i="10" a="1"/>
  <c r="X421" i="10"/>
  <c r="X421" i="10" a="1"/>
  <c r="V421" i="10"/>
  <c r="V421" i="10" a="1"/>
  <c r="T421" i="10"/>
  <c r="T421" i="10" a="1"/>
  <c r="R421" i="10"/>
  <c r="R421" i="10" a="1"/>
  <c r="P421" i="10"/>
  <c r="P421" i="10" a="1"/>
  <c r="N421" i="10"/>
  <c r="N421" i="10" a="1"/>
  <c r="L421" i="10"/>
  <c r="L421" i="10" a="1"/>
  <c r="J421" i="10"/>
  <c r="J421" i="10" a="1"/>
  <c r="X420" i="10"/>
  <c r="X420" i="10" a="1"/>
  <c r="V420" i="10"/>
  <c r="V420" i="10" a="1"/>
  <c r="T420" i="10"/>
  <c r="T420" i="10" a="1"/>
  <c r="R420" i="10"/>
  <c r="R420" i="10" a="1"/>
  <c r="P420" i="10"/>
  <c r="P420" i="10" a="1"/>
  <c r="N420" i="10"/>
  <c r="N420" i="10" a="1"/>
  <c r="L420" i="10"/>
  <c r="L420" i="10" a="1"/>
  <c r="J420" i="10"/>
  <c r="J420" i="10" a="1"/>
  <c r="X419" i="10"/>
  <c r="X419" i="10" a="1"/>
  <c r="V419" i="10"/>
  <c r="V419" i="10" a="1"/>
  <c r="T419" i="10"/>
  <c r="T419" i="10" a="1"/>
  <c r="R419" i="10"/>
  <c r="R419" i="10" a="1"/>
  <c r="P419" i="10"/>
  <c r="P419" i="10" a="1"/>
  <c r="N419" i="10"/>
  <c r="N419" i="10" a="1"/>
  <c r="L419" i="10"/>
  <c r="L419" i="10" a="1"/>
  <c r="J419" i="10"/>
  <c r="J419" i="10" a="1"/>
  <c r="X418" i="10"/>
  <c r="X418" i="10" a="1"/>
  <c r="V418" i="10"/>
  <c r="V418" i="10" a="1"/>
  <c r="T418" i="10"/>
  <c r="T418" i="10" a="1"/>
  <c r="R418" i="10"/>
  <c r="R418" i="10" a="1"/>
  <c r="P418" i="10"/>
  <c r="P418" i="10" a="1"/>
  <c r="N418" i="10"/>
  <c r="N418" i="10" a="1"/>
  <c r="L418" i="10"/>
  <c r="L418" i="10" a="1"/>
  <c r="J418" i="10"/>
  <c r="J418" i="10" a="1"/>
  <c r="X417" i="10"/>
  <c r="X417" i="10" a="1"/>
  <c r="V417" i="10"/>
  <c r="V417" i="10" a="1"/>
  <c r="T417" i="10"/>
  <c r="T417" i="10" a="1"/>
  <c r="R417" i="10"/>
  <c r="R417" i="10" a="1"/>
  <c r="P417" i="10"/>
  <c r="P417" i="10" a="1"/>
  <c r="N417" i="10"/>
  <c r="N417" i="10" a="1"/>
  <c r="L417" i="10"/>
  <c r="L417" i="10" a="1"/>
  <c r="J417" i="10"/>
  <c r="J417" i="10" a="1"/>
  <c r="X416" i="10"/>
  <c r="X416" i="10" a="1"/>
  <c r="V416" i="10"/>
  <c r="V416" i="10" a="1"/>
  <c r="T416" i="10"/>
  <c r="T416" i="10" a="1"/>
  <c r="R416" i="10"/>
  <c r="R416" i="10" a="1"/>
  <c r="P416" i="10"/>
  <c r="P416" i="10" a="1"/>
  <c r="N416" i="10"/>
  <c r="N416" i="10" a="1"/>
  <c r="L416" i="10"/>
  <c r="L416" i="10" a="1"/>
  <c r="J416" i="10"/>
  <c r="J416" i="10" a="1"/>
  <c r="X415" i="10"/>
  <c r="X415" i="10" a="1"/>
  <c r="V415" i="10"/>
  <c r="V415" i="10" a="1"/>
  <c r="T415" i="10"/>
  <c r="T415" i="10" a="1"/>
  <c r="R415" i="10"/>
  <c r="R415" i="10" a="1"/>
  <c r="P415" i="10"/>
  <c r="P415" i="10" a="1"/>
  <c r="N415" i="10"/>
  <c r="N415" i="10" a="1"/>
  <c r="L415" i="10"/>
  <c r="L415" i="10" a="1"/>
  <c r="J415" i="10"/>
  <c r="J415" i="10" a="1"/>
  <c r="X414" i="10"/>
  <c r="X414" i="10" a="1"/>
  <c r="V414" i="10"/>
  <c r="V414" i="10" a="1"/>
  <c r="T414" i="10"/>
  <c r="T414" i="10" a="1"/>
  <c r="R414" i="10"/>
  <c r="R414" i="10" a="1"/>
  <c r="P414" i="10"/>
  <c r="P414" i="10" a="1"/>
  <c r="N414" i="10"/>
  <c r="N414" i="10" a="1"/>
  <c r="L414" i="10"/>
  <c r="L414" i="10" a="1"/>
  <c r="J414" i="10"/>
  <c r="J414" i="10" a="1"/>
  <c r="X413" i="10"/>
  <c r="X413" i="10" a="1"/>
  <c r="V413" i="10"/>
  <c r="V413" i="10" a="1"/>
  <c r="T413" i="10"/>
  <c r="T413" i="10" a="1"/>
  <c r="R413" i="10"/>
  <c r="R413" i="10" a="1"/>
  <c r="P413" i="10"/>
  <c r="P413" i="10" a="1"/>
  <c r="N413" i="10"/>
  <c r="N413" i="10" a="1"/>
  <c r="L413" i="10"/>
  <c r="L413" i="10" a="1"/>
  <c r="J413" i="10"/>
  <c r="J413" i="10" a="1"/>
  <c r="X412" i="10"/>
  <c r="X412" i="10" a="1"/>
  <c r="V412" i="10"/>
  <c r="V412" i="10" a="1"/>
  <c r="T412" i="10"/>
  <c r="T412" i="10" a="1"/>
  <c r="R412" i="10"/>
  <c r="R412" i="10" a="1"/>
  <c r="P412" i="10"/>
  <c r="P412" i="10" a="1"/>
  <c r="N412" i="10"/>
  <c r="N412" i="10" a="1"/>
  <c r="L412" i="10"/>
  <c r="L412" i="10" a="1"/>
  <c r="J412" i="10"/>
  <c r="J412" i="10" a="1"/>
  <c r="X411" i="10"/>
  <c r="X411" i="10" a="1"/>
  <c r="V411" i="10"/>
  <c r="V411" i="10" a="1"/>
  <c r="T411" i="10"/>
  <c r="T411" i="10" a="1"/>
  <c r="R411" i="10"/>
  <c r="R411" i="10" a="1"/>
  <c r="P411" i="10"/>
  <c r="P411" i="10" a="1"/>
  <c r="N411" i="10"/>
  <c r="N411" i="10" a="1"/>
  <c r="L411" i="10"/>
  <c r="L411" i="10" a="1"/>
  <c r="J411" i="10"/>
  <c r="J411" i="10" a="1"/>
  <c r="X410" i="10"/>
  <c r="X410" i="10" a="1"/>
  <c r="V410" i="10"/>
  <c r="V410" i="10" a="1"/>
  <c r="T410" i="10"/>
  <c r="T410" i="10" a="1"/>
  <c r="R410" i="10"/>
  <c r="R410" i="10" a="1"/>
  <c r="P410" i="10"/>
  <c r="P410" i="10" a="1"/>
  <c r="N410" i="10"/>
  <c r="N410" i="10" a="1"/>
  <c r="L410" i="10"/>
  <c r="L410" i="10" a="1"/>
  <c r="J410" i="10"/>
  <c r="J410" i="10" a="1"/>
  <c r="X409" i="10"/>
  <c r="X409" i="10" a="1"/>
  <c r="V409" i="10"/>
  <c r="V409" i="10" a="1"/>
  <c r="T409" i="10"/>
  <c r="T409" i="10" a="1"/>
  <c r="R409" i="10"/>
  <c r="R409" i="10" a="1"/>
  <c r="P409" i="10"/>
  <c r="P409" i="10" a="1"/>
  <c r="N409" i="10"/>
  <c r="N409" i="10" a="1"/>
  <c r="L409" i="10"/>
  <c r="L409" i="10" a="1"/>
  <c r="J409" i="10"/>
  <c r="J409" i="10" a="1"/>
  <c r="X408" i="10"/>
  <c r="X408" i="10" a="1"/>
  <c r="V408" i="10"/>
  <c r="V408" i="10" a="1"/>
  <c r="T408" i="10"/>
  <c r="T408" i="10" a="1"/>
  <c r="R408" i="10"/>
  <c r="R408" i="10" a="1"/>
  <c r="P408" i="10"/>
  <c r="P408" i="10" a="1"/>
  <c r="N408" i="10"/>
  <c r="N408" i="10" a="1"/>
  <c r="L408" i="10"/>
  <c r="L408" i="10" a="1"/>
  <c r="J408" i="10"/>
  <c r="J408" i="10" a="1"/>
  <c r="X407" i="10"/>
  <c r="X407" i="10" a="1"/>
  <c r="V407" i="10"/>
  <c r="V407" i="10" a="1"/>
  <c r="T407" i="10"/>
  <c r="T407" i="10" a="1"/>
  <c r="R407" i="10"/>
  <c r="R407" i="10" a="1"/>
  <c r="P407" i="10"/>
  <c r="P407" i="10" a="1"/>
  <c r="N407" i="10"/>
  <c r="N407" i="10" a="1"/>
  <c r="L407" i="10"/>
  <c r="L407" i="10" a="1"/>
  <c r="J407" i="10"/>
  <c r="J407" i="10" a="1"/>
  <c r="X406" i="10"/>
  <c r="X406" i="10" a="1"/>
  <c r="V406" i="10"/>
  <c r="V406" i="10" a="1"/>
  <c r="T406" i="10"/>
  <c r="T406" i="10" a="1"/>
  <c r="R406" i="10"/>
  <c r="R406" i="10" a="1"/>
  <c r="P406" i="10"/>
  <c r="P406" i="10" a="1"/>
  <c r="N406" i="10"/>
  <c r="N406" i="10" a="1"/>
  <c r="L406" i="10"/>
  <c r="L406" i="10" a="1"/>
  <c r="J406" i="10"/>
  <c r="J406" i="10" a="1"/>
  <c r="X405" i="10"/>
  <c r="X405" i="10" a="1"/>
  <c r="V405" i="10"/>
  <c r="V405" i="10" a="1"/>
  <c r="T405" i="10"/>
  <c r="T405" i="10" a="1"/>
  <c r="R405" i="10"/>
  <c r="R405" i="10" a="1"/>
  <c r="P405" i="10"/>
  <c r="P405" i="10" a="1"/>
  <c r="N405" i="10"/>
  <c r="N405" i="10" a="1"/>
  <c r="L405" i="10"/>
  <c r="L405" i="10" a="1"/>
  <c r="J405" i="10"/>
  <c r="J405" i="10" a="1"/>
  <c r="X404" i="10"/>
  <c r="X404" i="10" a="1"/>
  <c r="V404" i="10"/>
  <c r="V404" i="10" a="1"/>
  <c r="T404" i="10"/>
  <c r="T404" i="10" a="1"/>
  <c r="R404" i="10"/>
  <c r="R404" i="10" a="1"/>
  <c r="P404" i="10"/>
  <c r="P404" i="10" a="1"/>
  <c r="N404" i="10"/>
  <c r="N404" i="10" a="1"/>
  <c r="L404" i="10"/>
  <c r="L404" i="10" a="1"/>
  <c r="J404" i="10"/>
  <c r="J404" i="10" a="1"/>
  <c r="X403" i="10"/>
  <c r="X403" i="10" a="1"/>
  <c r="V403" i="10"/>
  <c r="V403" i="10" a="1"/>
  <c r="T403" i="10"/>
  <c r="T403" i="10" a="1"/>
  <c r="R403" i="10"/>
  <c r="R403" i="10" a="1"/>
  <c r="P403" i="10"/>
  <c r="P403" i="10" a="1"/>
  <c r="N403" i="10"/>
  <c r="N403" i="10" a="1"/>
  <c r="L403" i="10"/>
  <c r="L403" i="10" a="1"/>
  <c r="J403" i="10"/>
  <c r="J403" i="10" a="1"/>
  <c r="X402" i="10"/>
  <c r="X402" i="10" a="1"/>
  <c r="V402" i="10"/>
  <c r="V402" i="10" a="1"/>
  <c r="T402" i="10"/>
  <c r="T402" i="10" a="1"/>
  <c r="R402" i="10"/>
  <c r="R402" i="10" a="1"/>
  <c r="P402" i="10"/>
  <c r="P402" i="10" a="1"/>
  <c r="N402" i="10"/>
  <c r="N402" i="10" a="1"/>
  <c r="L402" i="10"/>
  <c r="L402" i="10" a="1"/>
  <c r="J402" i="10"/>
  <c r="J402" i="10" a="1"/>
  <c r="X401" i="10"/>
  <c r="X401" i="10" a="1"/>
  <c r="V401" i="10"/>
  <c r="V401" i="10" a="1"/>
  <c r="T401" i="10"/>
  <c r="T401" i="10" a="1"/>
  <c r="R401" i="10"/>
  <c r="R401" i="10" a="1"/>
  <c r="P401" i="10"/>
  <c r="P401" i="10" a="1"/>
  <c r="N401" i="10"/>
  <c r="N401" i="10" a="1"/>
  <c r="L401" i="10"/>
  <c r="L401" i="10" a="1"/>
  <c r="J401" i="10"/>
  <c r="J401" i="10" a="1"/>
  <c r="X400" i="10"/>
  <c r="X400" i="10" a="1"/>
  <c r="V400" i="10"/>
  <c r="V400" i="10" a="1"/>
  <c r="T400" i="10"/>
  <c r="T400" i="10" a="1"/>
  <c r="R400" i="10"/>
  <c r="R400" i="10" a="1"/>
  <c r="P400" i="10"/>
  <c r="P400" i="10" a="1"/>
  <c r="N400" i="10"/>
  <c r="N400" i="10" a="1"/>
  <c r="L400" i="10"/>
  <c r="L400" i="10" a="1"/>
  <c r="J400" i="10"/>
  <c r="J400" i="10" a="1"/>
  <c r="X399" i="10"/>
  <c r="X399" i="10" a="1"/>
  <c r="V399" i="10"/>
  <c r="V399" i="10" a="1"/>
  <c r="T399" i="10"/>
  <c r="T399" i="10" a="1"/>
  <c r="R399" i="10"/>
  <c r="R399" i="10" a="1"/>
  <c r="P399" i="10"/>
  <c r="P399" i="10" a="1"/>
  <c r="N399" i="10"/>
  <c r="N399" i="10" a="1"/>
  <c r="L399" i="10"/>
  <c r="L399" i="10" a="1"/>
  <c r="J399" i="10"/>
  <c r="J399" i="10" a="1"/>
  <c r="X398" i="10"/>
  <c r="X398" i="10" a="1"/>
  <c r="V398" i="10"/>
  <c r="V398" i="10" a="1"/>
  <c r="T398" i="10"/>
  <c r="T398" i="10" a="1"/>
  <c r="R398" i="10"/>
  <c r="R398" i="10" a="1"/>
  <c r="P398" i="10"/>
  <c r="P398" i="10" a="1"/>
  <c r="N398" i="10"/>
  <c r="N398" i="10" a="1"/>
  <c r="L398" i="10"/>
  <c r="L398" i="10" a="1"/>
  <c r="J398" i="10"/>
  <c r="J398" i="10" a="1"/>
  <c r="X397" i="10"/>
  <c r="X397" i="10" a="1"/>
  <c r="V397" i="10"/>
  <c r="V397" i="10" a="1"/>
  <c r="T397" i="10"/>
  <c r="T397" i="10" a="1"/>
  <c r="R397" i="10"/>
  <c r="R397" i="10" a="1"/>
  <c r="P397" i="10"/>
  <c r="P397" i="10" a="1"/>
  <c r="N397" i="10"/>
  <c r="N397" i="10" a="1"/>
  <c r="L397" i="10"/>
  <c r="L397" i="10" a="1"/>
  <c r="J397" i="10"/>
  <c r="J397" i="10" a="1"/>
  <c r="X396" i="10"/>
  <c r="X396" i="10" a="1"/>
  <c r="V396" i="10"/>
  <c r="V396" i="10" a="1"/>
  <c r="T396" i="10"/>
  <c r="T396" i="10" a="1"/>
  <c r="R396" i="10"/>
  <c r="R396" i="10" a="1"/>
  <c r="P396" i="10"/>
  <c r="P396" i="10" a="1"/>
  <c r="N396" i="10"/>
  <c r="N396" i="10" a="1"/>
  <c r="L396" i="10"/>
  <c r="L396" i="10" a="1"/>
  <c r="J396" i="10"/>
  <c r="J396" i="10" a="1"/>
  <c r="X395" i="10"/>
  <c r="X395" i="10" a="1"/>
  <c r="V395" i="10"/>
  <c r="V395" i="10" a="1"/>
  <c r="T395" i="10"/>
  <c r="T395" i="10" a="1"/>
  <c r="R395" i="10"/>
  <c r="R395" i="10" a="1"/>
  <c r="P395" i="10"/>
  <c r="P395" i="10" a="1"/>
  <c r="N395" i="10"/>
  <c r="N395" i="10" a="1"/>
  <c r="L395" i="10"/>
  <c r="L395" i="10" a="1"/>
  <c r="J395" i="10"/>
  <c r="J395" i="10" a="1"/>
  <c r="X394" i="10"/>
  <c r="X394" i="10" a="1"/>
  <c r="V394" i="10"/>
  <c r="V394" i="10" a="1"/>
  <c r="T394" i="10"/>
  <c r="T394" i="10" a="1"/>
  <c r="R394" i="10"/>
  <c r="R394" i="10" a="1"/>
  <c r="P394" i="10"/>
  <c r="P394" i="10" a="1"/>
  <c r="N394" i="10"/>
  <c r="N394" i="10" a="1"/>
  <c r="L394" i="10"/>
  <c r="L394" i="10" a="1"/>
  <c r="J394" i="10"/>
  <c r="J394" i="10" a="1"/>
  <c r="X393" i="10"/>
  <c r="X393" i="10" a="1"/>
  <c r="V393" i="10"/>
  <c r="V393" i="10" a="1"/>
  <c r="T393" i="10"/>
  <c r="T393" i="10" a="1"/>
  <c r="R393" i="10"/>
  <c r="R393" i="10" a="1"/>
  <c r="P393" i="10"/>
  <c r="P393" i="10" a="1"/>
  <c r="N393" i="10"/>
  <c r="N393" i="10" a="1"/>
  <c r="L393" i="10"/>
  <c r="L393" i="10" a="1"/>
  <c r="J393" i="10"/>
  <c r="J393" i="10" a="1"/>
  <c r="X392" i="10"/>
  <c r="X392" i="10" a="1"/>
  <c r="V392" i="10"/>
  <c r="V392" i="10" a="1"/>
  <c r="T392" i="10"/>
  <c r="T392" i="10" a="1"/>
  <c r="R392" i="10"/>
  <c r="R392" i="10" a="1"/>
  <c r="P392" i="10"/>
  <c r="P392" i="10" a="1"/>
  <c r="N392" i="10"/>
  <c r="N392" i="10" a="1"/>
  <c r="L392" i="10"/>
  <c r="L392" i="10" a="1"/>
  <c r="J392" i="10"/>
  <c r="J392" i="10" a="1"/>
  <c r="X391" i="10"/>
  <c r="X391" i="10" a="1"/>
  <c r="V391" i="10"/>
  <c r="V391" i="10" a="1"/>
  <c r="T391" i="10"/>
  <c r="T391" i="10" a="1"/>
  <c r="R391" i="10"/>
  <c r="R391" i="10" a="1"/>
  <c r="P391" i="10"/>
  <c r="P391" i="10" a="1"/>
  <c r="N391" i="10"/>
  <c r="N391" i="10" a="1"/>
  <c r="L391" i="10"/>
  <c r="L391" i="10" a="1"/>
  <c r="J391" i="10"/>
  <c r="J391" i="10" a="1"/>
  <c r="X390" i="10"/>
  <c r="X390" i="10" a="1"/>
  <c r="V390" i="10"/>
  <c r="V390" i="10" a="1"/>
  <c r="T390" i="10"/>
  <c r="T390" i="10" a="1"/>
  <c r="R390" i="10"/>
  <c r="R390" i="10" a="1"/>
  <c r="P390" i="10"/>
  <c r="P390" i="10" a="1"/>
  <c r="N390" i="10"/>
  <c r="N390" i="10" a="1"/>
  <c r="L390" i="10"/>
  <c r="L390" i="10" a="1"/>
  <c r="J390" i="10"/>
  <c r="J390" i="10" a="1"/>
  <c r="X389" i="10"/>
  <c r="X389" i="10" a="1"/>
  <c r="V389" i="10"/>
  <c r="V389" i="10" a="1"/>
  <c r="T389" i="10"/>
  <c r="T389" i="10" a="1"/>
  <c r="R389" i="10"/>
  <c r="R389" i="10" a="1"/>
  <c r="P389" i="10"/>
  <c r="P389" i="10" a="1"/>
  <c r="N389" i="10"/>
  <c r="N389" i="10" a="1"/>
  <c r="L389" i="10"/>
  <c r="L389" i="10" a="1"/>
  <c r="J389" i="10"/>
  <c r="J389" i="10" a="1"/>
  <c r="X388" i="10"/>
  <c r="X388" i="10" a="1"/>
  <c r="V388" i="10"/>
  <c r="V388" i="10" a="1"/>
  <c r="T388" i="10"/>
  <c r="T388" i="10" a="1"/>
  <c r="R388" i="10"/>
  <c r="R388" i="10" a="1"/>
  <c r="P388" i="10"/>
  <c r="P388" i="10" a="1"/>
  <c r="N388" i="10"/>
  <c r="N388" i="10" a="1"/>
  <c r="L388" i="10"/>
  <c r="L388" i="10" a="1"/>
  <c r="J388" i="10"/>
  <c r="J388" i="10" a="1"/>
  <c r="X387" i="10"/>
  <c r="X387" i="10" a="1"/>
  <c r="V387" i="10"/>
  <c r="V387" i="10" a="1"/>
  <c r="T387" i="10"/>
  <c r="T387" i="10" a="1"/>
  <c r="R387" i="10"/>
  <c r="R387" i="10" a="1"/>
  <c r="P387" i="10"/>
  <c r="P387" i="10" a="1"/>
  <c r="N387" i="10"/>
  <c r="N387" i="10" a="1"/>
  <c r="L387" i="10"/>
  <c r="L387" i="10" a="1"/>
  <c r="J387" i="10"/>
  <c r="J387" i="10" a="1"/>
  <c r="X386" i="10"/>
  <c r="X386" i="10" a="1"/>
  <c r="V386" i="10"/>
  <c r="V386" i="10" a="1"/>
  <c r="T386" i="10"/>
  <c r="T386" i="10" a="1"/>
  <c r="R386" i="10"/>
  <c r="R386" i="10" a="1"/>
  <c r="P386" i="10"/>
  <c r="P386" i="10" a="1"/>
  <c r="N386" i="10"/>
  <c r="N386" i="10" a="1"/>
  <c r="L386" i="10"/>
  <c r="L386" i="10" a="1"/>
  <c r="J386" i="10"/>
  <c r="J386" i="10" a="1"/>
  <c r="X385" i="10"/>
  <c r="X385" i="10" a="1"/>
  <c r="V385" i="10"/>
  <c r="V385" i="10" a="1"/>
  <c r="T385" i="10"/>
  <c r="T385" i="10" a="1"/>
  <c r="R385" i="10"/>
  <c r="R385" i="10" a="1"/>
  <c r="P385" i="10"/>
  <c r="P385" i="10" a="1"/>
  <c r="N385" i="10"/>
  <c r="N385" i="10" a="1"/>
  <c r="L385" i="10"/>
  <c r="L385" i="10" a="1"/>
  <c r="J385" i="10"/>
  <c r="J385" i="10" a="1"/>
  <c r="X384" i="10"/>
  <c r="X384" i="10" a="1"/>
  <c r="V384" i="10"/>
  <c r="V384" i="10" a="1"/>
  <c r="T384" i="10"/>
  <c r="T384" i="10" a="1"/>
  <c r="R384" i="10"/>
  <c r="R384" i="10" a="1"/>
  <c r="P384" i="10"/>
  <c r="P384" i="10" a="1"/>
  <c r="N384" i="10"/>
  <c r="N384" i="10" a="1"/>
  <c r="L384" i="10"/>
  <c r="L384" i="10" a="1"/>
  <c r="J384" i="10"/>
  <c r="J384" i="10" a="1"/>
  <c r="X383" i="10"/>
  <c r="X383" i="10" a="1"/>
  <c r="V383" i="10"/>
  <c r="V383" i="10" a="1"/>
  <c r="T383" i="10"/>
  <c r="T383" i="10" a="1"/>
  <c r="R383" i="10"/>
  <c r="R383" i="10" a="1"/>
  <c r="P383" i="10"/>
  <c r="P383" i="10" a="1"/>
  <c r="N383" i="10"/>
  <c r="N383" i="10" a="1"/>
  <c r="L383" i="10"/>
  <c r="L383" i="10" a="1"/>
  <c r="J383" i="10"/>
  <c r="J383" i="10" a="1"/>
  <c r="X382" i="10"/>
  <c r="X382" i="10" a="1"/>
  <c r="V382" i="10"/>
  <c r="V382" i="10" a="1"/>
  <c r="T382" i="10"/>
  <c r="T382" i="10" a="1"/>
  <c r="R382" i="10"/>
  <c r="R382" i="10" a="1"/>
  <c r="P382" i="10"/>
  <c r="P382" i="10" a="1"/>
  <c r="N382" i="10"/>
  <c r="N382" i="10" a="1"/>
  <c r="L382" i="10"/>
  <c r="L382" i="10" a="1"/>
  <c r="J382" i="10"/>
  <c r="J382" i="10" a="1"/>
  <c r="X381" i="10"/>
  <c r="X381" i="10" a="1"/>
  <c r="V381" i="10"/>
  <c r="V381" i="10" a="1"/>
  <c r="T381" i="10"/>
  <c r="T381" i="10" a="1"/>
  <c r="R381" i="10"/>
  <c r="R381" i="10" a="1"/>
  <c r="P381" i="10"/>
  <c r="P381" i="10" a="1"/>
  <c r="N381" i="10"/>
  <c r="N381" i="10" a="1"/>
  <c r="L381" i="10"/>
  <c r="L381" i="10" a="1"/>
  <c r="J381" i="10"/>
  <c r="J381" i="10" a="1"/>
  <c r="X380" i="10"/>
  <c r="X380" i="10" a="1"/>
  <c r="V380" i="10"/>
  <c r="V380" i="10" a="1"/>
  <c r="T380" i="10"/>
  <c r="T380" i="10" a="1"/>
  <c r="R380" i="10"/>
  <c r="R380" i="10" a="1"/>
  <c r="P380" i="10"/>
  <c r="P380" i="10" a="1"/>
  <c r="N380" i="10"/>
  <c r="N380" i="10" a="1"/>
  <c r="L380" i="10"/>
  <c r="L380" i="10" a="1"/>
  <c r="J380" i="10"/>
  <c r="J380" i="10" a="1"/>
  <c r="X379" i="10"/>
  <c r="X379" i="10" a="1"/>
  <c r="V379" i="10"/>
  <c r="V379" i="10" a="1"/>
  <c r="T379" i="10"/>
  <c r="T379" i="10" a="1"/>
  <c r="R379" i="10"/>
  <c r="R379" i="10" a="1"/>
  <c r="P379" i="10"/>
  <c r="P379" i="10" a="1"/>
  <c r="N379" i="10"/>
  <c r="N379" i="10" a="1"/>
  <c r="L379" i="10"/>
  <c r="L379" i="10" a="1"/>
  <c r="J379" i="10"/>
  <c r="J379" i="10" a="1"/>
  <c r="X378" i="10"/>
  <c r="X378" i="10" a="1"/>
  <c r="V378" i="10"/>
  <c r="V378" i="10" a="1"/>
  <c r="T378" i="10"/>
  <c r="T378" i="10" a="1"/>
  <c r="R378" i="10"/>
  <c r="R378" i="10" a="1"/>
  <c r="P378" i="10"/>
  <c r="P378" i="10" a="1"/>
  <c r="N378" i="10"/>
  <c r="N378" i="10" a="1"/>
  <c r="L378" i="10"/>
  <c r="L378" i="10" a="1"/>
  <c r="J378" i="10"/>
  <c r="J378" i="10" a="1"/>
  <c r="X377" i="10"/>
  <c r="X377" i="10" a="1"/>
  <c r="V377" i="10"/>
  <c r="V377" i="10" a="1"/>
  <c r="T377" i="10"/>
  <c r="T377" i="10" a="1"/>
  <c r="R377" i="10"/>
  <c r="R377" i="10" a="1"/>
  <c r="P377" i="10"/>
  <c r="P377" i="10" a="1"/>
  <c r="N377" i="10"/>
  <c r="N377" i="10" a="1"/>
  <c r="L377" i="10"/>
  <c r="L377" i="10" a="1"/>
  <c r="J377" i="10"/>
  <c r="J377" i="10" a="1"/>
  <c r="X376" i="10"/>
  <c r="X376" i="10" a="1"/>
  <c r="V376" i="10"/>
  <c r="V376" i="10" a="1"/>
  <c r="T376" i="10"/>
  <c r="T376" i="10" a="1"/>
  <c r="R376" i="10"/>
  <c r="R376" i="10" a="1"/>
  <c r="P376" i="10"/>
  <c r="P376" i="10" a="1"/>
  <c r="N376" i="10"/>
  <c r="N376" i="10" a="1"/>
  <c r="L376" i="10"/>
  <c r="L376" i="10" a="1"/>
  <c r="J376" i="10"/>
  <c r="J376" i="10" a="1"/>
  <c r="X375" i="10"/>
  <c r="X375" i="10" a="1"/>
  <c r="V375" i="10"/>
  <c r="V375" i="10" a="1"/>
  <c r="T375" i="10"/>
  <c r="T375" i="10" a="1"/>
  <c r="R375" i="10"/>
  <c r="R375" i="10" a="1"/>
  <c r="P375" i="10"/>
  <c r="P375" i="10" a="1"/>
  <c r="N375" i="10"/>
  <c r="N375" i="10" a="1"/>
  <c r="L375" i="10"/>
  <c r="L375" i="10" a="1"/>
  <c r="J375" i="10"/>
  <c r="J375" i="10" a="1"/>
  <c r="X374" i="10"/>
  <c r="X374" i="10" a="1"/>
  <c r="V374" i="10"/>
  <c r="V374" i="10" a="1"/>
  <c r="T374" i="10"/>
  <c r="T374" i="10" a="1"/>
  <c r="R374" i="10"/>
  <c r="R374" i="10" a="1"/>
  <c r="P374" i="10"/>
  <c r="P374" i="10" a="1"/>
  <c r="N374" i="10"/>
  <c r="N374" i="10" a="1"/>
  <c r="L374" i="10"/>
  <c r="L374" i="10" a="1"/>
  <c r="J374" i="10"/>
  <c r="J374" i="10" a="1"/>
  <c r="X373" i="10"/>
  <c r="X373" i="10" a="1"/>
  <c r="V373" i="10"/>
  <c r="V373" i="10" a="1"/>
  <c r="T373" i="10"/>
  <c r="T373" i="10" a="1"/>
  <c r="R373" i="10"/>
  <c r="R373" i="10" a="1"/>
  <c r="P373" i="10"/>
  <c r="P373" i="10" a="1"/>
  <c r="N373" i="10"/>
  <c r="N373" i="10" a="1"/>
  <c r="L373" i="10"/>
  <c r="L373" i="10" a="1"/>
  <c r="J373" i="10"/>
  <c r="J373" i="10" a="1"/>
  <c r="X372" i="10"/>
  <c r="X372" i="10" a="1"/>
  <c r="V372" i="10"/>
  <c r="V372" i="10" a="1"/>
  <c r="T372" i="10"/>
  <c r="T372" i="10" a="1"/>
  <c r="R372" i="10"/>
  <c r="R372" i="10" a="1"/>
  <c r="P372" i="10"/>
  <c r="P372" i="10" a="1"/>
  <c r="N372" i="10"/>
  <c r="N372" i="10" a="1"/>
  <c r="L372" i="10"/>
  <c r="L372" i="10" a="1"/>
  <c r="J372" i="10"/>
  <c r="J372" i="10" a="1"/>
  <c r="X371" i="10"/>
  <c r="X371" i="10" a="1"/>
  <c r="V371" i="10"/>
  <c r="V371" i="10" a="1"/>
  <c r="T371" i="10"/>
  <c r="T371" i="10" a="1"/>
  <c r="R371" i="10"/>
  <c r="R371" i="10" a="1"/>
  <c r="P371" i="10"/>
  <c r="P371" i="10" a="1"/>
  <c r="N371" i="10"/>
  <c r="N371" i="10" a="1"/>
  <c r="L371" i="10"/>
  <c r="L371" i="10" a="1"/>
  <c r="J371" i="10"/>
  <c r="J371" i="10" a="1"/>
  <c r="X370" i="10"/>
  <c r="X370" i="10" a="1"/>
  <c r="V370" i="10"/>
  <c r="V370" i="10" a="1"/>
  <c r="T370" i="10"/>
  <c r="T370" i="10" a="1"/>
  <c r="R370" i="10"/>
  <c r="R370" i="10" a="1"/>
  <c r="P370" i="10"/>
  <c r="P370" i="10" a="1"/>
  <c r="N370" i="10"/>
  <c r="N370" i="10" a="1"/>
  <c r="L370" i="10"/>
  <c r="L370" i="10" a="1"/>
  <c r="J370" i="10"/>
  <c r="J370" i="10" a="1"/>
  <c r="X369" i="10"/>
  <c r="X369" i="10" a="1"/>
  <c r="V369" i="10"/>
  <c r="V369" i="10" a="1"/>
  <c r="T369" i="10"/>
  <c r="T369" i="10" a="1"/>
  <c r="R369" i="10"/>
  <c r="R369" i="10" a="1"/>
  <c r="P369" i="10"/>
  <c r="P369" i="10" a="1"/>
  <c r="N369" i="10"/>
  <c r="N369" i="10" a="1"/>
  <c r="L369" i="10"/>
  <c r="L369" i="10" a="1"/>
  <c r="J369" i="10"/>
  <c r="J369" i="10" a="1"/>
  <c r="X368" i="10"/>
  <c r="X368" i="10" a="1"/>
  <c r="V368" i="10"/>
  <c r="V368" i="10" a="1"/>
  <c r="T368" i="10"/>
  <c r="T368" i="10" a="1"/>
  <c r="R368" i="10"/>
  <c r="R368" i="10" a="1"/>
  <c r="P368" i="10"/>
  <c r="P368" i="10" a="1"/>
  <c r="N368" i="10"/>
  <c r="N368" i="10" a="1"/>
  <c r="L368" i="10"/>
  <c r="L368" i="10" a="1"/>
  <c r="J368" i="10"/>
  <c r="J368" i="10" a="1"/>
  <c r="X367" i="10"/>
  <c r="X367" i="10" a="1"/>
  <c r="V367" i="10"/>
  <c r="V367" i="10" a="1"/>
  <c r="T367" i="10"/>
  <c r="T367" i="10" a="1"/>
  <c r="R367" i="10"/>
  <c r="R367" i="10" a="1"/>
  <c r="P367" i="10"/>
  <c r="P367" i="10" a="1"/>
  <c r="N367" i="10"/>
  <c r="N367" i="10" a="1"/>
  <c r="L367" i="10"/>
  <c r="L367" i="10" a="1"/>
  <c r="J367" i="10"/>
  <c r="J367" i="10" a="1"/>
  <c r="X366" i="10"/>
  <c r="X366" i="10" a="1"/>
  <c r="V366" i="10"/>
  <c r="V366" i="10" a="1"/>
  <c r="T366" i="10"/>
  <c r="T366" i="10" a="1"/>
  <c r="R366" i="10"/>
  <c r="R366" i="10" a="1"/>
  <c r="P366" i="10"/>
  <c r="P366" i="10" a="1"/>
  <c r="N366" i="10"/>
  <c r="N366" i="10" a="1"/>
  <c r="L366" i="10"/>
  <c r="L366" i="10" a="1"/>
  <c r="J366" i="10"/>
  <c r="J366" i="10" a="1"/>
  <c r="X365" i="10"/>
  <c r="X365" i="10" a="1"/>
  <c r="V365" i="10"/>
  <c r="V365" i="10" a="1"/>
  <c r="T365" i="10"/>
  <c r="T365" i="10" a="1"/>
  <c r="R365" i="10"/>
  <c r="R365" i="10" a="1"/>
  <c r="P365" i="10"/>
  <c r="P365" i="10" a="1"/>
  <c r="N365" i="10"/>
  <c r="N365" i="10" a="1"/>
  <c r="L365" i="10"/>
  <c r="L365" i="10" a="1"/>
  <c r="J365" i="10"/>
  <c r="J365" i="10" a="1"/>
  <c r="X364" i="10"/>
  <c r="X364" i="10" a="1"/>
  <c r="V364" i="10"/>
  <c r="V364" i="10" a="1"/>
  <c r="T364" i="10"/>
  <c r="T364" i="10" a="1"/>
  <c r="R364" i="10"/>
  <c r="R364" i="10" a="1"/>
  <c r="P364" i="10"/>
  <c r="P364" i="10" a="1"/>
  <c r="N364" i="10"/>
  <c r="N364" i="10" a="1"/>
  <c r="L364" i="10"/>
  <c r="L364" i="10" a="1"/>
  <c r="J364" i="10"/>
  <c r="J364" i="10" a="1"/>
  <c r="X363" i="10"/>
  <c r="X363" i="10" a="1"/>
  <c r="V363" i="10"/>
  <c r="V363" i="10" a="1"/>
  <c r="T363" i="10"/>
  <c r="T363" i="10" a="1"/>
  <c r="R363" i="10"/>
  <c r="R363" i="10" a="1"/>
  <c r="P363" i="10"/>
  <c r="P363" i="10" a="1"/>
  <c r="N363" i="10"/>
  <c r="N363" i="10" a="1"/>
  <c r="L363" i="10"/>
  <c r="L363" i="10" a="1"/>
  <c r="J363" i="10"/>
  <c r="J363" i="10" a="1"/>
  <c r="X362" i="10"/>
  <c r="X362" i="10" a="1"/>
  <c r="V362" i="10"/>
  <c r="V362" i="10" a="1"/>
  <c r="T362" i="10"/>
  <c r="T362" i="10" a="1"/>
  <c r="R362" i="10"/>
  <c r="R362" i="10" a="1"/>
  <c r="P362" i="10"/>
  <c r="P362" i="10" a="1"/>
  <c r="N362" i="10"/>
  <c r="N362" i="10" a="1"/>
  <c r="L362" i="10"/>
  <c r="L362" i="10" a="1"/>
  <c r="J362" i="10"/>
  <c r="J362" i="10" a="1"/>
  <c r="X361" i="10"/>
  <c r="X361" i="10" a="1"/>
  <c r="V361" i="10"/>
  <c r="V361" i="10" a="1"/>
  <c r="T361" i="10"/>
  <c r="T361" i="10" a="1"/>
  <c r="R361" i="10"/>
  <c r="R361" i="10" a="1"/>
  <c r="P361" i="10"/>
  <c r="P361" i="10" a="1"/>
  <c r="N361" i="10"/>
  <c r="N361" i="10" a="1"/>
  <c r="L361" i="10"/>
  <c r="L361" i="10" a="1"/>
  <c r="J361" i="10"/>
  <c r="J361" i="10" a="1"/>
  <c r="X360" i="10"/>
  <c r="X360" i="10" a="1"/>
  <c r="V360" i="10"/>
  <c r="V360" i="10" a="1"/>
  <c r="T360" i="10"/>
  <c r="T360" i="10" a="1"/>
  <c r="R360" i="10"/>
  <c r="R360" i="10" a="1"/>
  <c r="P360" i="10"/>
  <c r="P360" i="10" a="1"/>
  <c r="N360" i="10"/>
  <c r="N360" i="10" a="1"/>
  <c r="L360" i="10"/>
  <c r="L360" i="10" a="1"/>
  <c r="J360" i="10"/>
  <c r="J360" i="10" a="1"/>
  <c r="X359" i="10"/>
  <c r="X359" i="10" a="1"/>
  <c r="V359" i="10"/>
  <c r="V359" i="10" a="1"/>
  <c r="T359" i="10"/>
  <c r="T359" i="10" a="1"/>
  <c r="R359" i="10"/>
  <c r="R359" i="10" a="1"/>
  <c r="P359" i="10"/>
  <c r="P359" i="10" a="1"/>
  <c r="N359" i="10"/>
  <c r="N359" i="10" a="1"/>
  <c r="L359" i="10"/>
  <c r="L359" i="10" a="1"/>
  <c r="J359" i="10"/>
  <c r="J359" i="10" a="1"/>
  <c r="X358" i="10"/>
  <c r="X358" i="10" a="1"/>
  <c r="V358" i="10"/>
  <c r="V358" i="10" a="1"/>
  <c r="T358" i="10"/>
  <c r="T358" i="10" a="1"/>
  <c r="R358" i="10"/>
  <c r="R358" i="10" a="1"/>
  <c r="P358" i="10"/>
  <c r="P358" i="10" a="1"/>
  <c r="N358" i="10"/>
  <c r="N358" i="10" a="1"/>
  <c r="L358" i="10"/>
  <c r="L358" i="10" a="1"/>
  <c r="J358" i="10"/>
  <c r="J358" i="10" a="1"/>
  <c r="X357" i="10"/>
  <c r="X357" i="10" a="1"/>
  <c r="V357" i="10"/>
  <c r="V357" i="10" a="1"/>
  <c r="T357" i="10"/>
  <c r="T357" i="10" a="1"/>
  <c r="R357" i="10"/>
  <c r="R357" i="10" a="1"/>
  <c r="P357" i="10"/>
  <c r="P357" i="10" a="1"/>
  <c r="N357" i="10"/>
  <c r="N357" i="10" a="1"/>
  <c r="L357" i="10"/>
  <c r="L357" i="10" a="1"/>
  <c r="J357" i="10"/>
  <c r="J357" i="10" a="1"/>
  <c r="X356" i="10"/>
  <c r="X356" i="10" a="1"/>
  <c r="V356" i="10"/>
  <c r="V356" i="10" a="1"/>
  <c r="T356" i="10"/>
  <c r="T356" i="10" a="1"/>
  <c r="R356" i="10"/>
  <c r="R356" i="10" a="1"/>
  <c r="P356" i="10"/>
  <c r="P356" i="10" a="1"/>
  <c r="N356" i="10"/>
  <c r="N356" i="10" a="1"/>
  <c r="L356" i="10"/>
  <c r="L356" i="10" a="1"/>
  <c r="J356" i="10"/>
  <c r="J356" i="10" a="1"/>
  <c r="X355" i="10"/>
  <c r="X355" i="10" a="1"/>
  <c r="V355" i="10"/>
  <c r="V355" i="10" a="1"/>
  <c r="T355" i="10"/>
  <c r="T355" i="10" a="1"/>
  <c r="R355" i="10"/>
  <c r="R355" i="10" a="1"/>
  <c r="P355" i="10"/>
  <c r="P355" i="10" a="1"/>
  <c r="N355" i="10"/>
  <c r="N355" i="10" a="1"/>
  <c r="L355" i="10"/>
  <c r="L355" i="10" a="1"/>
  <c r="J355" i="10"/>
  <c r="J355" i="10" a="1"/>
  <c r="X354" i="10"/>
  <c r="X354" i="10" a="1"/>
  <c r="V354" i="10"/>
  <c r="V354" i="10" a="1"/>
  <c r="T354" i="10"/>
  <c r="T354" i="10" a="1"/>
  <c r="R354" i="10"/>
  <c r="R354" i="10" a="1"/>
  <c r="P354" i="10"/>
  <c r="P354" i="10" a="1"/>
  <c r="N354" i="10"/>
  <c r="N354" i="10" a="1"/>
  <c r="L354" i="10"/>
  <c r="L354" i="10" a="1"/>
  <c r="J354" i="10"/>
  <c r="J354" i="10" a="1"/>
  <c r="X353" i="10"/>
  <c r="X353" i="10" a="1"/>
  <c r="V353" i="10"/>
  <c r="V353" i="10" a="1"/>
  <c r="T353" i="10"/>
  <c r="T353" i="10" a="1"/>
  <c r="R353" i="10"/>
  <c r="R353" i="10" a="1"/>
  <c r="P353" i="10"/>
  <c r="P353" i="10" a="1"/>
  <c r="N353" i="10"/>
  <c r="N353" i="10" a="1"/>
  <c r="L353" i="10"/>
  <c r="L353" i="10" a="1"/>
  <c r="J353" i="10"/>
  <c r="J353" i="10" a="1"/>
  <c r="X352" i="10"/>
  <c r="X352" i="10" a="1"/>
  <c r="V352" i="10"/>
  <c r="V352" i="10" a="1"/>
  <c r="T352" i="10"/>
  <c r="T352" i="10" a="1"/>
  <c r="R352" i="10"/>
  <c r="R352" i="10" a="1"/>
  <c r="P352" i="10"/>
  <c r="P352" i="10" a="1"/>
  <c r="N352" i="10"/>
  <c r="N352" i="10" a="1"/>
  <c r="L352" i="10"/>
  <c r="L352" i="10" a="1"/>
  <c r="J352" i="10"/>
  <c r="J352" i="10" a="1"/>
  <c r="X351" i="10"/>
  <c r="X351" i="10" a="1"/>
  <c r="V351" i="10"/>
  <c r="V351" i="10" a="1"/>
  <c r="T351" i="10"/>
  <c r="T351" i="10" a="1"/>
  <c r="R351" i="10"/>
  <c r="R351" i="10" a="1"/>
  <c r="P351" i="10"/>
  <c r="P351" i="10" a="1"/>
  <c r="N351" i="10"/>
  <c r="N351" i="10" a="1"/>
  <c r="L351" i="10"/>
  <c r="L351" i="10" a="1"/>
  <c r="J351" i="10"/>
  <c r="J351" i="10" a="1"/>
  <c r="X350" i="10"/>
  <c r="X350" i="10" a="1"/>
  <c r="V350" i="10"/>
  <c r="V350" i="10" a="1"/>
  <c r="T350" i="10"/>
  <c r="T350" i="10" a="1"/>
  <c r="R350" i="10"/>
  <c r="R350" i="10" a="1"/>
  <c r="P350" i="10"/>
  <c r="P350" i="10" a="1"/>
  <c r="N350" i="10"/>
  <c r="N350" i="10" a="1"/>
  <c r="L350" i="10"/>
  <c r="L350" i="10" a="1"/>
  <c r="J350" i="10"/>
  <c r="J350" i="10" a="1"/>
  <c r="X349" i="10"/>
  <c r="X349" i="10" a="1"/>
  <c r="V349" i="10"/>
  <c r="V349" i="10" a="1"/>
  <c r="T349" i="10"/>
  <c r="T349" i="10" a="1"/>
  <c r="R349" i="10"/>
  <c r="R349" i="10" a="1"/>
  <c r="P349" i="10"/>
  <c r="P349" i="10" a="1"/>
  <c r="N349" i="10"/>
  <c r="N349" i="10" a="1"/>
  <c r="L349" i="10"/>
  <c r="L349" i="10" a="1"/>
  <c r="J349" i="10"/>
  <c r="J349" i="10" a="1"/>
  <c r="X348" i="10"/>
  <c r="X348" i="10" a="1"/>
  <c r="V348" i="10"/>
  <c r="V348" i="10" a="1"/>
  <c r="T348" i="10"/>
  <c r="T348" i="10" a="1"/>
  <c r="R348" i="10"/>
  <c r="R348" i="10" a="1"/>
  <c r="P348" i="10"/>
  <c r="P348" i="10" a="1"/>
  <c r="N348" i="10"/>
  <c r="N348" i="10" a="1"/>
  <c r="L348" i="10"/>
  <c r="L348" i="10" a="1"/>
  <c r="J348" i="10"/>
  <c r="J348" i="10" a="1"/>
  <c r="X347" i="10"/>
  <c r="X347" i="10" a="1"/>
  <c r="V347" i="10"/>
  <c r="V347" i="10" a="1"/>
  <c r="T347" i="10"/>
  <c r="T347" i="10" a="1"/>
  <c r="R347" i="10"/>
  <c r="R347" i="10" a="1"/>
  <c r="P347" i="10"/>
  <c r="P347" i="10" a="1"/>
  <c r="N347" i="10"/>
  <c r="N347" i="10" a="1"/>
  <c r="L347" i="10"/>
  <c r="L347" i="10" a="1"/>
  <c r="J347" i="10"/>
  <c r="J347" i="10" a="1"/>
  <c r="X346" i="10"/>
  <c r="X346" i="10" a="1"/>
  <c r="V346" i="10"/>
  <c r="V346" i="10" a="1"/>
  <c r="T346" i="10"/>
  <c r="T346" i="10" a="1"/>
  <c r="R346" i="10"/>
  <c r="R346" i="10" a="1"/>
  <c r="P346" i="10"/>
  <c r="P346" i="10" a="1"/>
  <c r="N346" i="10"/>
  <c r="N346" i="10" a="1"/>
  <c r="L346" i="10"/>
  <c r="L346" i="10" a="1"/>
  <c r="J346" i="10"/>
  <c r="J346" i="10" a="1"/>
  <c r="X345" i="10"/>
  <c r="X345" i="10" a="1"/>
  <c r="V345" i="10"/>
  <c r="V345" i="10" a="1"/>
  <c r="T345" i="10"/>
  <c r="T345" i="10" a="1"/>
  <c r="R345" i="10"/>
  <c r="R345" i="10" a="1"/>
  <c r="P345" i="10"/>
  <c r="P345" i="10" a="1"/>
  <c r="N345" i="10"/>
  <c r="N345" i="10" a="1"/>
  <c r="L345" i="10"/>
  <c r="L345" i="10" a="1"/>
  <c r="J345" i="10"/>
  <c r="J345" i="10" a="1"/>
  <c r="X344" i="10"/>
  <c r="X344" i="10" a="1"/>
  <c r="V344" i="10"/>
  <c r="V344" i="10" a="1"/>
  <c r="T344" i="10"/>
  <c r="T344" i="10" a="1"/>
  <c r="R344" i="10"/>
  <c r="R344" i="10" a="1"/>
  <c r="P344" i="10"/>
  <c r="P344" i="10" a="1"/>
  <c r="N344" i="10"/>
  <c r="N344" i="10" a="1"/>
  <c r="L344" i="10"/>
  <c r="L344" i="10" a="1"/>
  <c r="J344" i="10"/>
  <c r="J344" i="10" a="1"/>
  <c r="X343" i="10"/>
  <c r="X343" i="10" a="1"/>
  <c r="V343" i="10"/>
  <c r="V343" i="10" a="1"/>
  <c r="T343" i="10"/>
  <c r="T343" i="10" a="1"/>
  <c r="R343" i="10"/>
  <c r="R343" i="10" a="1"/>
  <c r="P343" i="10"/>
  <c r="P343" i="10" a="1"/>
  <c r="N343" i="10"/>
  <c r="N343" i="10" a="1"/>
  <c r="L343" i="10"/>
  <c r="L343" i="10" a="1"/>
  <c r="J343" i="10"/>
  <c r="J343" i="10" a="1"/>
  <c r="X342" i="10"/>
  <c r="X342" i="10" a="1"/>
  <c r="V342" i="10"/>
  <c r="V342" i="10" a="1"/>
  <c r="T342" i="10"/>
  <c r="T342" i="10" a="1"/>
  <c r="R342" i="10"/>
  <c r="R342" i="10" a="1"/>
  <c r="P342" i="10"/>
  <c r="P342" i="10" a="1"/>
  <c r="N342" i="10"/>
  <c r="N342" i="10" a="1"/>
  <c r="L342" i="10"/>
  <c r="L342" i="10" a="1"/>
  <c r="J342" i="10"/>
  <c r="J342" i="10" a="1"/>
  <c r="X341" i="10"/>
  <c r="X341" i="10" a="1"/>
  <c r="V341" i="10"/>
  <c r="V341" i="10" a="1"/>
  <c r="T341" i="10"/>
  <c r="T341" i="10" a="1"/>
  <c r="R341" i="10"/>
  <c r="R341" i="10" a="1"/>
  <c r="P341" i="10"/>
  <c r="P341" i="10" a="1"/>
  <c r="N341" i="10"/>
  <c r="N341" i="10" a="1"/>
  <c r="L341" i="10"/>
  <c r="L341" i="10" a="1"/>
  <c r="J341" i="10"/>
  <c r="J341" i="10" a="1"/>
  <c r="X340" i="10"/>
  <c r="X340" i="10" a="1"/>
  <c r="V340" i="10"/>
  <c r="V340" i="10" a="1"/>
  <c r="T340" i="10"/>
  <c r="T340" i="10" a="1"/>
  <c r="R340" i="10"/>
  <c r="R340" i="10" a="1"/>
  <c r="P340" i="10"/>
  <c r="P340" i="10" a="1"/>
  <c r="N340" i="10"/>
  <c r="N340" i="10" a="1"/>
  <c r="L340" i="10"/>
  <c r="L340" i="10" a="1"/>
  <c r="J340" i="10"/>
  <c r="J340" i="10" a="1"/>
  <c r="X339" i="10"/>
  <c r="X339" i="10" a="1"/>
  <c r="V339" i="10"/>
  <c r="V339" i="10" a="1"/>
  <c r="T339" i="10"/>
  <c r="T339" i="10" a="1"/>
  <c r="R339" i="10"/>
  <c r="R339" i="10" a="1"/>
  <c r="P339" i="10"/>
  <c r="P339" i="10" a="1"/>
  <c r="N339" i="10"/>
  <c r="N339" i="10" a="1"/>
  <c r="L339" i="10"/>
  <c r="L339" i="10" a="1"/>
  <c r="J339" i="10"/>
  <c r="J339" i="10" a="1"/>
  <c r="X338" i="10"/>
  <c r="X338" i="10" a="1"/>
  <c r="V338" i="10"/>
  <c r="V338" i="10" a="1"/>
  <c r="T338" i="10"/>
  <c r="T338" i="10" a="1"/>
  <c r="R338" i="10"/>
  <c r="R338" i="10" a="1"/>
  <c r="P338" i="10"/>
  <c r="P338" i="10" a="1"/>
  <c r="N338" i="10"/>
  <c r="N338" i="10" a="1"/>
  <c r="L338" i="10"/>
  <c r="L338" i="10" a="1"/>
  <c r="J338" i="10"/>
  <c r="J338" i="10" a="1"/>
  <c r="X337" i="10"/>
  <c r="X337" i="10" a="1"/>
  <c r="V337" i="10"/>
  <c r="V337" i="10" a="1"/>
  <c r="T337" i="10"/>
  <c r="T337" i="10" a="1"/>
  <c r="R337" i="10"/>
  <c r="R337" i="10" a="1"/>
  <c r="P337" i="10"/>
  <c r="P337" i="10" a="1"/>
  <c r="N337" i="10"/>
  <c r="N337" i="10" a="1"/>
  <c r="L337" i="10"/>
  <c r="L337" i="10" a="1"/>
  <c r="J337" i="10"/>
  <c r="J337" i="10" a="1"/>
  <c r="X336" i="10"/>
  <c r="X336" i="10" a="1"/>
  <c r="V336" i="10"/>
  <c r="V336" i="10" a="1"/>
  <c r="T336" i="10"/>
  <c r="T336" i="10" a="1"/>
  <c r="R336" i="10"/>
  <c r="R336" i="10" a="1"/>
  <c r="P336" i="10"/>
  <c r="P336" i="10" a="1"/>
  <c r="N336" i="10"/>
  <c r="N336" i="10" a="1"/>
  <c r="L336" i="10"/>
  <c r="L336" i="10" a="1"/>
  <c r="J336" i="10"/>
  <c r="J336" i="10" a="1"/>
  <c r="X335" i="10"/>
  <c r="X335" i="10" a="1"/>
  <c r="V335" i="10"/>
  <c r="V335" i="10" a="1"/>
  <c r="T335" i="10"/>
  <c r="T335" i="10" a="1"/>
  <c r="R335" i="10"/>
  <c r="R335" i="10" a="1"/>
  <c r="P335" i="10"/>
  <c r="P335" i="10" a="1"/>
  <c r="N335" i="10"/>
  <c r="N335" i="10" a="1"/>
  <c r="L335" i="10"/>
  <c r="L335" i="10" a="1"/>
  <c r="J335" i="10"/>
  <c r="J335" i="10" a="1"/>
  <c r="X334" i="10"/>
  <c r="X334" i="10" a="1"/>
  <c r="V334" i="10"/>
  <c r="V334" i="10" a="1"/>
  <c r="T334" i="10"/>
  <c r="T334" i="10" a="1"/>
  <c r="R334" i="10"/>
  <c r="R334" i="10" a="1"/>
  <c r="P334" i="10"/>
  <c r="P334" i="10" a="1"/>
  <c r="N334" i="10"/>
  <c r="N334" i="10" a="1"/>
  <c r="L334" i="10"/>
  <c r="L334" i="10" a="1"/>
  <c r="J334" i="10"/>
  <c r="J334" i="10" a="1"/>
  <c r="X333" i="10"/>
  <c r="X333" i="10" a="1"/>
  <c r="V333" i="10"/>
  <c r="V333" i="10" a="1"/>
  <c r="T333" i="10"/>
  <c r="T333" i="10" a="1"/>
  <c r="R333" i="10"/>
  <c r="R333" i="10" a="1"/>
  <c r="P333" i="10"/>
  <c r="P333" i="10" a="1"/>
  <c r="N333" i="10"/>
  <c r="N333" i="10" a="1"/>
  <c r="L333" i="10"/>
  <c r="L333" i="10" a="1"/>
  <c r="J333" i="10"/>
  <c r="J333" i="10" a="1"/>
  <c r="X332" i="10"/>
  <c r="X332" i="10" a="1"/>
  <c r="V332" i="10"/>
  <c r="V332" i="10" a="1"/>
  <c r="T332" i="10"/>
  <c r="T332" i="10" a="1"/>
  <c r="R332" i="10"/>
  <c r="R332" i="10" a="1"/>
  <c r="P332" i="10"/>
  <c r="P332" i="10" a="1"/>
  <c r="N332" i="10"/>
  <c r="N332" i="10" a="1"/>
  <c r="L332" i="10"/>
  <c r="L332" i="10" a="1"/>
  <c r="J332" i="10"/>
  <c r="J332" i="10" a="1"/>
  <c r="X331" i="10"/>
  <c r="X331" i="10" a="1"/>
  <c r="V331" i="10"/>
  <c r="V331" i="10" a="1"/>
  <c r="T331" i="10"/>
  <c r="T331" i="10" a="1"/>
  <c r="R331" i="10"/>
  <c r="R331" i="10" a="1"/>
  <c r="P331" i="10"/>
  <c r="P331" i="10" a="1"/>
  <c r="N331" i="10"/>
  <c r="N331" i="10" a="1"/>
  <c r="L331" i="10"/>
  <c r="L331" i="10" a="1"/>
  <c r="J331" i="10"/>
  <c r="J331" i="10" a="1"/>
  <c r="X330" i="10"/>
  <c r="X330" i="10" a="1"/>
  <c r="V330" i="10"/>
  <c r="V330" i="10" a="1"/>
  <c r="T330" i="10"/>
  <c r="T330" i="10" a="1"/>
  <c r="R330" i="10"/>
  <c r="R330" i="10" a="1"/>
  <c r="P330" i="10"/>
  <c r="P330" i="10" a="1"/>
  <c r="N330" i="10"/>
  <c r="N330" i="10" a="1"/>
  <c r="L330" i="10"/>
  <c r="L330" i="10" a="1"/>
  <c r="J330" i="10"/>
  <c r="J330" i="10" a="1"/>
  <c r="X329" i="10"/>
  <c r="X329" i="10" a="1"/>
  <c r="V329" i="10"/>
  <c r="V329" i="10" a="1"/>
  <c r="T329" i="10"/>
  <c r="T329" i="10" a="1"/>
  <c r="R329" i="10"/>
  <c r="R329" i="10" a="1"/>
  <c r="P329" i="10"/>
  <c r="P329" i="10" a="1"/>
  <c r="N329" i="10"/>
  <c r="N329" i="10" a="1"/>
  <c r="L329" i="10"/>
  <c r="L329" i="10" a="1"/>
  <c r="J329" i="10"/>
  <c r="J329" i="10" a="1"/>
  <c r="X328" i="10"/>
  <c r="X328" i="10" a="1"/>
  <c r="V328" i="10"/>
  <c r="V328" i="10" a="1"/>
  <c r="T328" i="10"/>
  <c r="T328" i="10" a="1"/>
  <c r="R328" i="10"/>
  <c r="R328" i="10" a="1"/>
  <c r="P328" i="10"/>
  <c r="P328" i="10" a="1"/>
  <c r="N328" i="10"/>
  <c r="N328" i="10" a="1"/>
  <c r="L328" i="10"/>
  <c r="L328" i="10" a="1"/>
  <c r="J328" i="10"/>
  <c r="J328" i="10" a="1"/>
  <c r="X327" i="10"/>
  <c r="X327" i="10" a="1"/>
  <c r="V327" i="10"/>
  <c r="V327" i="10" a="1"/>
  <c r="T327" i="10"/>
  <c r="T327" i="10" a="1"/>
  <c r="R327" i="10"/>
  <c r="R327" i="10" a="1"/>
  <c r="P327" i="10"/>
  <c r="P327" i="10" a="1"/>
  <c r="N327" i="10"/>
  <c r="N327" i="10" a="1"/>
  <c r="L327" i="10"/>
  <c r="L327" i="10" a="1"/>
  <c r="J327" i="10"/>
  <c r="J327" i="10" a="1"/>
  <c r="X326" i="10"/>
  <c r="X326" i="10" a="1"/>
  <c r="V326" i="10"/>
  <c r="V326" i="10" a="1"/>
  <c r="T326" i="10"/>
  <c r="T326" i="10" a="1"/>
  <c r="R326" i="10"/>
  <c r="R326" i="10" a="1"/>
  <c r="P326" i="10"/>
  <c r="P326" i="10" a="1"/>
  <c r="N326" i="10"/>
  <c r="N326" i="10" a="1"/>
  <c r="L326" i="10"/>
  <c r="L326" i="10" a="1"/>
  <c r="J326" i="10"/>
  <c r="J326" i="10" a="1"/>
  <c r="X325" i="10"/>
  <c r="X325" i="10" a="1"/>
  <c r="V325" i="10"/>
  <c r="V325" i="10" a="1"/>
  <c r="T325" i="10"/>
  <c r="T325" i="10" a="1"/>
  <c r="R325" i="10"/>
  <c r="R325" i="10" a="1"/>
  <c r="P325" i="10"/>
  <c r="P325" i="10" a="1"/>
  <c r="N325" i="10"/>
  <c r="N325" i="10" a="1"/>
  <c r="L325" i="10"/>
  <c r="L325" i="10" a="1"/>
  <c r="J325" i="10"/>
  <c r="J325" i="10" a="1"/>
  <c r="X324" i="10"/>
  <c r="X324" i="10" a="1"/>
  <c r="V324" i="10"/>
  <c r="V324" i="10" a="1"/>
  <c r="T324" i="10"/>
  <c r="T324" i="10" a="1"/>
  <c r="R324" i="10"/>
  <c r="R324" i="10" a="1"/>
  <c r="P324" i="10"/>
  <c r="P324" i="10" a="1"/>
  <c r="N324" i="10"/>
  <c r="N324" i="10" a="1"/>
  <c r="L324" i="10"/>
  <c r="L324" i="10" a="1"/>
  <c r="J324" i="10"/>
  <c r="J324" i="10" a="1"/>
  <c r="X323" i="10"/>
  <c r="X323" i="10" a="1"/>
  <c r="V323" i="10"/>
  <c r="V323" i="10" a="1"/>
  <c r="T323" i="10"/>
  <c r="T323" i="10" a="1"/>
  <c r="R323" i="10"/>
  <c r="R323" i="10" a="1"/>
  <c r="P323" i="10"/>
  <c r="P323" i="10" a="1"/>
  <c r="N323" i="10"/>
  <c r="N323" i="10" a="1"/>
  <c r="L323" i="10"/>
  <c r="L323" i="10" a="1"/>
  <c r="J323" i="10"/>
  <c r="J323" i="10" a="1"/>
  <c r="X322" i="10"/>
  <c r="X322" i="10" a="1"/>
  <c r="V322" i="10"/>
  <c r="V322" i="10" a="1"/>
  <c r="T322" i="10"/>
  <c r="T322" i="10" a="1"/>
  <c r="R322" i="10"/>
  <c r="R322" i="10" a="1"/>
  <c r="P322" i="10"/>
  <c r="P322" i="10" a="1"/>
  <c r="N322" i="10"/>
  <c r="N322" i="10" a="1"/>
  <c r="L322" i="10"/>
  <c r="L322" i="10" a="1"/>
  <c r="J322" i="10"/>
  <c r="J322" i="10" a="1"/>
  <c r="X321" i="10"/>
  <c r="X321" i="10" a="1"/>
  <c r="V321" i="10"/>
  <c r="V321" i="10" a="1"/>
  <c r="T321" i="10"/>
  <c r="T321" i="10" a="1"/>
  <c r="R321" i="10"/>
  <c r="R321" i="10" a="1"/>
  <c r="P321" i="10"/>
  <c r="P321" i="10" a="1"/>
  <c r="N321" i="10"/>
  <c r="N321" i="10" a="1"/>
  <c r="L321" i="10"/>
  <c r="L321" i="10" a="1"/>
  <c r="J321" i="10"/>
  <c r="J321" i="10" a="1"/>
  <c r="X320" i="10"/>
  <c r="X320" i="10" a="1"/>
  <c r="V320" i="10"/>
  <c r="V320" i="10" a="1"/>
  <c r="T320" i="10"/>
  <c r="T320" i="10" a="1"/>
  <c r="R320" i="10"/>
  <c r="R320" i="10" a="1"/>
  <c r="P320" i="10"/>
  <c r="P320" i="10" a="1"/>
  <c r="N320" i="10"/>
  <c r="N320" i="10" a="1"/>
  <c r="L320" i="10"/>
  <c r="L320" i="10" a="1"/>
  <c r="J320" i="10"/>
  <c r="J320" i="10" a="1"/>
  <c r="X319" i="10"/>
  <c r="X319" i="10" a="1"/>
  <c r="V319" i="10"/>
  <c r="V319" i="10" a="1"/>
  <c r="T319" i="10"/>
  <c r="T319" i="10" a="1"/>
  <c r="R319" i="10"/>
  <c r="R319" i="10" a="1"/>
  <c r="P319" i="10"/>
  <c r="P319" i="10" a="1"/>
  <c r="N319" i="10"/>
  <c r="N319" i="10" a="1"/>
  <c r="L319" i="10"/>
  <c r="L319" i="10" a="1"/>
  <c r="J319" i="10"/>
  <c r="J319" i="10" a="1"/>
  <c r="X318" i="10"/>
  <c r="X318" i="10" a="1"/>
  <c r="V318" i="10"/>
  <c r="V318" i="10" a="1"/>
  <c r="T318" i="10"/>
  <c r="T318" i="10" a="1"/>
  <c r="R318" i="10"/>
  <c r="R318" i="10" a="1"/>
  <c r="P318" i="10"/>
  <c r="P318" i="10" a="1"/>
  <c r="N318" i="10"/>
  <c r="N318" i="10" a="1"/>
  <c r="L318" i="10"/>
  <c r="L318" i="10" a="1"/>
  <c r="J318" i="10"/>
  <c r="J318" i="10" a="1"/>
  <c r="X317" i="10"/>
  <c r="X317" i="10" a="1"/>
  <c r="V317" i="10"/>
  <c r="V317" i="10" a="1"/>
  <c r="T317" i="10"/>
  <c r="T317" i="10" a="1"/>
  <c r="R317" i="10"/>
  <c r="R317" i="10" a="1"/>
  <c r="P317" i="10"/>
  <c r="P317" i="10" a="1"/>
  <c r="N317" i="10"/>
  <c r="N317" i="10" a="1"/>
  <c r="L317" i="10"/>
  <c r="L317" i="10" a="1"/>
  <c r="J317" i="10"/>
  <c r="J317" i="10" a="1"/>
  <c r="X316" i="10"/>
  <c r="X316" i="10" a="1"/>
  <c r="V316" i="10"/>
  <c r="V316" i="10" a="1"/>
  <c r="T316" i="10"/>
  <c r="T316" i="10" a="1"/>
  <c r="R316" i="10"/>
  <c r="R316" i="10" a="1"/>
  <c r="P316" i="10"/>
  <c r="P316" i="10" a="1"/>
  <c r="N316" i="10"/>
  <c r="N316" i="10" a="1"/>
  <c r="L316" i="10"/>
  <c r="L316" i="10" a="1"/>
  <c r="J316" i="10"/>
  <c r="J316" i="10" a="1"/>
  <c r="X315" i="10"/>
  <c r="X315" i="10" a="1"/>
  <c r="V315" i="10"/>
  <c r="V315" i="10" a="1"/>
  <c r="T315" i="10"/>
  <c r="T315" i="10" a="1"/>
  <c r="R315" i="10"/>
  <c r="R315" i="10" a="1"/>
  <c r="P315" i="10"/>
  <c r="P315" i="10" a="1"/>
  <c r="N315" i="10"/>
  <c r="N315" i="10" a="1"/>
  <c r="L315" i="10"/>
  <c r="L315" i="10" a="1"/>
  <c r="J315" i="10"/>
  <c r="J315" i="10" a="1"/>
  <c r="X314" i="10"/>
  <c r="X314" i="10" a="1"/>
  <c r="V314" i="10"/>
  <c r="V314" i="10" a="1"/>
  <c r="T314" i="10"/>
  <c r="T314" i="10" a="1"/>
  <c r="R314" i="10"/>
  <c r="R314" i="10" a="1"/>
  <c r="P314" i="10"/>
  <c r="P314" i="10" a="1"/>
  <c r="N314" i="10"/>
  <c r="N314" i="10" a="1"/>
  <c r="L314" i="10"/>
  <c r="L314" i="10" a="1"/>
  <c r="J314" i="10"/>
  <c r="J314" i="10" a="1"/>
  <c r="X313" i="10"/>
  <c r="X313" i="10" a="1"/>
  <c r="V313" i="10"/>
  <c r="V313" i="10" a="1"/>
  <c r="T313" i="10"/>
  <c r="T313" i="10" a="1"/>
  <c r="R313" i="10"/>
  <c r="R313" i="10" a="1"/>
  <c r="P313" i="10"/>
  <c r="P313" i="10" a="1"/>
  <c r="N313" i="10"/>
  <c r="N313" i="10" a="1"/>
  <c r="L313" i="10"/>
  <c r="L313" i="10" a="1"/>
  <c r="J313" i="10"/>
  <c r="J313" i="10" a="1"/>
  <c r="X312" i="10"/>
  <c r="X312" i="10" a="1"/>
  <c r="V312" i="10"/>
  <c r="V312" i="10" a="1"/>
  <c r="T312" i="10"/>
  <c r="T312" i="10" a="1"/>
  <c r="R312" i="10"/>
  <c r="R312" i="10" a="1"/>
  <c r="P312" i="10"/>
  <c r="P312" i="10" a="1"/>
  <c r="N312" i="10"/>
  <c r="N312" i="10" a="1"/>
  <c r="L312" i="10"/>
  <c r="L312" i="10" a="1"/>
  <c r="J312" i="10"/>
  <c r="J312" i="10" a="1"/>
  <c r="X311" i="10"/>
  <c r="X311" i="10" a="1"/>
  <c r="V311" i="10"/>
  <c r="V311" i="10" a="1"/>
  <c r="T311" i="10"/>
  <c r="T311" i="10" a="1"/>
  <c r="R311" i="10"/>
  <c r="R311" i="10" a="1"/>
  <c r="P311" i="10"/>
  <c r="P311" i="10" a="1"/>
  <c r="N311" i="10"/>
  <c r="N311" i="10" a="1"/>
  <c r="L311" i="10"/>
  <c r="L311" i="10" a="1"/>
  <c r="J311" i="10"/>
  <c r="J311" i="10" a="1"/>
  <c r="X310" i="10"/>
  <c r="X310" i="10" a="1"/>
  <c r="V310" i="10"/>
  <c r="V310" i="10" a="1"/>
  <c r="T310" i="10"/>
  <c r="T310" i="10" a="1"/>
  <c r="R310" i="10"/>
  <c r="R310" i="10" a="1"/>
  <c r="P310" i="10"/>
  <c r="P310" i="10" a="1"/>
  <c r="N310" i="10"/>
  <c r="N310" i="10" a="1"/>
  <c r="L310" i="10"/>
  <c r="L310" i="10" a="1"/>
  <c r="J310" i="10"/>
  <c r="J310" i="10" a="1"/>
  <c r="X309" i="10"/>
  <c r="X309" i="10" a="1"/>
  <c r="V309" i="10"/>
  <c r="V309" i="10" a="1"/>
  <c r="T309" i="10"/>
  <c r="T309" i="10" a="1"/>
  <c r="R309" i="10"/>
  <c r="R309" i="10" a="1"/>
  <c r="P309" i="10"/>
  <c r="P309" i="10" a="1"/>
  <c r="N309" i="10"/>
  <c r="N309" i="10" a="1"/>
  <c r="L309" i="10"/>
  <c r="L309" i="10" a="1"/>
  <c r="J309" i="10"/>
  <c r="J309" i="10" a="1"/>
  <c r="X308" i="10"/>
  <c r="X308" i="10" a="1"/>
  <c r="V308" i="10"/>
  <c r="V308" i="10" a="1"/>
  <c r="T308" i="10"/>
  <c r="T308" i="10" a="1"/>
  <c r="R308" i="10"/>
  <c r="R308" i="10" a="1"/>
  <c r="P308" i="10"/>
  <c r="P308" i="10" a="1"/>
  <c r="N308" i="10"/>
  <c r="N308" i="10" a="1"/>
  <c r="L308" i="10"/>
  <c r="L308" i="10" a="1"/>
  <c r="J308" i="10"/>
  <c r="J308" i="10" a="1"/>
  <c r="X307" i="10"/>
  <c r="X307" i="10" a="1"/>
  <c r="V307" i="10"/>
  <c r="V307" i="10" a="1"/>
  <c r="T307" i="10"/>
  <c r="T307" i="10" a="1"/>
  <c r="R307" i="10"/>
  <c r="R307" i="10" a="1"/>
  <c r="P307" i="10"/>
  <c r="P307" i="10" a="1"/>
  <c r="N307" i="10"/>
  <c r="N307" i="10" a="1"/>
  <c r="L307" i="10"/>
  <c r="L307" i="10" a="1"/>
  <c r="J307" i="10"/>
  <c r="J307" i="10" a="1"/>
  <c r="X306" i="10"/>
  <c r="X306" i="10" a="1"/>
  <c r="V306" i="10"/>
  <c r="V306" i="10" a="1"/>
  <c r="T306" i="10"/>
  <c r="T306" i="10" a="1"/>
  <c r="R306" i="10"/>
  <c r="R306" i="10" a="1"/>
  <c r="P306" i="10"/>
  <c r="P306" i="10" a="1"/>
  <c r="N306" i="10"/>
  <c r="N306" i="10" a="1"/>
  <c r="L306" i="10"/>
  <c r="L306" i="10" a="1"/>
  <c r="J306" i="10"/>
  <c r="J306" i="10" a="1"/>
  <c r="X305" i="10"/>
  <c r="X305" i="10" a="1"/>
  <c r="V305" i="10"/>
  <c r="V305" i="10" a="1"/>
  <c r="T305" i="10"/>
  <c r="T305" i="10" a="1"/>
  <c r="R305" i="10"/>
  <c r="R305" i="10" a="1"/>
  <c r="P305" i="10"/>
  <c r="P305" i="10" a="1"/>
  <c r="N305" i="10"/>
  <c r="N305" i="10" a="1"/>
  <c r="L305" i="10"/>
  <c r="L305" i="10" a="1"/>
  <c r="J305" i="10"/>
  <c r="J305" i="10" a="1"/>
  <c r="X304" i="10"/>
  <c r="X304" i="10" a="1"/>
  <c r="V304" i="10"/>
  <c r="V304" i="10" a="1"/>
  <c r="T304" i="10"/>
  <c r="T304" i="10" a="1"/>
  <c r="R304" i="10"/>
  <c r="R304" i="10" a="1"/>
  <c r="P304" i="10"/>
  <c r="P304" i="10" a="1"/>
  <c r="N304" i="10"/>
  <c r="N304" i="10" a="1"/>
  <c r="L304" i="10"/>
  <c r="L304" i="10" a="1"/>
  <c r="J304" i="10"/>
  <c r="J304" i="10" a="1"/>
  <c r="X303" i="10"/>
  <c r="X303" i="10" a="1"/>
  <c r="V303" i="10"/>
  <c r="V303" i="10" a="1"/>
  <c r="T303" i="10"/>
  <c r="T303" i="10" a="1"/>
  <c r="R303" i="10"/>
  <c r="R303" i="10" a="1"/>
  <c r="P303" i="10"/>
  <c r="P303" i="10" a="1"/>
  <c r="N303" i="10"/>
  <c r="N303" i="10" a="1"/>
  <c r="L303" i="10"/>
  <c r="L303" i="10" a="1"/>
  <c r="J303" i="10"/>
  <c r="J303" i="10" a="1"/>
  <c r="X302" i="10"/>
  <c r="X302" i="10" a="1"/>
  <c r="V302" i="10"/>
  <c r="V302" i="10" a="1"/>
  <c r="T302" i="10"/>
  <c r="T302" i="10" a="1"/>
  <c r="R302" i="10"/>
  <c r="R302" i="10" a="1"/>
  <c r="P302" i="10"/>
  <c r="P302" i="10" a="1"/>
  <c r="N302" i="10"/>
  <c r="N302" i="10" a="1"/>
  <c r="L302" i="10"/>
  <c r="L302" i="10" a="1"/>
  <c r="J302" i="10"/>
  <c r="J302" i="10" a="1"/>
  <c r="X301" i="10"/>
  <c r="X301" i="10" a="1"/>
  <c r="V301" i="10"/>
  <c r="V301" i="10" a="1"/>
  <c r="T301" i="10"/>
  <c r="T301" i="10" a="1"/>
  <c r="R301" i="10"/>
  <c r="R301" i="10" a="1"/>
  <c r="P301" i="10"/>
  <c r="P301" i="10" a="1"/>
  <c r="N301" i="10"/>
  <c r="N301" i="10" a="1"/>
  <c r="L301" i="10"/>
  <c r="L301" i="10" a="1"/>
  <c r="J301" i="10"/>
  <c r="J301" i="10" a="1"/>
  <c r="X300" i="10"/>
  <c r="X300" i="10" a="1"/>
  <c r="V300" i="10"/>
  <c r="V300" i="10" a="1"/>
  <c r="T300" i="10"/>
  <c r="T300" i="10" a="1"/>
  <c r="R300" i="10"/>
  <c r="R300" i="10" a="1"/>
  <c r="P300" i="10"/>
  <c r="P300" i="10" a="1"/>
  <c r="N300" i="10"/>
  <c r="N300" i="10" a="1"/>
  <c r="L300" i="10"/>
  <c r="L300" i="10" a="1"/>
  <c r="J300" i="10"/>
  <c r="J300" i="10" a="1"/>
  <c r="X299" i="10"/>
  <c r="X299" i="10" a="1"/>
  <c r="V299" i="10"/>
  <c r="V299" i="10" a="1"/>
  <c r="T299" i="10"/>
  <c r="T299" i="10" a="1"/>
  <c r="R299" i="10"/>
  <c r="R299" i="10" a="1"/>
  <c r="P299" i="10"/>
  <c r="P299" i="10" a="1"/>
  <c r="N299" i="10"/>
  <c r="N299" i="10" a="1"/>
  <c r="L299" i="10"/>
  <c r="L299" i="10" a="1"/>
  <c r="J299" i="10"/>
  <c r="J299" i="10" a="1"/>
  <c r="X298" i="10"/>
  <c r="X298" i="10" a="1"/>
  <c r="V298" i="10"/>
  <c r="V298" i="10" a="1"/>
  <c r="T298" i="10"/>
  <c r="T298" i="10" a="1"/>
  <c r="R298" i="10"/>
  <c r="R298" i="10" a="1"/>
  <c r="P298" i="10"/>
  <c r="P298" i="10" a="1"/>
  <c r="N298" i="10"/>
  <c r="N298" i="10" a="1"/>
  <c r="L298" i="10"/>
  <c r="L298" i="10" a="1"/>
  <c r="J298" i="10"/>
  <c r="J298" i="10" a="1"/>
  <c r="X297" i="10"/>
  <c r="X297" i="10" a="1"/>
  <c r="V297" i="10"/>
  <c r="V297" i="10" a="1"/>
  <c r="T297" i="10"/>
  <c r="T297" i="10" a="1"/>
  <c r="R297" i="10"/>
  <c r="R297" i="10" a="1"/>
  <c r="P297" i="10"/>
  <c r="P297" i="10" a="1"/>
  <c r="N297" i="10"/>
  <c r="N297" i="10" a="1"/>
  <c r="L297" i="10"/>
  <c r="L297" i="10" a="1"/>
  <c r="J297" i="10"/>
  <c r="J297" i="10" a="1"/>
  <c r="X296" i="10"/>
  <c r="X296" i="10" a="1"/>
  <c r="V296" i="10"/>
  <c r="V296" i="10" a="1"/>
  <c r="T296" i="10"/>
  <c r="T296" i="10" a="1"/>
  <c r="R296" i="10"/>
  <c r="R296" i="10" a="1"/>
  <c r="P296" i="10"/>
  <c r="P296" i="10" a="1"/>
  <c r="N296" i="10"/>
  <c r="N296" i="10" a="1"/>
  <c r="L296" i="10"/>
  <c r="L296" i="10" a="1"/>
  <c r="J296" i="10"/>
  <c r="J296" i="10" a="1"/>
  <c r="X295" i="10"/>
  <c r="X295" i="10" a="1"/>
  <c r="V295" i="10"/>
  <c r="V295" i="10" a="1"/>
  <c r="T295" i="10"/>
  <c r="T295" i="10" a="1"/>
  <c r="R295" i="10"/>
  <c r="R295" i="10" a="1"/>
  <c r="P295" i="10"/>
  <c r="P295" i="10" a="1"/>
  <c r="N295" i="10"/>
  <c r="N295" i="10" a="1"/>
  <c r="L295" i="10"/>
  <c r="L295" i="10" a="1"/>
  <c r="J295" i="10"/>
  <c r="J295" i="10" a="1"/>
  <c r="X294" i="10"/>
  <c r="X294" i="10" a="1"/>
  <c r="V294" i="10"/>
  <c r="V294" i="10" a="1"/>
  <c r="T294" i="10"/>
  <c r="T294" i="10" a="1"/>
  <c r="R294" i="10"/>
  <c r="R294" i="10" a="1"/>
  <c r="P294" i="10"/>
  <c r="P294" i="10" a="1"/>
  <c r="N294" i="10"/>
  <c r="N294" i="10" a="1"/>
  <c r="L294" i="10"/>
  <c r="L294" i="10" a="1"/>
  <c r="J294" i="10"/>
  <c r="J294" i="10" a="1"/>
  <c r="X293" i="10"/>
  <c r="X293" i="10" a="1"/>
  <c r="V293" i="10"/>
  <c r="V293" i="10" a="1"/>
  <c r="T293" i="10"/>
  <c r="T293" i="10" a="1"/>
  <c r="R293" i="10"/>
  <c r="R293" i="10" a="1"/>
  <c r="P293" i="10"/>
  <c r="P293" i="10" a="1"/>
  <c r="N293" i="10"/>
  <c r="N293" i="10" a="1"/>
  <c r="L293" i="10"/>
  <c r="L293" i="10" a="1"/>
  <c r="J293" i="10"/>
  <c r="J293" i="10" a="1"/>
  <c r="X292" i="10"/>
  <c r="X292" i="10" a="1"/>
  <c r="V292" i="10"/>
  <c r="V292" i="10" a="1"/>
  <c r="T292" i="10"/>
  <c r="T292" i="10" a="1"/>
  <c r="R292" i="10"/>
  <c r="R292" i="10" a="1"/>
  <c r="P292" i="10"/>
  <c r="P292" i="10" a="1"/>
  <c r="N292" i="10"/>
  <c r="N292" i="10" a="1"/>
  <c r="L292" i="10"/>
  <c r="L292" i="10" a="1"/>
  <c r="J292" i="10"/>
  <c r="J292" i="10" a="1"/>
  <c r="X291" i="10"/>
  <c r="X291" i="10" a="1"/>
  <c r="V291" i="10"/>
  <c r="V291" i="10" a="1"/>
  <c r="T291" i="10"/>
  <c r="T291" i="10" a="1"/>
  <c r="R291" i="10"/>
  <c r="R291" i="10" a="1"/>
  <c r="P291" i="10"/>
  <c r="P291" i="10" a="1"/>
  <c r="N291" i="10"/>
  <c r="N291" i="10" a="1"/>
  <c r="L291" i="10"/>
  <c r="L291" i="10" a="1"/>
  <c r="J291" i="10"/>
  <c r="J291" i="10" a="1"/>
  <c r="X290" i="10"/>
  <c r="X290" i="10" a="1"/>
  <c r="V290" i="10"/>
  <c r="V290" i="10" a="1"/>
  <c r="T290" i="10"/>
  <c r="T290" i="10" a="1"/>
  <c r="R290" i="10"/>
  <c r="R290" i="10" a="1"/>
  <c r="P290" i="10"/>
  <c r="P290" i="10" a="1"/>
  <c r="N290" i="10"/>
  <c r="N290" i="10" a="1"/>
  <c r="L290" i="10"/>
  <c r="L290" i="10" a="1"/>
  <c r="J290" i="10"/>
  <c r="J290" i="10" a="1"/>
  <c r="X289" i="10"/>
  <c r="X289" i="10" a="1"/>
  <c r="V289" i="10"/>
  <c r="V289" i="10" a="1"/>
  <c r="T289" i="10"/>
  <c r="T289" i="10" a="1"/>
  <c r="R289" i="10"/>
  <c r="R289" i="10" a="1"/>
  <c r="P289" i="10"/>
  <c r="P289" i="10" a="1"/>
  <c r="N289" i="10"/>
  <c r="N289" i="10" a="1"/>
  <c r="L289" i="10"/>
  <c r="L289" i="10" a="1"/>
  <c r="J289" i="10"/>
  <c r="J289" i="10" a="1"/>
  <c r="X288" i="10"/>
  <c r="X288" i="10" a="1"/>
  <c r="V288" i="10"/>
  <c r="V288" i="10" a="1"/>
  <c r="T288" i="10"/>
  <c r="T288" i="10" a="1"/>
  <c r="R288" i="10"/>
  <c r="R288" i="10" a="1"/>
  <c r="P288" i="10"/>
  <c r="P288" i="10" a="1"/>
  <c r="N288" i="10"/>
  <c r="N288" i="10" a="1"/>
  <c r="L288" i="10"/>
  <c r="L288" i="10" a="1"/>
  <c r="J288" i="10"/>
  <c r="J288" i="10" a="1"/>
  <c r="X287" i="10"/>
  <c r="X287" i="10" a="1"/>
  <c r="V287" i="10"/>
  <c r="V287" i="10" a="1"/>
  <c r="T287" i="10"/>
  <c r="T287" i="10" a="1"/>
  <c r="R287" i="10"/>
  <c r="R287" i="10" a="1"/>
  <c r="P287" i="10"/>
  <c r="P287" i="10" a="1"/>
  <c r="N287" i="10"/>
  <c r="N287" i="10" a="1"/>
  <c r="L287" i="10"/>
  <c r="L287" i="10" a="1"/>
  <c r="J287" i="10"/>
  <c r="J287" i="10" a="1"/>
  <c r="X286" i="10"/>
  <c r="X286" i="10" a="1"/>
  <c r="V286" i="10"/>
  <c r="V286" i="10" a="1"/>
  <c r="T286" i="10"/>
  <c r="T286" i="10" a="1"/>
  <c r="R286" i="10"/>
  <c r="R286" i="10" a="1"/>
  <c r="P286" i="10"/>
  <c r="P286" i="10" a="1"/>
  <c r="N286" i="10"/>
  <c r="N286" i="10" a="1"/>
  <c r="L286" i="10"/>
  <c r="L286" i="10" a="1"/>
  <c r="J286" i="10"/>
  <c r="J286" i="10" a="1"/>
  <c r="X285" i="10"/>
  <c r="X285" i="10" a="1"/>
  <c r="V285" i="10"/>
  <c r="V285" i="10" a="1"/>
  <c r="T285" i="10"/>
  <c r="T285" i="10" a="1"/>
  <c r="R285" i="10"/>
  <c r="R285" i="10" a="1"/>
  <c r="P285" i="10"/>
  <c r="P285" i="10" a="1"/>
  <c r="N285" i="10"/>
  <c r="N285" i="10" a="1"/>
  <c r="L285" i="10"/>
  <c r="L285" i="10" a="1"/>
  <c r="J285" i="10"/>
  <c r="J285" i="10" a="1"/>
  <c r="X284" i="10"/>
  <c r="X284" i="10" a="1"/>
  <c r="V284" i="10"/>
  <c r="V284" i="10" a="1"/>
  <c r="T284" i="10"/>
  <c r="T284" i="10" a="1"/>
  <c r="R284" i="10"/>
  <c r="R284" i="10" a="1"/>
  <c r="P284" i="10"/>
  <c r="P284" i="10" a="1"/>
  <c r="N284" i="10"/>
  <c r="N284" i="10" a="1"/>
  <c r="L284" i="10"/>
  <c r="L284" i="10" a="1"/>
  <c r="J284" i="10"/>
  <c r="J284" i="10" a="1"/>
  <c r="X283" i="10"/>
  <c r="X283" i="10" a="1"/>
  <c r="V283" i="10"/>
  <c r="V283" i="10" a="1"/>
  <c r="T283" i="10"/>
  <c r="T283" i="10" a="1"/>
  <c r="R283" i="10"/>
  <c r="R283" i="10" a="1"/>
  <c r="P283" i="10"/>
  <c r="P283" i="10" a="1"/>
  <c r="N283" i="10"/>
  <c r="N283" i="10" a="1"/>
  <c r="L283" i="10"/>
  <c r="L283" i="10" a="1"/>
  <c r="J283" i="10"/>
  <c r="J283" i="10" a="1"/>
  <c r="X282" i="10"/>
  <c r="X282" i="10" a="1"/>
  <c r="V282" i="10"/>
  <c r="V282" i="10" a="1"/>
  <c r="T282" i="10"/>
  <c r="T282" i="10" a="1"/>
  <c r="R282" i="10"/>
  <c r="R282" i="10" a="1"/>
  <c r="P282" i="10"/>
  <c r="P282" i="10" a="1"/>
  <c r="N282" i="10"/>
  <c r="N282" i="10" a="1"/>
  <c r="L282" i="10"/>
  <c r="L282" i="10" a="1"/>
  <c r="J282" i="10"/>
  <c r="J282" i="10" a="1"/>
  <c r="X281" i="10"/>
  <c r="X281" i="10" a="1"/>
  <c r="V281" i="10"/>
  <c r="V281" i="10" a="1"/>
  <c r="T281" i="10"/>
  <c r="T281" i="10" a="1"/>
  <c r="R281" i="10"/>
  <c r="R281" i="10" a="1"/>
  <c r="P281" i="10"/>
  <c r="P281" i="10" a="1"/>
  <c r="N281" i="10"/>
  <c r="N281" i="10" a="1"/>
  <c r="L281" i="10"/>
  <c r="L281" i="10" a="1"/>
  <c r="J281" i="10"/>
  <c r="J281" i="10" a="1"/>
  <c r="X280" i="10"/>
  <c r="X280" i="10" a="1"/>
  <c r="V280" i="10"/>
  <c r="V280" i="10" a="1"/>
  <c r="T280" i="10"/>
  <c r="T280" i="10" a="1"/>
  <c r="R280" i="10"/>
  <c r="R280" i="10" a="1"/>
  <c r="P280" i="10"/>
  <c r="P280" i="10" a="1"/>
  <c r="N280" i="10"/>
  <c r="N280" i="10" a="1"/>
  <c r="L280" i="10"/>
  <c r="L280" i="10" a="1"/>
  <c r="J280" i="10"/>
  <c r="J280" i="10" a="1"/>
  <c r="X279" i="10"/>
  <c r="X279" i="10" a="1"/>
  <c r="V279" i="10"/>
  <c r="V279" i="10" a="1"/>
  <c r="T279" i="10"/>
  <c r="T279" i="10" a="1"/>
  <c r="R279" i="10"/>
  <c r="R279" i="10" a="1"/>
  <c r="P279" i="10"/>
  <c r="P279" i="10" a="1"/>
  <c r="N279" i="10"/>
  <c r="N279" i="10" a="1"/>
  <c r="L279" i="10"/>
  <c r="L279" i="10" a="1"/>
  <c r="J279" i="10"/>
  <c r="J279" i="10" a="1"/>
  <c r="X278" i="10"/>
  <c r="X278" i="10" a="1"/>
  <c r="V278" i="10"/>
  <c r="V278" i="10" a="1"/>
  <c r="T278" i="10"/>
  <c r="T278" i="10" a="1"/>
  <c r="R278" i="10"/>
  <c r="R278" i="10" a="1"/>
  <c r="P278" i="10"/>
  <c r="P278" i="10" a="1"/>
  <c r="N278" i="10"/>
  <c r="N278" i="10" a="1"/>
  <c r="L278" i="10"/>
  <c r="L278" i="10" a="1"/>
  <c r="J278" i="10"/>
  <c r="J278" i="10" a="1"/>
  <c r="X277" i="10"/>
  <c r="X277" i="10" a="1"/>
  <c r="V277" i="10"/>
  <c r="V277" i="10" a="1"/>
  <c r="T277" i="10"/>
  <c r="T277" i="10" a="1"/>
  <c r="R277" i="10"/>
  <c r="R277" i="10" a="1"/>
  <c r="P277" i="10"/>
  <c r="P277" i="10" a="1"/>
  <c r="N277" i="10"/>
  <c r="N277" i="10" a="1"/>
  <c r="L277" i="10"/>
  <c r="L277" i="10" a="1"/>
  <c r="J277" i="10"/>
  <c r="J277" i="10" a="1"/>
  <c r="X276" i="10"/>
  <c r="X276" i="10" a="1"/>
  <c r="V276" i="10"/>
  <c r="V276" i="10" a="1"/>
  <c r="T276" i="10"/>
  <c r="T276" i="10" a="1"/>
  <c r="R276" i="10"/>
  <c r="R276" i="10" a="1"/>
  <c r="P276" i="10"/>
  <c r="P276" i="10" a="1"/>
  <c r="N276" i="10"/>
  <c r="N276" i="10" a="1"/>
  <c r="L276" i="10"/>
  <c r="L276" i="10" a="1"/>
  <c r="J276" i="10"/>
  <c r="J276" i="10" a="1"/>
  <c r="X275" i="10"/>
  <c r="X275" i="10" a="1"/>
  <c r="V275" i="10"/>
  <c r="V275" i="10" a="1"/>
  <c r="T275" i="10"/>
  <c r="T275" i="10" a="1"/>
  <c r="R275" i="10"/>
  <c r="R275" i="10" a="1"/>
  <c r="P275" i="10"/>
  <c r="P275" i="10" a="1"/>
  <c r="N275" i="10"/>
  <c r="N275" i="10" a="1"/>
  <c r="L275" i="10"/>
  <c r="L275" i="10" a="1"/>
  <c r="J275" i="10"/>
  <c r="J275" i="10" a="1"/>
  <c r="X274" i="10"/>
  <c r="X274" i="10" a="1"/>
  <c r="V274" i="10"/>
  <c r="V274" i="10" a="1"/>
  <c r="T274" i="10"/>
  <c r="T274" i="10" a="1"/>
  <c r="R274" i="10"/>
  <c r="R274" i="10" a="1"/>
  <c r="P274" i="10"/>
  <c r="P274" i="10" a="1"/>
  <c r="N274" i="10"/>
  <c r="N274" i="10" a="1"/>
  <c r="L274" i="10"/>
  <c r="L274" i="10" a="1"/>
  <c r="J274" i="10"/>
  <c r="J274" i="10" a="1"/>
  <c r="X273" i="10"/>
  <c r="X273" i="10" a="1"/>
  <c r="V273" i="10"/>
  <c r="V273" i="10" a="1"/>
  <c r="T273" i="10"/>
  <c r="T273" i="10" a="1"/>
  <c r="R273" i="10"/>
  <c r="R273" i="10" a="1"/>
  <c r="P273" i="10"/>
  <c r="P273" i="10" a="1"/>
  <c r="N273" i="10"/>
  <c r="N273" i="10" a="1"/>
  <c r="L273" i="10"/>
  <c r="L273" i="10" a="1"/>
  <c r="J273" i="10"/>
  <c r="J273" i="10" a="1"/>
  <c r="X272" i="10"/>
  <c r="X272" i="10" a="1"/>
  <c r="V272" i="10"/>
  <c r="V272" i="10" a="1"/>
  <c r="T272" i="10"/>
  <c r="T272" i="10" a="1"/>
  <c r="R272" i="10"/>
  <c r="R272" i="10" a="1"/>
  <c r="P272" i="10"/>
  <c r="P272" i="10" a="1"/>
  <c r="N272" i="10"/>
  <c r="N272" i="10" a="1"/>
  <c r="L272" i="10"/>
  <c r="L272" i="10" a="1"/>
  <c r="J272" i="10"/>
  <c r="J272" i="10" a="1"/>
  <c r="X271" i="10"/>
  <c r="X271" i="10" a="1"/>
  <c r="V271" i="10"/>
  <c r="V271" i="10" a="1"/>
  <c r="T271" i="10"/>
  <c r="T271" i="10" a="1"/>
  <c r="R271" i="10"/>
  <c r="R271" i="10" a="1"/>
  <c r="P271" i="10"/>
  <c r="P271" i="10" a="1"/>
  <c r="N271" i="10"/>
  <c r="N271" i="10" a="1"/>
  <c r="L271" i="10"/>
  <c r="L271" i="10" a="1"/>
  <c r="J271" i="10"/>
  <c r="J271" i="10" a="1"/>
  <c r="X270" i="10"/>
  <c r="X270" i="10" a="1"/>
  <c r="V270" i="10"/>
  <c r="V270" i="10" a="1"/>
  <c r="T270" i="10"/>
  <c r="T270" i="10" a="1"/>
  <c r="R270" i="10"/>
  <c r="R270" i="10" a="1"/>
  <c r="P270" i="10"/>
  <c r="P270" i="10" a="1"/>
  <c r="N270" i="10"/>
  <c r="N270" i="10" a="1"/>
  <c r="L270" i="10"/>
  <c r="L270" i="10" a="1"/>
  <c r="J270" i="10"/>
  <c r="J270" i="10" a="1"/>
  <c r="X269" i="10"/>
  <c r="X269" i="10" a="1"/>
  <c r="V269" i="10"/>
  <c r="V269" i="10" a="1"/>
  <c r="T269" i="10"/>
  <c r="T269" i="10" a="1"/>
  <c r="R269" i="10"/>
  <c r="R269" i="10" a="1"/>
  <c r="P269" i="10"/>
  <c r="P269" i="10" a="1"/>
  <c r="N269" i="10"/>
  <c r="N269" i="10" a="1"/>
  <c r="L269" i="10"/>
  <c r="L269" i="10" a="1"/>
  <c r="J269" i="10"/>
  <c r="J269" i="10" a="1"/>
  <c r="X268" i="10"/>
  <c r="X268" i="10" a="1"/>
  <c r="V268" i="10"/>
  <c r="V268" i="10" a="1"/>
  <c r="T268" i="10"/>
  <c r="T268" i="10" a="1"/>
  <c r="R268" i="10"/>
  <c r="R268" i="10" a="1"/>
  <c r="P268" i="10"/>
  <c r="P268" i="10" a="1"/>
  <c r="N268" i="10"/>
  <c r="N268" i="10" a="1"/>
  <c r="L268" i="10"/>
  <c r="L268" i="10" a="1"/>
  <c r="J268" i="10"/>
  <c r="J268" i="10" a="1"/>
  <c r="X267" i="10"/>
  <c r="X267" i="10" a="1"/>
  <c r="V267" i="10"/>
  <c r="V267" i="10" a="1"/>
  <c r="T267" i="10"/>
  <c r="T267" i="10" a="1"/>
  <c r="R267" i="10"/>
  <c r="R267" i="10" a="1"/>
  <c r="P267" i="10"/>
  <c r="P267" i="10" a="1"/>
  <c r="N267" i="10"/>
  <c r="N267" i="10" a="1"/>
  <c r="L267" i="10"/>
  <c r="L267" i="10" a="1"/>
  <c r="J267" i="10"/>
  <c r="J267" i="10" a="1"/>
  <c r="X266" i="10"/>
  <c r="X266" i="10" a="1"/>
  <c r="V266" i="10"/>
  <c r="V266" i="10" a="1"/>
  <c r="T266" i="10"/>
  <c r="T266" i="10" a="1"/>
  <c r="R266" i="10"/>
  <c r="R266" i="10" a="1"/>
  <c r="P266" i="10"/>
  <c r="P266" i="10" a="1"/>
  <c r="N266" i="10"/>
  <c r="N266" i="10" a="1"/>
  <c r="L266" i="10"/>
  <c r="L266" i="10" a="1"/>
  <c r="J266" i="10"/>
  <c r="J266" i="10" a="1"/>
  <c r="X265" i="10"/>
  <c r="X265" i="10" a="1"/>
  <c r="V265" i="10"/>
  <c r="V265" i="10" a="1"/>
  <c r="T265" i="10"/>
  <c r="T265" i="10" a="1"/>
  <c r="R265" i="10"/>
  <c r="R265" i="10" a="1"/>
  <c r="P265" i="10"/>
  <c r="P265" i="10" a="1"/>
  <c r="N265" i="10"/>
  <c r="N265" i="10" a="1"/>
  <c r="L265" i="10"/>
  <c r="L265" i="10" a="1"/>
  <c r="J265" i="10"/>
  <c r="J265" i="10" a="1"/>
  <c r="X264" i="10"/>
  <c r="X264" i="10" a="1"/>
  <c r="V264" i="10"/>
  <c r="V264" i="10" a="1"/>
  <c r="T264" i="10"/>
  <c r="T264" i="10" a="1"/>
  <c r="R264" i="10"/>
  <c r="R264" i="10" a="1"/>
  <c r="P264" i="10"/>
  <c r="P264" i="10" a="1"/>
  <c r="N264" i="10"/>
  <c r="N264" i="10" a="1"/>
  <c r="L264" i="10"/>
  <c r="L264" i="10" a="1"/>
  <c r="J264" i="10"/>
  <c r="J264" i="10" a="1"/>
  <c r="X263" i="10"/>
  <c r="X263" i="10" a="1"/>
  <c r="V263" i="10"/>
  <c r="V263" i="10" a="1"/>
  <c r="T263" i="10"/>
  <c r="T263" i="10" a="1"/>
  <c r="R263" i="10"/>
  <c r="R263" i="10" a="1"/>
  <c r="P263" i="10"/>
  <c r="P263" i="10" a="1"/>
  <c r="N263" i="10"/>
  <c r="N263" i="10" a="1"/>
  <c r="L263" i="10"/>
  <c r="L263" i="10" a="1"/>
  <c r="J263" i="10"/>
  <c r="J263" i="10" a="1"/>
  <c r="X262" i="10"/>
  <c r="X262" i="10" a="1"/>
  <c r="V262" i="10"/>
  <c r="V262" i="10" a="1"/>
  <c r="T262" i="10"/>
  <c r="T262" i="10" a="1"/>
  <c r="R262" i="10"/>
  <c r="R262" i="10" a="1"/>
  <c r="P262" i="10"/>
  <c r="P262" i="10" a="1"/>
  <c r="N262" i="10"/>
  <c r="N262" i="10" a="1"/>
  <c r="L262" i="10"/>
  <c r="L262" i="10" a="1"/>
  <c r="J262" i="10"/>
  <c r="J262" i="10" a="1"/>
  <c r="X261" i="10"/>
  <c r="X261" i="10" a="1"/>
  <c r="V261" i="10"/>
  <c r="V261" i="10" a="1"/>
  <c r="T261" i="10"/>
  <c r="T261" i="10" a="1"/>
  <c r="R261" i="10"/>
  <c r="R261" i="10" a="1"/>
  <c r="P261" i="10"/>
  <c r="P261" i="10" a="1"/>
  <c r="N261" i="10"/>
  <c r="N261" i="10" a="1"/>
  <c r="L261" i="10"/>
  <c r="L261" i="10" a="1"/>
  <c r="J261" i="10"/>
  <c r="J261" i="10" a="1"/>
  <c r="X260" i="10"/>
  <c r="X260" i="10" a="1"/>
  <c r="V260" i="10"/>
  <c r="V260" i="10" a="1"/>
  <c r="T260" i="10"/>
  <c r="T260" i="10" a="1"/>
  <c r="R260" i="10"/>
  <c r="R260" i="10" a="1"/>
  <c r="P260" i="10"/>
  <c r="P260" i="10" a="1"/>
  <c r="N260" i="10"/>
  <c r="N260" i="10" a="1"/>
  <c r="L260" i="10"/>
  <c r="L260" i="10" a="1"/>
  <c r="J260" i="10"/>
  <c r="J260" i="10" a="1"/>
  <c r="X259" i="10"/>
  <c r="X259" i="10" a="1"/>
  <c r="V259" i="10"/>
  <c r="V259" i="10" a="1"/>
  <c r="T259" i="10"/>
  <c r="T259" i="10" a="1"/>
  <c r="R259" i="10"/>
  <c r="R259" i="10" a="1"/>
  <c r="P259" i="10"/>
  <c r="P259" i="10" a="1"/>
  <c r="N259" i="10"/>
  <c r="N259" i="10" a="1"/>
  <c r="L259" i="10"/>
  <c r="L259" i="10" a="1"/>
  <c r="J259" i="10"/>
  <c r="J259" i="10" a="1"/>
  <c r="X258" i="10"/>
  <c r="X258" i="10" a="1"/>
  <c r="V258" i="10"/>
  <c r="V258" i="10" a="1"/>
  <c r="T258" i="10"/>
  <c r="T258" i="10" a="1"/>
  <c r="R258" i="10"/>
  <c r="R258" i="10" a="1"/>
  <c r="P258" i="10"/>
  <c r="P258" i="10" a="1"/>
  <c r="N258" i="10"/>
  <c r="N258" i="10" a="1"/>
  <c r="L258" i="10"/>
  <c r="L258" i="10" a="1"/>
  <c r="J258" i="10"/>
  <c r="J258" i="10" a="1"/>
  <c r="X257" i="10"/>
  <c r="X257" i="10" a="1"/>
  <c r="V257" i="10"/>
  <c r="V257" i="10" a="1"/>
  <c r="T257" i="10"/>
  <c r="T257" i="10" a="1"/>
  <c r="R257" i="10"/>
  <c r="R257" i="10" a="1"/>
  <c r="P257" i="10"/>
  <c r="P257" i="10" a="1"/>
  <c r="N257" i="10"/>
  <c r="N257" i="10" a="1"/>
  <c r="L257" i="10"/>
  <c r="L257" i="10" a="1"/>
  <c r="J257" i="10"/>
  <c r="J257" i="10" a="1"/>
  <c r="X256" i="10"/>
  <c r="X256" i="10" a="1"/>
  <c r="V256" i="10"/>
  <c r="V256" i="10" a="1"/>
  <c r="T256" i="10"/>
  <c r="T256" i="10" a="1"/>
  <c r="R256" i="10"/>
  <c r="R256" i="10" a="1"/>
  <c r="P256" i="10"/>
  <c r="P256" i="10" a="1"/>
  <c r="N256" i="10"/>
  <c r="N256" i="10" a="1"/>
  <c r="L256" i="10"/>
  <c r="L256" i="10" a="1"/>
  <c r="J256" i="10"/>
  <c r="J256" i="10" a="1"/>
  <c r="X255" i="10"/>
  <c r="X255" i="10" a="1"/>
  <c r="V255" i="10"/>
  <c r="V255" i="10" a="1"/>
  <c r="T255" i="10"/>
  <c r="T255" i="10" a="1"/>
  <c r="R255" i="10"/>
  <c r="R255" i="10" a="1"/>
  <c r="P255" i="10"/>
  <c r="P255" i="10" a="1"/>
  <c r="N255" i="10"/>
  <c r="N255" i="10" a="1"/>
  <c r="L255" i="10"/>
  <c r="L255" i="10" a="1"/>
  <c r="J255" i="10"/>
  <c r="J255" i="10" a="1"/>
  <c r="X254" i="10"/>
  <c r="X254" i="10" a="1"/>
  <c r="V254" i="10"/>
  <c r="V254" i="10" a="1"/>
  <c r="T254" i="10"/>
  <c r="T254" i="10" a="1"/>
  <c r="R254" i="10"/>
  <c r="R254" i="10" a="1"/>
  <c r="P254" i="10"/>
  <c r="P254" i="10" a="1"/>
  <c r="N254" i="10"/>
  <c r="N254" i="10" a="1"/>
  <c r="L254" i="10"/>
  <c r="L254" i="10" a="1"/>
  <c r="J254" i="10"/>
  <c r="J254" i="10" a="1"/>
  <c r="X253" i="10"/>
  <c r="X253" i="10" a="1"/>
  <c r="V253" i="10"/>
  <c r="V253" i="10" a="1"/>
  <c r="T253" i="10"/>
  <c r="T253" i="10" a="1"/>
  <c r="R253" i="10"/>
  <c r="R253" i="10" a="1"/>
  <c r="P253" i="10"/>
  <c r="P253" i="10" a="1"/>
  <c r="N253" i="10"/>
  <c r="N253" i="10" a="1"/>
  <c r="L253" i="10"/>
  <c r="L253" i="10" a="1"/>
  <c r="J253" i="10"/>
  <c r="J253" i="10" a="1"/>
  <c r="X252" i="10"/>
  <c r="X252" i="10" a="1"/>
  <c r="V252" i="10"/>
  <c r="V252" i="10" a="1"/>
  <c r="T252" i="10"/>
  <c r="T252" i="10" a="1"/>
  <c r="R252" i="10"/>
  <c r="R252" i="10" a="1"/>
  <c r="P252" i="10"/>
  <c r="P252" i="10" a="1"/>
  <c r="N252" i="10"/>
  <c r="N252" i="10" a="1"/>
  <c r="L252" i="10"/>
  <c r="L252" i="10" a="1"/>
  <c r="J252" i="10"/>
  <c r="J252" i="10" a="1"/>
  <c r="X251" i="10"/>
  <c r="X251" i="10" a="1"/>
  <c r="V251" i="10"/>
  <c r="V251" i="10" a="1"/>
  <c r="T251" i="10"/>
  <c r="T251" i="10" a="1"/>
  <c r="R251" i="10"/>
  <c r="R251" i="10" a="1"/>
  <c r="P251" i="10"/>
  <c r="P251" i="10" a="1"/>
  <c r="N251" i="10"/>
  <c r="N251" i="10" a="1"/>
  <c r="L251" i="10"/>
  <c r="L251" i="10" a="1"/>
  <c r="J251" i="10"/>
  <c r="J251" i="10" a="1"/>
  <c r="X250" i="10"/>
  <c r="X250" i="10" a="1"/>
  <c r="V250" i="10"/>
  <c r="V250" i="10" a="1"/>
  <c r="T250" i="10"/>
  <c r="T250" i="10" a="1"/>
  <c r="R250" i="10"/>
  <c r="R250" i="10" a="1"/>
  <c r="P250" i="10"/>
  <c r="P250" i="10" a="1"/>
  <c r="N250" i="10"/>
  <c r="N250" i="10" a="1"/>
  <c r="L250" i="10"/>
  <c r="L250" i="10" a="1"/>
  <c r="J250" i="10"/>
  <c r="J250" i="10" a="1"/>
  <c r="X249" i="10"/>
  <c r="X249" i="10" a="1"/>
  <c r="V249" i="10"/>
  <c r="V249" i="10" a="1"/>
  <c r="T249" i="10"/>
  <c r="T249" i="10" a="1"/>
  <c r="R249" i="10"/>
  <c r="R249" i="10" a="1"/>
  <c r="P249" i="10"/>
  <c r="P249" i="10" a="1"/>
  <c r="N249" i="10"/>
  <c r="N249" i="10" a="1"/>
  <c r="L249" i="10"/>
  <c r="L249" i="10" a="1"/>
  <c r="J249" i="10"/>
  <c r="J249" i="10" a="1"/>
  <c r="X248" i="10"/>
  <c r="X248" i="10" a="1"/>
  <c r="V248" i="10"/>
  <c r="V248" i="10" a="1"/>
  <c r="T248" i="10"/>
  <c r="T248" i="10" a="1"/>
  <c r="R248" i="10"/>
  <c r="R248" i="10" a="1"/>
  <c r="P248" i="10"/>
  <c r="P248" i="10" a="1"/>
  <c r="N248" i="10"/>
  <c r="N248" i="10" a="1"/>
  <c r="L248" i="10"/>
  <c r="L248" i="10" a="1"/>
  <c r="J248" i="10"/>
  <c r="J248" i="10" a="1"/>
  <c r="X247" i="10"/>
  <c r="X247" i="10" a="1"/>
  <c r="V247" i="10"/>
  <c r="V247" i="10" a="1"/>
  <c r="T247" i="10"/>
  <c r="T247" i="10" a="1"/>
  <c r="R247" i="10"/>
  <c r="R247" i="10" a="1"/>
  <c r="P247" i="10"/>
  <c r="P247" i="10" a="1"/>
  <c r="N247" i="10"/>
  <c r="N247" i="10" a="1"/>
  <c r="L247" i="10"/>
  <c r="L247" i="10" a="1"/>
  <c r="J247" i="10"/>
  <c r="J247" i="10" a="1"/>
  <c r="X246" i="10"/>
  <c r="X246" i="10" a="1"/>
  <c r="V246" i="10"/>
  <c r="V246" i="10" a="1"/>
  <c r="T246" i="10"/>
  <c r="T246" i="10" a="1"/>
  <c r="R246" i="10"/>
  <c r="R246" i="10" a="1"/>
  <c r="P246" i="10"/>
  <c r="P246" i="10" a="1"/>
  <c r="N246" i="10"/>
  <c r="N246" i="10" a="1"/>
  <c r="L246" i="10"/>
  <c r="L246" i="10" a="1"/>
  <c r="J246" i="10"/>
  <c r="J246" i="10" a="1"/>
  <c r="X245" i="10"/>
  <c r="X245" i="10" a="1"/>
  <c r="V245" i="10"/>
  <c r="V245" i="10" a="1"/>
  <c r="T245" i="10"/>
  <c r="T245" i="10" a="1"/>
  <c r="R245" i="10"/>
  <c r="R245" i="10" a="1"/>
  <c r="P245" i="10"/>
  <c r="P245" i="10" a="1"/>
  <c r="N245" i="10"/>
  <c r="N245" i="10" a="1"/>
  <c r="L245" i="10"/>
  <c r="L245" i="10" a="1"/>
  <c r="J245" i="10"/>
  <c r="J245" i="10" a="1"/>
  <c r="X244" i="10"/>
  <c r="X244" i="10" a="1"/>
  <c r="V244" i="10"/>
  <c r="V244" i="10" a="1"/>
  <c r="T244" i="10"/>
  <c r="T244" i="10" a="1"/>
  <c r="R244" i="10"/>
  <c r="R244" i="10" a="1"/>
  <c r="P244" i="10"/>
  <c r="P244" i="10" a="1"/>
  <c r="N244" i="10"/>
  <c r="N244" i="10" a="1"/>
  <c r="L244" i="10"/>
  <c r="L244" i="10" a="1"/>
  <c r="J244" i="10"/>
  <c r="J244" i="10" a="1"/>
  <c r="X243" i="10"/>
  <c r="X243" i="10" a="1"/>
  <c r="V243" i="10"/>
  <c r="V243" i="10" a="1"/>
  <c r="T243" i="10"/>
  <c r="T243" i="10" a="1"/>
  <c r="R243" i="10"/>
  <c r="R243" i="10" a="1"/>
  <c r="P243" i="10"/>
  <c r="P243" i="10" a="1"/>
  <c r="N243" i="10"/>
  <c r="N243" i="10" a="1"/>
  <c r="L243" i="10"/>
  <c r="L243" i="10" a="1"/>
  <c r="J243" i="10"/>
  <c r="J243" i="10" a="1"/>
  <c r="X242" i="10"/>
  <c r="X242" i="10" a="1"/>
  <c r="V242" i="10"/>
  <c r="V242" i="10" a="1"/>
  <c r="T242" i="10"/>
  <c r="T242" i="10" a="1"/>
  <c r="R242" i="10"/>
  <c r="R242" i="10" a="1"/>
  <c r="P242" i="10"/>
  <c r="P242" i="10" a="1"/>
  <c r="N242" i="10"/>
  <c r="N242" i="10" a="1"/>
  <c r="L242" i="10"/>
  <c r="L242" i="10" a="1"/>
  <c r="J242" i="10"/>
  <c r="J242" i="10" a="1"/>
  <c r="X241" i="10"/>
  <c r="X241" i="10" a="1"/>
  <c r="V241" i="10"/>
  <c r="V241" i="10" a="1"/>
  <c r="T241" i="10"/>
  <c r="T241" i="10" a="1"/>
  <c r="R241" i="10"/>
  <c r="R241" i="10" a="1"/>
  <c r="P241" i="10"/>
  <c r="P241" i="10" a="1"/>
  <c r="N241" i="10"/>
  <c r="N241" i="10" a="1"/>
  <c r="L241" i="10"/>
  <c r="L241" i="10" a="1"/>
  <c r="J241" i="10"/>
  <c r="J241" i="10" a="1"/>
  <c r="X240" i="10"/>
  <c r="X240" i="10" a="1"/>
  <c r="V240" i="10"/>
  <c r="V240" i="10" a="1"/>
  <c r="T240" i="10"/>
  <c r="T240" i="10" a="1"/>
  <c r="R240" i="10"/>
  <c r="R240" i="10" a="1"/>
  <c r="P240" i="10"/>
  <c r="P240" i="10" a="1"/>
  <c r="N240" i="10"/>
  <c r="N240" i="10" a="1"/>
  <c r="L240" i="10"/>
  <c r="L240" i="10" a="1"/>
  <c r="J240" i="10"/>
  <c r="J240" i="10" a="1"/>
  <c r="X239" i="10"/>
  <c r="X239" i="10" a="1"/>
  <c r="V239" i="10"/>
  <c r="V239" i="10" a="1"/>
  <c r="T239" i="10"/>
  <c r="T239" i="10" a="1"/>
  <c r="R239" i="10"/>
  <c r="R239" i="10" a="1"/>
  <c r="P239" i="10"/>
  <c r="P239" i="10" a="1"/>
  <c r="N239" i="10"/>
  <c r="N239" i="10" a="1"/>
  <c r="L239" i="10"/>
  <c r="L239" i="10" a="1"/>
  <c r="J239" i="10"/>
  <c r="J239" i="10" a="1"/>
  <c r="X238" i="10"/>
  <c r="X238" i="10" a="1"/>
  <c r="V238" i="10"/>
  <c r="V238" i="10" a="1"/>
  <c r="T238" i="10"/>
  <c r="T238" i="10" a="1"/>
  <c r="R238" i="10"/>
  <c r="R238" i="10" a="1"/>
  <c r="P238" i="10"/>
  <c r="P238" i="10" a="1"/>
  <c r="N238" i="10"/>
  <c r="N238" i="10" a="1"/>
  <c r="L238" i="10"/>
  <c r="L238" i="10" a="1"/>
  <c r="J238" i="10"/>
  <c r="J238" i="10" a="1"/>
  <c r="X237" i="10"/>
  <c r="X237" i="10" a="1"/>
  <c r="V237" i="10"/>
  <c r="V237" i="10" a="1"/>
  <c r="T237" i="10"/>
  <c r="T237" i="10" a="1"/>
  <c r="R237" i="10"/>
  <c r="R237" i="10" a="1"/>
  <c r="P237" i="10"/>
  <c r="P237" i="10" a="1"/>
  <c r="N237" i="10"/>
  <c r="N237" i="10" a="1"/>
  <c r="L237" i="10"/>
  <c r="L237" i="10" a="1"/>
  <c r="J237" i="10"/>
  <c r="J237" i="10" a="1"/>
  <c r="X236" i="10"/>
  <c r="X236" i="10" a="1"/>
  <c r="V236" i="10"/>
  <c r="V236" i="10" a="1"/>
  <c r="T236" i="10"/>
  <c r="T236" i="10" a="1"/>
  <c r="R236" i="10"/>
  <c r="R236" i="10" a="1"/>
  <c r="P236" i="10"/>
  <c r="P236" i="10" a="1"/>
  <c r="N236" i="10"/>
  <c r="N236" i="10" a="1"/>
  <c r="L236" i="10"/>
  <c r="L236" i="10" a="1"/>
  <c r="J236" i="10"/>
  <c r="J236" i="10" a="1"/>
  <c r="X235" i="10"/>
  <c r="X235" i="10" a="1"/>
  <c r="V235" i="10"/>
  <c r="V235" i="10" a="1"/>
  <c r="T235" i="10"/>
  <c r="T235" i="10" a="1"/>
  <c r="R235" i="10"/>
  <c r="R235" i="10" a="1"/>
  <c r="P235" i="10"/>
  <c r="P235" i="10" a="1"/>
  <c r="N235" i="10"/>
  <c r="N235" i="10" a="1"/>
  <c r="L235" i="10"/>
  <c r="L235" i="10" a="1"/>
  <c r="J235" i="10"/>
  <c r="J235" i="10" a="1"/>
  <c r="X234" i="10"/>
  <c r="X234" i="10" a="1"/>
  <c r="V234" i="10"/>
  <c r="V234" i="10" a="1"/>
  <c r="T234" i="10"/>
  <c r="T234" i="10" a="1"/>
  <c r="R234" i="10"/>
  <c r="R234" i="10" a="1"/>
  <c r="P234" i="10"/>
  <c r="P234" i="10" a="1"/>
  <c r="N234" i="10"/>
  <c r="N234" i="10" a="1"/>
  <c r="L234" i="10"/>
  <c r="L234" i="10" a="1"/>
  <c r="J234" i="10"/>
  <c r="J234" i="10" a="1"/>
  <c r="X233" i="10"/>
  <c r="X233" i="10" a="1"/>
  <c r="V233" i="10"/>
  <c r="V233" i="10" a="1"/>
  <c r="T233" i="10"/>
  <c r="T233" i="10" a="1"/>
  <c r="R233" i="10"/>
  <c r="R233" i="10" a="1"/>
  <c r="P233" i="10"/>
  <c r="P233" i="10" a="1"/>
  <c r="N233" i="10"/>
  <c r="N233" i="10" a="1"/>
  <c r="L233" i="10"/>
  <c r="L233" i="10" a="1"/>
  <c r="J233" i="10"/>
  <c r="J233" i="10" a="1"/>
  <c r="X232" i="10"/>
  <c r="X232" i="10" a="1"/>
  <c r="V232" i="10"/>
  <c r="V232" i="10" a="1"/>
  <c r="T232" i="10"/>
  <c r="T232" i="10" a="1"/>
  <c r="R232" i="10"/>
  <c r="R232" i="10" a="1"/>
  <c r="P232" i="10"/>
  <c r="P232" i="10" a="1"/>
  <c r="N232" i="10"/>
  <c r="N232" i="10" a="1"/>
  <c r="L232" i="10"/>
  <c r="L232" i="10" a="1"/>
  <c r="J232" i="10"/>
  <c r="J232" i="10" a="1"/>
  <c r="X231" i="10"/>
  <c r="X231" i="10" a="1"/>
  <c r="V231" i="10"/>
  <c r="V231" i="10" a="1"/>
  <c r="T231" i="10"/>
  <c r="T231" i="10" a="1"/>
  <c r="R231" i="10"/>
  <c r="R231" i="10" a="1"/>
  <c r="P231" i="10"/>
  <c r="P231" i="10" a="1"/>
  <c r="N231" i="10"/>
  <c r="N231" i="10" a="1"/>
  <c r="L231" i="10"/>
  <c r="L231" i="10" a="1"/>
  <c r="J231" i="10"/>
  <c r="J231" i="10" a="1"/>
  <c r="X230" i="10"/>
  <c r="X230" i="10" a="1"/>
  <c r="V230" i="10"/>
  <c r="V230" i="10" a="1"/>
  <c r="T230" i="10"/>
  <c r="T230" i="10" a="1"/>
  <c r="R230" i="10"/>
  <c r="R230" i="10" a="1"/>
  <c r="P230" i="10"/>
  <c r="P230" i="10" a="1"/>
  <c r="N230" i="10"/>
  <c r="N230" i="10" a="1"/>
  <c r="L230" i="10"/>
  <c r="L230" i="10" a="1"/>
  <c r="J230" i="10"/>
  <c r="J230" i="10" a="1"/>
  <c r="X229" i="10"/>
  <c r="X229" i="10" a="1"/>
  <c r="V229" i="10"/>
  <c r="V229" i="10" a="1"/>
  <c r="T229" i="10"/>
  <c r="T229" i="10" a="1"/>
  <c r="R229" i="10"/>
  <c r="R229" i="10" a="1"/>
  <c r="P229" i="10"/>
  <c r="P229" i="10" a="1"/>
  <c r="N229" i="10"/>
  <c r="N229" i="10" a="1"/>
  <c r="L229" i="10"/>
  <c r="L229" i="10" a="1"/>
  <c r="J229" i="10"/>
  <c r="J229" i="10" a="1"/>
  <c r="X228" i="10"/>
  <c r="X228" i="10" a="1"/>
  <c r="V228" i="10"/>
  <c r="V228" i="10" a="1"/>
  <c r="T228" i="10"/>
  <c r="T228" i="10" a="1"/>
  <c r="R228" i="10"/>
  <c r="R228" i="10" a="1"/>
  <c r="P228" i="10"/>
  <c r="P228" i="10" a="1"/>
  <c r="N228" i="10"/>
  <c r="N228" i="10" a="1"/>
  <c r="L228" i="10"/>
  <c r="L228" i="10" a="1"/>
  <c r="J228" i="10"/>
  <c r="J228" i="10" a="1"/>
  <c r="X227" i="10"/>
  <c r="X227" i="10" a="1"/>
  <c r="V227" i="10"/>
  <c r="V227" i="10" a="1"/>
  <c r="T227" i="10"/>
  <c r="T227" i="10" a="1"/>
  <c r="R227" i="10"/>
  <c r="R227" i="10" a="1"/>
  <c r="P227" i="10"/>
  <c r="P227" i="10" a="1"/>
  <c r="N227" i="10"/>
  <c r="N227" i="10" a="1"/>
  <c r="L227" i="10"/>
  <c r="L227" i="10" a="1"/>
  <c r="J227" i="10"/>
  <c r="J227" i="10" a="1"/>
  <c r="X226" i="10"/>
  <c r="X226" i="10" a="1"/>
  <c r="V226" i="10"/>
  <c r="V226" i="10" a="1"/>
  <c r="T226" i="10"/>
  <c r="T226" i="10" a="1"/>
  <c r="R226" i="10"/>
  <c r="R226" i="10" a="1"/>
  <c r="P226" i="10"/>
  <c r="P226" i="10" a="1"/>
  <c r="N226" i="10"/>
  <c r="N226" i="10" a="1"/>
  <c r="L226" i="10"/>
  <c r="L226" i="10" a="1"/>
  <c r="J226" i="10"/>
  <c r="J226" i="10" a="1"/>
  <c r="X225" i="10"/>
  <c r="X225" i="10" a="1"/>
  <c r="V225" i="10"/>
  <c r="V225" i="10" a="1"/>
  <c r="T225" i="10"/>
  <c r="T225" i="10" a="1"/>
  <c r="R225" i="10"/>
  <c r="R225" i="10" a="1"/>
  <c r="P225" i="10"/>
  <c r="P225" i="10" a="1"/>
  <c r="N225" i="10"/>
  <c r="N225" i="10" a="1"/>
  <c r="L225" i="10"/>
  <c r="L225" i="10" a="1"/>
  <c r="J225" i="10"/>
  <c r="J225" i="10" a="1"/>
  <c r="X224" i="10"/>
  <c r="X224" i="10" a="1"/>
  <c r="V224" i="10"/>
  <c r="V224" i="10" a="1"/>
  <c r="T224" i="10"/>
  <c r="T224" i="10" a="1"/>
  <c r="R224" i="10"/>
  <c r="R224" i="10" a="1"/>
  <c r="P224" i="10"/>
  <c r="P224" i="10" a="1"/>
  <c r="N224" i="10"/>
  <c r="N224" i="10" a="1"/>
  <c r="L224" i="10"/>
  <c r="L224" i="10" a="1"/>
  <c r="J224" i="10"/>
  <c r="J224" i="10" a="1"/>
  <c r="X223" i="10"/>
  <c r="X223" i="10" a="1"/>
  <c r="V223" i="10"/>
  <c r="V223" i="10" a="1"/>
  <c r="T223" i="10"/>
  <c r="T223" i="10" a="1"/>
  <c r="R223" i="10"/>
  <c r="R223" i="10" a="1"/>
  <c r="P223" i="10"/>
  <c r="P223" i="10" a="1"/>
  <c r="N223" i="10"/>
  <c r="N223" i="10" a="1"/>
  <c r="L223" i="10"/>
  <c r="L223" i="10" a="1"/>
  <c r="J223" i="10"/>
  <c r="J223" i="10" a="1"/>
  <c r="X222" i="10"/>
  <c r="X222" i="10" a="1"/>
  <c r="V222" i="10"/>
  <c r="V222" i="10" a="1"/>
  <c r="T222" i="10"/>
  <c r="T222" i="10" a="1"/>
  <c r="R222" i="10"/>
  <c r="R222" i="10" a="1"/>
  <c r="P222" i="10"/>
  <c r="P222" i="10" a="1"/>
  <c r="N222" i="10"/>
  <c r="N222" i="10" a="1"/>
  <c r="L222" i="10"/>
  <c r="L222" i="10" a="1"/>
  <c r="J222" i="10"/>
  <c r="J222" i="10" a="1"/>
  <c r="X221" i="10"/>
  <c r="X221" i="10" a="1"/>
  <c r="V221" i="10"/>
  <c r="V221" i="10" a="1"/>
  <c r="T221" i="10"/>
  <c r="T221" i="10" a="1"/>
  <c r="R221" i="10"/>
  <c r="R221" i="10" a="1"/>
  <c r="P221" i="10"/>
  <c r="P221" i="10" a="1"/>
  <c r="N221" i="10"/>
  <c r="N221" i="10" a="1"/>
  <c r="L221" i="10"/>
  <c r="L221" i="10" a="1"/>
  <c r="J221" i="10"/>
  <c r="J221" i="10" a="1"/>
  <c r="X220" i="10"/>
  <c r="X220" i="10" a="1"/>
  <c r="V220" i="10"/>
  <c r="V220" i="10" a="1"/>
  <c r="T220" i="10"/>
  <c r="T220" i="10" a="1"/>
  <c r="R220" i="10"/>
  <c r="R220" i="10" a="1"/>
  <c r="P220" i="10"/>
  <c r="P220" i="10" a="1"/>
  <c r="N220" i="10"/>
  <c r="N220" i="10" a="1"/>
  <c r="L220" i="10"/>
  <c r="L220" i="10" a="1"/>
  <c r="J220" i="10"/>
  <c r="J220" i="10" a="1"/>
  <c r="X219" i="10"/>
  <c r="X219" i="10" a="1"/>
  <c r="V219" i="10"/>
  <c r="V219" i="10" a="1"/>
  <c r="T219" i="10"/>
  <c r="T219" i="10" a="1"/>
  <c r="R219" i="10"/>
  <c r="R219" i="10" a="1"/>
  <c r="P219" i="10"/>
  <c r="P219" i="10" a="1"/>
  <c r="N219" i="10"/>
  <c r="N219" i="10" a="1"/>
  <c r="L219" i="10"/>
  <c r="L219" i="10" a="1"/>
  <c r="J219" i="10"/>
  <c r="J219" i="10" a="1"/>
  <c r="X218" i="10"/>
  <c r="X218" i="10" a="1"/>
  <c r="V218" i="10"/>
  <c r="V218" i="10" a="1"/>
  <c r="T218" i="10"/>
  <c r="T218" i="10" a="1"/>
  <c r="R218" i="10"/>
  <c r="R218" i="10" a="1"/>
  <c r="P218" i="10"/>
  <c r="P218" i="10" a="1"/>
  <c r="N218" i="10"/>
  <c r="N218" i="10" a="1"/>
  <c r="L218" i="10"/>
  <c r="L218" i="10" a="1"/>
  <c r="J218" i="10"/>
  <c r="J218" i="10" a="1"/>
  <c r="X217" i="10"/>
  <c r="X217" i="10" a="1"/>
  <c r="V217" i="10"/>
  <c r="V217" i="10" a="1"/>
  <c r="T217" i="10"/>
  <c r="T217" i="10" a="1"/>
  <c r="R217" i="10"/>
  <c r="R217" i="10" a="1"/>
  <c r="P217" i="10"/>
  <c r="P217" i="10" a="1"/>
  <c r="N217" i="10"/>
  <c r="N217" i="10" a="1"/>
  <c r="L217" i="10"/>
  <c r="L217" i="10" a="1"/>
  <c r="J217" i="10"/>
  <c r="J217" i="10" a="1"/>
  <c r="X216" i="10"/>
  <c r="X216" i="10" a="1"/>
  <c r="V216" i="10"/>
  <c r="V216" i="10" a="1"/>
  <c r="T216" i="10"/>
  <c r="T216" i="10" a="1"/>
  <c r="R216" i="10"/>
  <c r="R216" i="10" a="1"/>
  <c r="P216" i="10"/>
  <c r="P216" i="10" a="1"/>
  <c r="N216" i="10"/>
  <c r="N216" i="10" a="1"/>
  <c r="L216" i="10"/>
  <c r="L216" i="10" a="1"/>
  <c r="J216" i="10"/>
  <c r="J216" i="10" a="1"/>
  <c r="X215" i="10"/>
  <c r="X215" i="10" a="1"/>
  <c r="V215" i="10"/>
  <c r="V215" i="10" a="1"/>
  <c r="T215" i="10"/>
  <c r="T215" i="10" a="1"/>
  <c r="R215" i="10"/>
  <c r="R215" i="10" a="1"/>
  <c r="P215" i="10"/>
  <c r="P215" i="10" a="1"/>
  <c r="N215" i="10"/>
  <c r="N215" i="10" a="1"/>
  <c r="L215" i="10"/>
  <c r="L215" i="10" a="1"/>
  <c r="J215" i="10"/>
  <c r="J215" i="10" a="1"/>
  <c r="X214" i="10"/>
  <c r="X214" i="10" a="1"/>
  <c r="V214" i="10"/>
  <c r="V214" i="10" a="1"/>
  <c r="T214" i="10"/>
  <c r="T214" i="10" a="1"/>
  <c r="R214" i="10"/>
  <c r="R214" i="10" a="1"/>
  <c r="P214" i="10"/>
  <c r="P214" i="10" a="1"/>
  <c r="N214" i="10"/>
  <c r="N214" i="10" a="1"/>
  <c r="L214" i="10"/>
  <c r="L214" i="10" a="1"/>
  <c r="J214" i="10"/>
  <c r="J214" i="10" a="1"/>
  <c r="X213" i="10"/>
  <c r="X213" i="10" a="1"/>
  <c r="V213" i="10"/>
  <c r="V213" i="10" a="1"/>
  <c r="T213" i="10"/>
  <c r="T213" i="10" a="1"/>
  <c r="R213" i="10"/>
  <c r="R213" i="10" a="1"/>
  <c r="P213" i="10"/>
  <c r="P213" i="10" a="1"/>
  <c r="N213" i="10"/>
  <c r="N213" i="10" a="1"/>
  <c r="L213" i="10"/>
  <c r="L213" i="10" a="1"/>
  <c r="J213" i="10"/>
  <c r="J213" i="10" a="1"/>
  <c r="X212" i="10"/>
  <c r="X212" i="10" a="1"/>
  <c r="V212" i="10"/>
  <c r="V212" i="10" a="1"/>
  <c r="T212" i="10"/>
  <c r="T212" i="10" a="1"/>
  <c r="R212" i="10"/>
  <c r="R212" i="10" a="1"/>
  <c r="P212" i="10"/>
  <c r="P212" i="10" a="1"/>
  <c r="N212" i="10"/>
  <c r="N212" i="10" a="1"/>
  <c r="L212" i="10"/>
  <c r="L212" i="10" a="1"/>
  <c r="J212" i="10"/>
  <c r="J212" i="10" a="1"/>
  <c r="X211" i="10"/>
  <c r="X211" i="10" a="1"/>
  <c r="V211" i="10"/>
  <c r="V211" i="10" a="1"/>
  <c r="T211" i="10"/>
  <c r="T211" i="10" a="1"/>
  <c r="R211" i="10"/>
  <c r="R211" i="10" a="1"/>
  <c r="P211" i="10"/>
  <c r="P211" i="10" a="1"/>
  <c r="N211" i="10"/>
  <c r="N211" i="10" a="1"/>
  <c r="L211" i="10"/>
  <c r="L211" i="10" a="1"/>
  <c r="J211" i="10"/>
  <c r="J211" i="10" a="1"/>
  <c r="X210" i="10"/>
  <c r="X210" i="10" a="1"/>
  <c r="V210" i="10"/>
  <c r="V210" i="10" a="1"/>
  <c r="T210" i="10"/>
  <c r="T210" i="10" a="1"/>
  <c r="R210" i="10"/>
  <c r="R210" i="10" a="1"/>
  <c r="P210" i="10"/>
  <c r="P210" i="10" a="1"/>
  <c r="N210" i="10"/>
  <c r="N210" i="10" a="1"/>
  <c r="L210" i="10"/>
  <c r="L210" i="10" a="1"/>
  <c r="J210" i="10"/>
  <c r="J210" i="10" a="1"/>
  <c r="X209" i="10"/>
  <c r="X209" i="10" a="1"/>
  <c r="V209" i="10"/>
  <c r="V209" i="10" a="1"/>
  <c r="T209" i="10"/>
  <c r="T209" i="10" a="1"/>
  <c r="R209" i="10"/>
  <c r="R209" i="10" a="1"/>
  <c r="P209" i="10"/>
  <c r="P209" i="10" a="1"/>
  <c r="N209" i="10"/>
  <c r="N209" i="10" a="1"/>
  <c r="L209" i="10"/>
  <c r="L209" i="10" a="1"/>
  <c r="J209" i="10"/>
  <c r="J209" i="10" a="1"/>
  <c r="X208" i="10"/>
  <c r="X208" i="10" a="1"/>
  <c r="V208" i="10"/>
  <c r="V208" i="10" a="1"/>
  <c r="T208" i="10"/>
  <c r="T208" i="10" a="1"/>
  <c r="R208" i="10"/>
  <c r="R208" i="10" a="1"/>
  <c r="P208" i="10"/>
  <c r="P208" i="10" a="1"/>
  <c r="N208" i="10"/>
  <c r="N208" i="10" a="1"/>
  <c r="L208" i="10"/>
  <c r="L208" i="10" a="1"/>
  <c r="J208" i="10"/>
  <c r="J208" i="10" a="1"/>
  <c r="X207" i="10"/>
  <c r="X207" i="10" a="1"/>
  <c r="V207" i="10"/>
  <c r="V207" i="10" a="1"/>
  <c r="T207" i="10"/>
  <c r="T207" i="10" a="1"/>
  <c r="R207" i="10"/>
  <c r="R207" i="10" a="1"/>
  <c r="P207" i="10"/>
  <c r="P207" i="10" a="1"/>
  <c r="N207" i="10"/>
  <c r="N207" i="10" a="1"/>
  <c r="L207" i="10"/>
  <c r="L207" i="10" a="1"/>
  <c r="J207" i="10"/>
  <c r="J207" i="10" a="1"/>
  <c r="X206" i="10"/>
  <c r="X206" i="10" a="1"/>
  <c r="V206" i="10"/>
  <c r="V206" i="10" a="1"/>
  <c r="T206" i="10"/>
  <c r="T206" i="10" a="1"/>
  <c r="R206" i="10"/>
  <c r="R206" i="10" a="1"/>
  <c r="P206" i="10"/>
  <c r="P206" i="10" a="1"/>
  <c r="N206" i="10"/>
  <c r="N206" i="10" a="1"/>
  <c r="L206" i="10"/>
  <c r="L206" i="10" a="1"/>
  <c r="J206" i="10"/>
  <c r="J206" i="10" a="1"/>
  <c r="X205" i="10"/>
  <c r="X205" i="10" a="1"/>
  <c r="V205" i="10"/>
  <c r="V205" i="10" a="1"/>
  <c r="T205" i="10"/>
  <c r="T205" i="10" a="1"/>
  <c r="R205" i="10"/>
  <c r="R205" i="10" a="1"/>
  <c r="P205" i="10"/>
  <c r="P205" i="10" a="1"/>
  <c r="N205" i="10"/>
  <c r="N205" i="10" a="1"/>
  <c r="L205" i="10"/>
  <c r="L205" i="10" a="1"/>
  <c r="J205" i="10"/>
  <c r="J205" i="10" a="1"/>
  <c r="X204" i="10"/>
  <c r="X204" i="10" a="1"/>
  <c r="V204" i="10"/>
  <c r="V204" i="10" a="1"/>
  <c r="T204" i="10"/>
  <c r="T204" i="10" a="1"/>
  <c r="R204" i="10"/>
  <c r="R204" i="10" a="1"/>
  <c r="P204" i="10"/>
  <c r="P204" i="10" a="1"/>
  <c r="N204" i="10"/>
  <c r="N204" i="10" a="1"/>
  <c r="L204" i="10"/>
  <c r="L204" i="10" a="1"/>
  <c r="J204" i="10"/>
  <c r="J204" i="10" a="1"/>
  <c r="X203" i="10"/>
  <c r="X203" i="10" a="1"/>
  <c r="V203" i="10"/>
  <c r="V203" i="10" a="1"/>
  <c r="T203" i="10"/>
  <c r="T203" i="10" a="1"/>
  <c r="R203" i="10"/>
  <c r="R203" i="10" a="1"/>
  <c r="P203" i="10"/>
  <c r="P203" i="10" a="1"/>
  <c r="N203" i="10"/>
  <c r="N203" i="10" a="1"/>
  <c r="L203" i="10"/>
  <c r="L203" i="10" a="1"/>
  <c r="J203" i="10"/>
  <c r="J203" i="10" a="1"/>
  <c r="X202" i="10"/>
  <c r="X202" i="10" a="1"/>
  <c r="V202" i="10"/>
  <c r="V202" i="10" a="1"/>
  <c r="T202" i="10"/>
  <c r="T202" i="10" a="1"/>
  <c r="R202" i="10"/>
  <c r="R202" i="10" a="1"/>
  <c r="P202" i="10"/>
  <c r="P202" i="10" a="1"/>
  <c r="N202" i="10"/>
  <c r="N202" i="10" a="1"/>
  <c r="L202" i="10"/>
  <c r="L202" i="10" a="1"/>
  <c r="J202" i="10"/>
  <c r="J202" i="10" a="1"/>
  <c r="X201" i="10"/>
  <c r="X201" i="10" a="1"/>
  <c r="V201" i="10"/>
  <c r="V201" i="10" a="1"/>
  <c r="T201" i="10"/>
  <c r="T201" i="10" a="1"/>
  <c r="R201" i="10"/>
  <c r="R201" i="10" a="1"/>
  <c r="P201" i="10"/>
  <c r="P201" i="10" a="1"/>
  <c r="N201" i="10"/>
  <c r="N201" i="10" a="1"/>
  <c r="L201" i="10"/>
  <c r="L201" i="10" a="1"/>
  <c r="J201" i="10"/>
  <c r="J201" i="10" a="1"/>
  <c r="X200" i="10"/>
  <c r="X200" i="10" a="1"/>
  <c r="V200" i="10"/>
  <c r="V200" i="10" a="1"/>
  <c r="T200" i="10"/>
  <c r="T200" i="10" a="1"/>
  <c r="R200" i="10"/>
  <c r="R200" i="10" a="1"/>
  <c r="P200" i="10"/>
  <c r="P200" i="10" a="1"/>
  <c r="N200" i="10"/>
  <c r="N200" i="10" a="1"/>
  <c r="L200" i="10"/>
  <c r="L200" i="10" a="1"/>
  <c r="J200" i="10"/>
  <c r="J200" i="10" a="1"/>
  <c r="X199" i="10"/>
  <c r="X199" i="10" a="1"/>
  <c r="V199" i="10"/>
  <c r="V199" i="10" a="1"/>
  <c r="T199" i="10"/>
  <c r="T199" i="10" a="1"/>
  <c r="R199" i="10"/>
  <c r="R199" i="10" a="1"/>
  <c r="P199" i="10"/>
  <c r="P199" i="10" a="1"/>
  <c r="N199" i="10"/>
  <c r="N199" i="10" a="1"/>
  <c r="L199" i="10"/>
  <c r="L199" i="10" a="1"/>
  <c r="J199" i="10"/>
  <c r="J199" i="10" a="1"/>
  <c r="X198" i="10"/>
  <c r="X198" i="10" a="1"/>
  <c r="V198" i="10"/>
  <c r="V198" i="10" a="1"/>
  <c r="T198" i="10"/>
  <c r="T198" i="10" a="1"/>
  <c r="R198" i="10"/>
  <c r="R198" i="10" a="1"/>
  <c r="P198" i="10"/>
  <c r="P198" i="10" a="1"/>
  <c r="N198" i="10"/>
  <c r="N198" i="10" a="1"/>
  <c r="L198" i="10"/>
  <c r="L198" i="10" a="1"/>
  <c r="J198" i="10"/>
  <c r="J198" i="10" a="1"/>
  <c r="X197" i="10"/>
  <c r="X197" i="10" a="1"/>
  <c r="V197" i="10"/>
  <c r="V197" i="10" a="1"/>
  <c r="T197" i="10"/>
  <c r="T197" i="10" a="1"/>
  <c r="R197" i="10"/>
  <c r="R197" i="10" a="1"/>
  <c r="P197" i="10"/>
  <c r="P197" i="10" a="1"/>
  <c r="N197" i="10"/>
  <c r="N197" i="10" a="1"/>
  <c r="L197" i="10"/>
  <c r="L197" i="10" a="1"/>
  <c r="J197" i="10"/>
  <c r="J197" i="10" a="1"/>
  <c r="X196" i="10"/>
  <c r="X196" i="10" a="1"/>
  <c r="V196" i="10"/>
  <c r="V196" i="10" a="1"/>
  <c r="T196" i="10"/>
  <c r="T196" i="10" a="1"/>
  <c r="R196" i="10"/>
  <c r="R196" i="10" a="1"/>
  <c r="P196" i="10"/>
  <c r="P196" i="10" a="1"/>
  <c r="N196" i="10"/>
  <c r="N196" i="10" a="1"/>
  <c r="L196" i="10"/>
  <c r="L196" i="10" a="1"/>
  <c r="J196" i="10"/>
  <c r="J196" i="10" a="1"/>
  <c r="X195" i="10"/>
  <c r="X195" i="10" a="1"/>
  <c r="V195" i="10"/>
  <c r="V195" i="10" a="1"/>
  <c r="T195" i="10"/>
  <c r="T195" i="10" a="1"/>
  <c r="R195" i="10"/>
  <c r="R195" i="10" a="1"/>
  <c r="P195" i="10"/>
  <c r="P195" i="10" a="1"/>
  <c r="N195" i="10"/>
  <c r="N195" i="10" a="1"/>
  <c r="L195" i="10"/>
  <c r="L195" i="10" a="1"/>
  <c r="J195" i="10"/>
  <c r="J195" i="10" a="1"/>
  <c r="X194" i="10"/>
  <c r="X194" i="10" a="1"/>
  <c r="V194" i="10"/>
  <c r="V194" i="10" a="1"/>
  <c r="T194" i="10"/>
  <c r="T194" i="10" a="1"/>
  <c r="R194" i="10"/>
  <c r="R194" i="10" a="1"/>
  <c r="P194" i="10"/>
  <c r="P194" i="10" a="1"/>
  <c r="N194" i="10"/>
  <c r="N194" i="10" a="1"/>
  <c r="L194" i="10"/>
  <c r="L194" i="10" a="1"/>
  <c r="J194" i="10"/>
  <c r="J194" i="10" a="1"/>
  <c r="X193" i="10"/>
  <c r="X193" i="10" a="1"/>
  <c r="V193" i="10"/>
  <c r="V193" i="10" a="1"/>
  <c r="T193" i="10"/>
  <c r="T193" i="10" a="1"/>
  <c r="R193" i="10"/>
  <c r="R193" i="10" a="1"/>
  <c r="P193" i="10"/>
  <c r="P193" i="10" a="1"/>
  <c r="N193" i="10"/>
  <c r="N193" i="10" a="1"/>
  <c r="L193" i="10"/>
  <c r="L193" i="10" a="1"/>
  <c r="J193" i="10"/>
  <c r="J193" i="10" a="1"/>
  <c r="X192" i="10"/>
  <c r="X192" i="10" a="1"/>
  <c r="V192" i="10"/>
  <c r="V192" i="10" a="1"/>
  <c r="T192" i="10"/>
  <c r="T192" i="10" a="1"/>
  <c r="R192" i="10"/>
  <c r="R192" i="10" a="1"/>
  <c r="P192" i="10"/>
  <c r="P192" i="10" a="1"/>
  <c r="N192" i="10"/>
  <c r="N192" i="10" a="1"/>
  <c r="L192" i="10"/>
  <c r="L192" i="10" a="1"/>
  <c r="J192" i="10"/>
  <c r="J192" i="10" a="1"/>
  <c r="X191" i="10"/>
  <c r="X191" i="10" a="1"/>
  <c r="V191" i="10"/>
  <c r="V191" i="10" a="1"/>
  <c r="T191" i="10"/>
  <c r="T191" i="10" a="1"/>
  <c r="R191" i="10"/>
  <c r="R191" i="10" a="1"/>
  <c r="P191" i="10"/>
  <c r="P191" i="10" a="1"/>
  <c r="N191" i="10"/>
  <c r="N191" i="10" a="1"/>
  <c r="L191" i="10"/>
  <c r="L191" i="10" a="1"/>
  <c r="J191" i="10"/>
  <c r="J191" i="10" a="1"/>
  <c r="X190" i="10"/>
  <c r="X190" i="10" a="1"/>
  <c r="V190" i="10"/>
  <c r="V190" i="10" a="1"/>
  <c r="T190" i="10"/>
  <c r="T190" i="10" a="1"/>
  <c r="R190" i="10"/>
  <c r="R190" i="10" a="1"/>
  <c r="P190" i="10"/>
  <c r="P190" i="10" a="1"/>
  <c r="N190" i="10"/>
  <c r="N190" i="10" a="1"/>
  <c r="L190" i="10"/>
  <c r="L190" i="10" a="1"/>
  <c r="J190" i="10"/>
  <c r="J190" i="10" a="1"/>
  <c r="X189" i="10"/>
  <c r="X189" i="10" a="1"/>
  <c r="V189" i="10"/>
  <c r="V189" i="10" a="1"/>
  <c r="T189" i="10"/>
  <c r="T189" i="10" a="1"/>
  <c r="R189" i="10"/>
  <c r="R189" i="10" a="1"/>
  <c r="P189" i="10"/>
  <c r="P189" i="10" a="1"/>
  <c r="N189" i="10"/>
  <c r="N189" i="10" a="1"/>
  <c r="L189" i="10"/>
  <c r="L189" i="10" a="1"/>
  <c r="J189" i="10"/>
  <c r="J189" i="10" a="1"/>
  <c r="X188" i="10"/>
  <c r="X188" i="10" a="1"/>
  <c r="V188" i="10"/>
  <c r="V188" i="10" a="1"/>
  <c r="T188" i="10"/>
  <c r="T188" i="10" a="1"/>
  <c r="R188" i="10"/>
  <c r="R188" i="10" a="1"/>
  <c r="P188" i="10"/>
  <c r="P188" i="10" a="1"/>
  <c r="N188" i="10"/>
  <c r="N188" i="10" a="1"/>
  <c r="L188" i="10"/>
  <c r="L188" i="10" a="1"/>
  <c r="J188" i="10"/>
  <c r="J188" i="10" a="1"/>
  <c r="X187" i="10"/>
  <c r="X187" i="10" a="1"/>
  <c r="V187" i="10"/>
  <c r="V187" i="10" a="1"/>
  <c r="T187" i="10"/>
  <c r="T187" i="10" a="1"/>
  <c r="R187" i="10"/>
  <c r="R187" i="10" a="1"/>
  <c r="P187" i="10"/>
  <c r="P187" i="10" a="1"/>
  <c r="N187" i="10"/>
  <c r="N187" i="10" a="1"/>
  <c r="L187" i="10"/>
  <c r="L187" i="10" a="1"/>
  <c r="J187" i="10"/>
  <c r="J187" i="10" a="1"/>
  <c r="X186" i="10"/>
  <c r="X186" i="10" a="1"/>
  <c r="V186" i="10"/>
  <c r="V186" i="10" a="1"/>
  <c r="T186" i="10"/>
  <c r="T186" i="10" a="1"/>
  <c r="R186" i="10"/>
  <c r="R186" i="10" a="1"/>
  <c r="P186" i="10"/>
  <c r="P186" i="10" a="1"/>
  <c r="N186" i="10"/>
  <c r="N186" i="10" a="1"/>
  <c r="L186" i="10"/>
  <c r="L186" i="10" a="1"/>
  <c r="J186" i="10"/>
  <c r="J186" i="10" a="1"/>
  <c r="X185" i="10"/>
  <c r="X185" i="10" a="1"/>
  <c r="V185" i="10"/>
  <c r="V185" i="10" a="1"/>
  <c r="T185" i="10"/>
  <c r="T185" i="10" a="1"/>
  <c r="R185" i="10"/>
  <c r="R185" i="10" a="1"/>
  <c r="P185" i="10"/>
  <c r="P185" i="10" a="1"/>
  <c r="N185" i="10"/>
  <c r="N185" i="10" a="1"/>
  <c r="L185" i="10"/>
  <c r="L185" i="10" a="1"/>
  <c r="J185" i="10"/>
  <c r="J185" i="10" a="1"/>
  <c r="X184" i="10"/>
  <c r="X184" i="10" a="1"/>
  <c r="V184" i="10"/>
  <c r="V184" i="10" a="1"/>
  <c r="T184" i="10"/>
  <c r="T184" i="10" a="1"/>
  <c r="R184" i="10"/>
  <c r="R184" i="10" a="1"/>
  <c r="P184" i="10"/>
  <c r="P184" i="10" a="1"/>
  <c r="N184" i="10"/>
  <c r="N184" i="10" a="1"/>
  <c r="L184" i="10"/>
  <c r="L184" i="10" a="1"/>
  <c r="J184" i="10"/>
  <c r="J184" i="10" a="1"/>
  <c r="X183" i="10"/>
  <c r="X183" i="10" a="1"/>
  <c r="V183" i="10"/>
  <c r="V183" i="10" a="1"/>
  <c r="T183" i="10"/>
  <c r="T183" i="10" a="1"/>
  <c r="R183" i="10"/>
  <c r="R183" i="10" a="1"/>
  <c r="P183" i="10"/>
  <c r="P183" i="10" a="1"/>
  <c r="N183" i="10"/>
  <c r="N183" i="10" a="1"/>
  <c r="L183" i="10"/>
  <c r="L183" i="10" a="1"/>
  <c r="J183" i="10"/>
  <c r="J183" i="10" a="1"/>
  <c r="X182" i="10"/>
  <c r="X182" i="10" a="1"/>
  <c r="V182" i="10"/>
  <c r="V182" i="10" a="1"/>
  <c r="T182" i="10"/>
  <c r="T182" i="10" a="1"/>
  <c r="R182" i="10"/>
  <c r="R182" i="10" a="1"/>
  <c r="P182" i="10"/>
  <c r="P182" i="10" a="1"/>
  <c r="N182" i="10"/>
  <c r="N182" i="10" a="1"/>
  <c r="L182" i="10"/>
  <c r="L182" i="10" a="1"/>
  <c r="J182" i="10"/>
  <c r="J182" i="10" a="1"/>
  <c r="X181" i="10"/>
  <c r="X181" i="10" a="1"/>
  <c r="V181" i="10"/>
  <c r="V181" i="10" a="1"/>
  <c r="T181" i="10"/>
  <c r="T181" i="10" a="1"/>
  <c r="R181" i="10"/>
  <c r="R181" i="10" a="1"/>
  <c r="P181" i="10"/>
  <c r="P181" i="10" a="1"/>
  <c r="N181" i="10"/>
  <c r="N181" i="10" a="1"/>
  <c r="L181" i="10"/>
  <c r="L181" i="10" a="1"/>
  <c r="J181" i="10"/>
  <c r="J181" i="10" a="1"/>
  <c r="X180" i="10"/>
  <c r="X180" i="10" a="1"/>
  <c r="V180" i="10"/>
  <c r="V180" i="10" a="1"/>
  <c r="T180" i="10"/>
  <c r="T180" i="10" a="1"/>
  <c r="R180" i="10"/>
  <c r="R180" i="10" a="1"/>
  <c r="P180" i="10"/>
  <c r="P180" i="10" a="1"/>
  <c r="N180" i="10"/>
  <c r="N180" i="10" a="1"/>
  <c r="L180" i="10"/>
  <c r="L180" i="10" a="1"/>
  <c r="J180" i="10"/>
  <c r="J180" i="10" a="1"/>
  <c r="X179" i="10"/>
  <c r="X179" i="10" a="1"/>
  <c r="V179" i="10"/>
  <c r="V179" i="10" a="1"/>
  <c r="T179" i="10"/>
  <c r="T179" i="10" a="1"/>
  <c r="R179" i="10"/>
  <c r="R179" i="10" a="1"/>
  <c r="P179" i="10"/>
  <c r="P179" i="10" a="1"/>
  <c r="N179" i="10"/>
  <c r="N179" i="10" a="1"/>
  <c r="L179" i="10"/>
  <c r="L179" i="10" a="1"/>
  <c r="J179" i="10"/>
  <c r="J179" i="10" a="1"/>
  <c r="X178" i="10"/>
  <c r="X178" i="10" a="1"/>
  <c r="V178" i="10"/>
  <c r="V178" i="10" a="1"/>
  <c r="T178" i="10"/>
  <c r="T178" i="10" a="1"/>
  <c r="R178" i="10"/>
  <c r="R178" i="10" a="1"/>
  <c r="P178" i="10"/>
  <c r="P178" i="10" a="1"/>
  <c r="N178" i="10"/>
  <c r="N178" i="10" a="1"/>
  <c r="L178" i="10"/>
  <c r="L178" i="10" a="1"/>
  <c r="J178" i="10"/>
  <c r="J178" i="10" a="1"/>
  <c r="X177" i="10"/>
  <c r="X177" i="10" a="1"/>
  <c r="V177" i="10"/>
  <c r="V177" i="10" a="1"/>
  <c r="T177" i="10"/>
  <c r="T177" i="10" a="1"/>
  <c r="R177" i="10"/>
  <c r="R177" i="10" a="1"/>
  <c r="P177" i="10"/>
  <c r="P177" i="10" a="1"/>
  <c r="N177" i="10"/>
  <c r="N177" i="10" a="1"/>
  <c r="L177" i="10"/>
  <c r="L177" i="10" a="1"/>
  <c r="J177" i="10"/>
  <c r="J177" i="10" a="1"/>
  <c r="X176" i="10"/>
  <c r="X176" i="10" a="1"/>
  <c r="V176" i="10"/>
  <c r="V176" i="10" a="1"/>
  <c r="T176" i="10"/>
  <c r="T176" i="10" a="1"/>
  <c r="R176" i="10"/>
  <c r="R176" i="10" a="1"/>
  <c r="P176" i="10"/>
  <c r="P176" i="10" a="1"/>
  <c r="N176" i="10"/>
  <c r="N176" i="10" a="1"/>
  <c r="L176" i="10"/>
  <c r="L176" i="10" a="1"/>
  <c r="J176" i="10"/>
  <c r="J176" i="10" a="1"/>
  <c r="X175" i="10"/>
  <c r="X175" i="10" a="1"/>
  <c r="V175" i="10"/>
  <c r="V175" i="10" a="1"/>
  <c r="T175" i="10"/>
  <c r="T175" i="10" a="1"/>
  <c r="R175" i="10"/>
  <c r="R175" i="10" a="1"/>
  <c r="P175" i="10"/>
  <c r="P175" i="10" a="1"/>
  <c r="N175" i="10"/>
  <c r="N175" i="10" a="1"/>
  <c r="L175" i="10"/>
  <c r="L175" i="10" a="1"/>
  <c r="J175" i="10"/>
  <c r="J175" i="10" a="1"/>
  <c r="X174" i="10"/>
  <c r="X174" i="10" a="1"/>
  <c r="V174" i="10"/>
  <c r="V174" i="10" a="1"/>
  <c r="T174" i="10"/>
  <c r="T174" i="10" a="1"/>
  <c r="R174" i="10"/>
  <c r="R174" i="10" a="1"/>
  <c r="P174" i="10"/>
  <c r="P174" i="10" a="1"/>
  <c r="N174" i="10"/>
  <c r="N174" i="10" a="1"/>
  <c r="L174" i="10"/>
  <c r="L174" i="10" a="1"/>
  <c r="J174" i="10"/>
  <c r="J174" i="10" a="1"/>
  <c r="X173" i="10"/>
  <c r="X173" i="10" a="1"/>
  <c r="V173" i="10"/>
  <c r="V173" i="10" a="1"/>
  <c r="T173" i="10"/>
  <c r="T173" i="10" a="1"/>
  <c r="R173" i="10"/>
  <c r="R173" i="10" a="1"/>
  <c r="P173" i="10"/>
  <c r="P173" i="10" a="1"/>
  <c r="N173" i="10"/>
  <c r="N173" i="10" a="1"/>
  <c r="L173" i="10"/>
  <c r="L173" i="10" a="1"/>
  <c r="J173" i="10"/>
  <c r="J173" i="10" a="1"/>
  <c r="X172" i="10"/>
  <c r="X172" i="10" a="1"/>
  <c r="V172" i="10"/>
  <c r="V172" i="10" a="1"/>
  <c r="T172" i="10"/>
  <c r="T172" i="10" a="1"/>
  <c r="R172" i="10"/>
  <c r="R172" i="10" a="1"/>
  <c r="P172" i="10"/>
  <c r="P172" i="10" a="1"/>
  <c r="N172" i="10"/>
  <c r="N172" i="10" a="1"/>
  <c r="L172" i="10"/>
  <c r="L172" i="10" a="1"/>
  <c r="J172" i="10"/>
  <c r="J172" i="10" a="1"/>
  <c r="X171" i="10"/>
  <c r="X171" i="10" a="1"/>
  <c r="V171" i="10"/>
  <c r="V171" i="10" a="1"/>
  <c r="T171" i="10"/>
  <c r="T171" i="10" a="1"/>
  <c r="R171" i="10"/>
  <c r="R171" i="10" a="1"/>
  <c r="P171" i="10"/>
  <c r="P171" i="10" a="1"/>
  <c r="N171" i="10"/>
  <c r="N171" i="10" a="1"/>
  <c r="L171" i="10"/>
  <c r="L171" i="10" a="1"/>
  <c r="J171" i="10"/>
  <c r="J171" i="10" a="1"/>
  <c r="X170" i="10"/>
  <c r="X170" i="10" a="1"/>
  <c r="V170" i="10"/>
  <c r="V170" i="10" a="1"/>
  <c r="T170" i="10"/>
  <c r="T170" i="10" a="1"/>
  <c r="R170" i="10"/>
  <c r="R170" i="10" a="1"/>
  <c r="P170" i="10"/>
  <c r="P170" i="10" a="1"/>
  <c r="N170" i="10"/>
  <c r="N170" i="10" a="1"/>
  <c r="L170" i="10"/>
  <c r="L170" i="10" a="1"/>
  <c r="J170" i="10"/>
  <c r="J170" i="10" a="1"/>
  <c r="X169" i="10"/>
  <c r="X169" i="10" a="1"/>
  <c r="V169" i="10"/>
  <c r="V169" i="10" a="1"/>
  <c r="T169" i="10"/>
  <c r="T169" i="10" a="1"/>
  <c r="R169" i="10"/>
  <c r="R169" i="10" a="1"/>
  <c r="P169" i="10"/>
  <c r="P169" i="10" a="1"/>
  <c r="N169" i="10"/>
  <c r="N169" i="10" a="1"/>
  <c r="L169" i="10"/>
  <c r="L169" i="10" a="1"/>
  <c r="J169" i="10"/>
  <c r="J169" i="10" a="1"/>
  <c r="X168" i="10"/>
  <c r="X168" i="10" a="1"/>
  <c r="V168" i="10"/>
  <c r="V168" i="10" a="1"/>
  <c r="T168" i="10"/>
  <c r="T168" i="10" a="1"/>
  <c r="R168" i="10"/>
  <c r="R168" i="10" a="1"/>
  <c r="P168" i="10"/>
  <c r="P168" i="10" a="1"/>
  <c r="N168" i="10"/>
  <c r="N168" i="10" a="1"/>
  <c r="L168" i="10"/>
  <c r="L168" i="10" a="1"/>
  <c r="J168" i="10"/>
  <c r="J168" i="10" a="1"/>
  <c r="X167" i="10"/>
  <c r="X167" i="10" a="1"/>
  <c r="V167" i="10"/>
  <c r="V167" i="10" a="1"/>
  <c r="T167" i="10"/>
  <c r="T167" i="10" a="1"/>
  <c r="R167" i="10"/>
  <c r="R167" i="10" a="1"/>
  <c r="P167" i="10"/>
  <c r="P167" i="10" a="1"/>
  <c r="N167" i="10"/>
  <c r="N167" i="10" a="1"/>
  <c r="L167" i="10"/>
  <c r="L167" i="10" a="1"/>
  <c r="J167" i="10"/>
  <c r="J167" i="10" a="1"/>
  <c r="X166" i="10"/>
  <c r="X166" i="10" a="1"/>
  <c r="V166" i="10"/>
  <c r="V166" i="10" a="1"/>
  <c r="T166" i="10"/>
  <c r="T166" i="10" a="1"/>
  <c r="R166" i="10"/>
  <c r="R166" i="10" a="1"/>
  <c r="P166" i="10"/>
  <c r="P166" i="10" a="1"/>
  <c r="N166" i="10"/>
  <c r="N166" i="10" a="1"/>
  <c r="L166" i="10"/>
  <c r="L166" i="10" a="1"/>
  <c r="J166" i="10"/>
  <c r="J166" i="10" a="1"/>
  <c r="X165" i="10"/>
  <c r="X165" i="10" a="1"/>
  <c r="V165" i="10"/>
  <c r="V165" i="10" a="1"/>
  <c r="T165" i="10"/>
  <c r="T165" i="10" a="1"/>
  <c r="R165" i="10"/>
  <c r="R165" i="10" a="1"/>
  <c r="P165" i="10"/>
  <c r="P165" i="10" a="1"/>
  <c r="N165" i="10"/>
  <c r="N165" i="10" a="1"/>
  <c r="L165" i="10"/>
  <c r="L165" i="10" a="1"/>
  <c r="J165" i="10"/>
  <c r="J165" i="10" a="1"/>
  <c r="X164" i="10"/>
  <c r="X164" i="10" a="1"/>
  <c r="V164" i="10"/>
  <c r="V164" i="10" a="1"/>
  <c r="T164" i="10"/>
  <c r="T164" i="10" a="1"/>
  <c r="R164" i="10"/>
  <c r="R164" i="10" a="1"/>
  <c r="P164" i="10"/>
  <c r="P164" i="10" a="1"/>
  <c r="N164" i="10"/>
  <c r="N164" i="10" a="1"/>
  <c r="L164" i="10"/>
  <c r="L164" i="10" a="1"/>
  <c r="J164" i="10"/>
  <c r="J164" i="10" a="1"/>
  <c r="X163" i="10"/>
  <c r="X163" i="10" a="1"/>
  <c r="V163" i="10"/>
  <c r="V163" i="10" a="1"/>
  <c r="T163" i="10"/>
  <c r="T163" i="10" a="1"/>
  <c r="R163" i="10"/>
  <c r="R163" i="10" a="1"/>
  <c r="P163" i="10"/>
  <c r="P163" i="10" a="1"/>
  <c r="N163" i="10"/>
  <c r="N163" i="10" a="1"/>
  <c r="L163" i="10"/>
  <c r="L163" i="10" a="1"/>
  <c r="J163" i="10"/>
  <c r="J163" i="10" a="1"/>
  <c r="X162" i="10"/>
  <c r="X162" i="10" a="1"/>
  <c r="V162" i="10"/>
  <c r="V162" i="10" a="1"/>
  <c r="T162" i="10"/>
  <c r="T162" i="10" a="1"/>
  <c r="R162" i="10"/>
  <c r="R162" i="10" a="1"/>
  <c r="P162" i="10"/>
  <c r="P162" i="10" a="1"/>
  <c r="N162" i="10"/>
  <c r="N162" i="10" a="1"/>
  <c r="L162" i="10"/>
  <c r="L162" i="10" a="1"/>
  <c r="J162" i="10"/>
  <c r="J162" i="10" a="1"/>
  <c r="X161" i="10"/>
  <c r="X161" i="10" a="1"/>
  <c r="V161" i="10"/>
  <c r="V161" i="10" a="1"/>
  <c r="T161" i="10"/>
  <c r="T161" i="10" a="1"/>
  <c r="R161" i="10"/>
  <c r="R161" i="10" a="1"/>
  <c r="P161" i="10"/>
  <c r="P161" i="10" a="1"/>
  <c r="N161" i="10"/>
  <c r="N161" i="10" a="1"/>
  <c r="L161" i="10"/>
  <c r="L161" i="10" a="1"/>
  <c r="J161" i="10"/>
  <c r="J161" i="10" a="1"/>
  <c r="X160" i="10"/>
  <c r="X160" i="10" a="1"/>
  <c r="V160" i="10"/>
  <c r="V160" i="10" a="1"/>
  <c r="T160" i="10"/>
  <c r="T160" i="10" a="1"/>
  <c r="R160" i="10"/>
  <c r="R160" i="10" a="1"/>
  <c r="P160" i="10"/>
  <c r="P160" i="10" a="1"/>
  <c r="N160" i="10"/>
  <c r="N160" i="10" a="1"/>
  <c r="L160" i="10"/>
  <c r="L160" i="10" a="1"/>
  <c r="J160" i="10"/>
  <c r="J160" i="10" a="1"/>
  <c r="X159" i="10"/>
  <c r="X159" i="10" a="1"/>
  <c r="V159" i="10"/>
  <c r="V159" i="10" a="1"/>
  <c r="T159" i="10"/>
  <c r="T159" i="10" a="1"/>
  <c r="R159" i="10"/>
  <c r="R159" i="10" a="1"/>
  <c r="P159" i="10"/>
  <c r="P159" i="10" a="1"/>
  <c r="N159" i="10"/>
  <c r="N159" i="10" a="1"/>
  <c r="L159" i="10"/>
  <c r="L159" i="10" a="1"/>
  <c r="J159" i="10"/>
  <c r="J159" i="10" a="1"/>
  <c r="X158" i="10"/>
  <c r="X158" i="10" a="1"/>
  <c r="V158" i="10"/>
  <c r="V158" i="10" a="1"/>
  <c r="T158" i="10"/>
  <c r="T158" i="10" a="1"/>
  <c r="R158" i="10"/>
  <c r="R158" i="10" a="1"/>
  <c r="P158" i="10"/>
  <c r="P158" i="10" a="1"/>
  <c r="N158" i="10"/>
  <c r="N158" i="10" a="1"/>
  <c r="L158" i="10"/>
  <c r="L158" i="10" a="1"/>
  <c r="J158" i="10"/>
  <c r="J158" i="10" a="1"/>
  <c r="X157" i="10"/>
  <c r="X157" i="10" a="1"/>
  <c r="V157" i="10"/>
  <c r="V157" i="10" a="1"/>
  <c r="T157" i="10"/>
  <c r="T157" i="10" a="1"/>
  <c r="R157" i="10"/>
  <c r="R157" i="10" a="1"/>
  <c r="P157" i="10"/>
  <c r="P157" i="10" a="1"/>
  <c r="N157" i="10"/>
  <c r="N157" i="10" a="1"/>
  <c r="L157" i="10"/>
  <c r="L157" i="10" a="1"/>
  <c r="J157" i="10"/>
  <c r="J157" i="10" a="1"/>
  <c r="X156" i="10"/>
  <c r="X156" i="10" a="1"/>
  <c r="V156" i="10"/>
  <c r="V156" i="10" a="1"/>
  <c r="T156" i="10"/>
  <c r="T156" i="10" a="1"/>
  <c r="R156" i="10"/>
  <c r="R156" i="10" a="1"/>
  <c r="P156" i="10"/>
  <c r="P156" i="10" a="1"/>
  <c r="N156" i="10"/>
  <c r="N156" i="10" a="1"/>
  <c r="L156" i="10"/>
  <c r="L156" i="10" a="1"/>
  <c r="J156" i="10"/>
  <c r="J156" i="10" a="1"/>
  <c r="X155" i="10"/>
  <c r="X155" i="10" a="1"/>
  <c r="V155" i="10"/>
  <c r="V155" i="10" a="1"/>
  <c r="T155" i="10"/>
  <c r="T155" i="10" a="1"/>
  <c r="R155" i="10"/>
  <c r="R155" i="10" a="1"/>
  <c r="P155" i="10"/>
  <c r="P155" i="10" a="1"/>
  <c r="N155" i="10"/>
  <c r="N155" i="10" a="1"/>
  <c r="L155" i="10"/>
  <c r="L155" i="10" a="1"/>
  <c r="J155" i="10"/>
  <c r="J155" i="10" a="1"/>
  <c r="X154" i="10"/>
  <c r="X154" i="10" a="1"/>
  <c r="V154" i="10"/>
  <c r="V154" i="10" a="1"/>
  <c r="T154" i="10"/>
  <c r="T154" i="10" a="1"/>
  <c r="R154" i="10"/>
  <c r="R154" i="10" a="1"/>
  <c r="P154" i="10"/>
  <c r="P154" i="10" a="1"/>
  <c r="N154" i="10"/>
  <c r="N154" i="10" a="1"/>
  <c r="L154" i="10"/>
  <c r="L154" i="10" a="1"/>
  <c r="J154" i="10"/>
  <c r="J154" i="10" a="1"/>
  <c r="X153" i="10"/>
  <c r="X153" i="10" a="1"/>
  <c r="V153" i="10"/>
  <c r="V153" i="10" a="1"/>
  <c r="T153" i="10"/>
  <c r="T153" i="10" a="1"/>
  <c r="R153" i="10"/>
  <c r="R153" i="10" a="1"/>
  <c r="P153" i="10"/>
  <c r="P153" i="10" a="1"/>
  <c r="N153" i="10"/>
  <c r="N153" i="10" a="1"/>
  <c r="L153" i="10"/>
  <c r="L153" i="10" a="1"/>
  <c r="J153" i="10"/>
  <c r="J153" i="10" a="1"/>
  <c r="X152" i="10"/>
  <c r="X152" i="10" a="1"/>
  <c r="V152" i="10"/>
  <c r="V152" i="10" a="1"/>
  <c r="T152" i="10"/>
  <c r="T152" i="10" a="1"/>
  <c r="R152" i="10"/>
  <c r="R152" i="10" a="1"/>
  <c r="P152" i="10"/>
  <c r="P152" i="10" a="1"/>
  <c r="N152" i="10"/>
  <c r="N152" i="10" a="1"/>
  <c r="L152" i="10"/>
  <c r="L152" i="10" a="1"/>
  <c r="J152" i="10"/>
  <c r="J152" i="10" a="1"/>
  <c r="X151" i="10"/>
  <c r="X151" i="10" a="1"/>
  <c r="V151" i="10"/>
  <c r="V151" i="10" a="1"/>
  <c r="T151" i="10"/>
  <c r="T151" i="10" a="1"/>
  <c r="R151" i="10"/>
  <c r="R151" i="10" a="1"/>
  <c r="P151" i="10"/>
  <c r="P151" i="10" a="1"/>
  <c r="N151" i="10"/>
  <c r="N151" i="10" a="1"/>
  <c r="L151" i="10"/>
  <c r="L151" i="10" a="1"/>
  <c r="J151" i="10"/>
  <c r="J151" i="10" a="1"/>
  <c r="X150" i="10"/>
  <c r="X150" i="10" a="1"/>
  <c r="V150" i="10"/>
  <c r="V150" i="10" a="1"/>
  <c r="T150" i="10"/>
  <c r="T150" i="10" a="1"/>
  <c r="R150" i="10"/>
  <c r="R150" i="10" a="1"/>
  <c r="P150" i="10"/>
  <c r="P150" i="10" a="1"/>
  <c r="N150" i="10"/>
  <c r="N150" i="10" a="1"/>
  <c r="L150" i="10"/>
  <c r="L150" i="10" a="1"/>
  <c r="J150" i="10"/>
  <c r="J150" i="10" a="1"/>
  <c r="X149" i="10"/>
  <c r="X149" i="10" a="1"/>
  <c r="V149" i="10"/>
  <c r="V149" i="10" a="1"/>
  <c r="T149" i="10"/>
  <c r="T149" i="10" a="1"/>
  <c r="R149" i="10"/>
  <c r="R149" i="10" a="1"/>
  <c r="P149" i="10"/>
  <c r="P149" i="10" a="1"/>
  <c r="N149" i="10"/>
  <c r="N149" i="10" a="1"/>
  <c r="L149" i="10"/>
  <c r="L149" i="10" a="1"/>
  <c r="J149" i="10"/>
  <c r="J149" i="10" a="1"/>
  <c r="X148" i="10"/>
  <c r="X148" i="10" a="1"/>
  <c r="V148" i="10"/>
  <c r="V148" i="10" a="1"/>
  <c r="T148" i="10"/>
  <c r="T148" i="10" a="1"/>
  <c r="R148" i="10"/>
  <c r="R148" i="10" a="1"/>
  <c r="P148" i="10"/>
  <c r="P148" i="10" a="1"/>
  <c r="N148" i="10"/>
  <c r="N148" i="10" a="1"/>
  <c r="L148" i="10"/>
  <c r="L148" i="10" a="1"/>
  <c r="J148" i="10"/>
  <c r="J148" i="10" a="1"/>
  <c r="X147" i="10"/>
  <c r="X147" i="10" a="1"/>
  <c r="V147" i="10"/>
  <c r="V147" i="10" a="1"/>
  <c r="T147" i="10"/>
  <c r="T147" i="10" a="1"/>
  <c r="R147" i="10"/>
  <c r="R147" i="10" a="1"/>
  <c r="P147" i="10"/>
  <c r="P147" i="10" a="1"/>
  <c r="N147" i="10"/>
  <c r="N147" i="10" a="1"/>
  <c r="L147" i="10"/>
  <c r="L147" i="10" a="1"/>
  <c r="J147" i="10"/>
  <c r="J147" i="10" a="1"/>
  <c r="X146" i="10"/>
  <c r="X146" i="10" a="1"/>
  <c r="V146" i="10"/>
  <c r="V146" i="10" a="1"/>
  <c r="T146" i="10"/>
  <c r="T146" i="10" a="1"/>
  <c r="R146" i="10"/>
  <c r="R146" i="10" a="1"/>
  <c r="P146" i="10"/>
  <c r="P146" i="10" a="1"/>
  <c r="N146" i="10"/>
  <c r="N146" i="10" a="1"/>
  <c r="L146" i="10"/>
  <c r="L146" i="10" a="1"/>
  <c r="J146" i="10"/>
  <c r="J146" i="10" a="1"/>
  <c r="X145" i="10"/>
  <c r="X145" i="10" a="1"/>
  <c r="V145" i="10"/>
  <c r="V145" i="10" a="1"/>
  <c r="T145" i="10"/>
  <c r="T145" i="10" a="1"/>
  <c r="R145" i="10"/>
  <c r="R145" i="10" a="1"/>
  <c r="P145" i="10"/>
  <c r="P145" i="10" a="1"/>
  <c r="N145" i="10"/>
  <c r="N145" i="10" a="1"/>
  <c r="L145" i="10"/>
  <c r="L145" i="10" a="1"/>
  <c r="J145" i="10"/>
  <c r="J145" i="10" a="1"/>
  <c r="X144" i="10"/>
  <c r="X144" i="10" a="1"/>
  <c r="V144" i="10"/>
  <c r="V144" i="10" a="1"/>
  <c r="T144" i="10"/>
  <c r="T144" i="10" a="1"/>
  <c r="R144" i="10"/>
  <c r="R144" i="10" a="1"/>
  <c r="P144" i="10"/>
  <c r="P144" i="10" a="1"/>
  <c r="N144" i="10"/>
  <c r="N144" i="10" a="1"/>
  <c r="L144" i="10"/>
  <c r="L144" i="10" a="1"/>
  <c r="J144" i="10"/>
  <c r="J144" i="10" a="1"/>
  <c r="X143" i="10"/>
  <c r="X143" i="10" a="1"/>
  <c r="V143" i="10"/>
  <c r="V143" i="10" a="1"/>
  <c r="T143" i="10"/>
  <c r="T143" i="10" a="1"/>
  <c r="R143" i="10"/>
  <c r="R143" i="10" a="1"/>
  <c r="P143" i="10"/>
  <c r="P143" i="10" a="1"/>
  <c r="N143" i="10"/>
  <c r="N143" i="10" a="1"/>
  <c r="L143" i="10"/>
  <c r="L143" i="10" a="1"/>
  <c r="J143" i="10"/>
  <c r="J143" i="10" a="1"/>
  <c r="X142" i="10"/>
  <c r="X142" i="10" a="1"/>
  <c r="V142" i="10"/>
  <c r="V142" i="10" a="1"/>
  <c r="T142" i="10"/>
  <c r="T142" i="10" a="1"/>
  <c r="R142" i="10"/>
  <c r="R142" i="10" a="1"/>
  <c r="P142" i="10"/>
  <c r="P142" i="10" a="1"/>
  <c r="N142" i="10"/>
  <c r="N142" i="10" a="1"/>
  <c r="L142" i="10"/>
  <c r="L142" i="10" a="1"/>
  <c r="J142" i="10"/>
  <c r="J142" i="10" a="1"/>
  <c r="X141" i="10"/>
  <c r="X141" i="10" a="1"/>
  <c r="V141" i="10"/>
  <c r="V141" i="10" a="1"/>
  <c r="T141" i="10"/>
  <c r="T141" i="10" a="1"/>
  <c r="R141" i="10"/>
  <c r="R141" i="10" a="1"/>
  <c r="P141" i="10"/>
  <c r="P141" i="10" a="1"/>
  <c r="N141" i="10"/>
  <c r="N141" i="10" a="1"/>
  <c r="L141" i="10"/>
  <c r="L141" i="10" a="1"/>
  <c r="J141" i="10"/>
  <c r="J141" i="10" a="1"/>
  <c r="X140" i="10"/>
  <c r="X140" i="10" a="1"/>
  <c r="V140" i="10"/>
  <c r="V140" i="10" a="1"/>
  <c r="T140" i="10"/>
  <c r="T140" i="10" a="1"/>
  <c r="R140" i="10"/>
  <c r="R140" i="10" a="1"/>
  <c r="P140" i="10"/>
  <c r="P140" i="10" a="1"/>
  <c r="N140" i="10"/>
  <c r="N140" i="10" a="1"/>
  <c r="L140" i="10"/>
  <c r="L140" i="10" a="1"/>
  <c r="J140" i="10"/>
  <c r="J140" i="10" a="1"/>
  <c r="X139" i="10"/>
  <c r="X139" i="10" a="1"/>
  <c r="V139" i="10"/>
  <c r="V139" i="10" a="1"/>
  <c r="T139" i="10"/>
  <c r="T139" i="10" a="1"/>
  <c r="R139" i="10"/>
  <c r="R139" i="10" a="1"/>
  <c r="P139" i="10"/>
  <c r="P139" i="10" a="1"/>
  <c r="N139" i="10"/>
  <c r="N139" i="10" a="1"/>
  <c r="L139" i="10"/>
  <c r="L139" i="10" a="1"/>
  <c r="J139" i="10"/>
  <c r="J139" i="10" a="1"/>
  <c r="X138" i="10"/>
  <c r="X138" i="10" a="1"/>
  <c r="V138" i="10"/>
  <c r="V138" i="10" a="1"/>
  <c r="T138" i="10"/>
  <c r="T138" i="10" a="1"/>
  <c r="R138" i="10"/>
  <c r="R138" i="10" a="1"/>
  <c r="P138" i="10"/>
  <c r="P138" i="10" a="1"/>
  <c r="N138" i="10"/>
  <c r="N138" i="10" a="1"/>
  <c r="L138" i="10"/>
  <c r="L138" i="10" a="1"/>
  <c r="J138" i="10"/>
  <c r="J138" i="10" a="1"/>
  <c r="X137" i="10"/>
  <c r="X137" i="10" a="1"/>
  <c r="V137" i="10"/>
  <c r="V137" i="10" a="1"/>
  <c r="T137" i="10"/>
  <c r="T137" i="10" a="1"/>
  <c r="R137" i="10"/>
  <c r="R137" i="10" a="1"/>
  <c r="P137" i="10"/>
  <c r="P137" i="10" a="1"/>
  <c r="N137" i="10"/>
  <c r="N137" i="10" a="1"/>
  <c r="L137" i="10"/>
  <c r="L137" i="10" a="1"/>
  <c r="J137" i="10"/>
  <c r="J137" i="10" a="1"/>
  <c r="X136" i="10"/>
  <c r="X136" i="10" a="1"/>
  <c r="V136" i="10"/>
  <c r="V136" i="10" a="1"/>
  <c r="T136" i="10"/>
  <c r="T136" i="10" a="1"/>
  <c r="R136" i="10"/>
  <c r="R136" i="10" a="1"/>
  <c r="P136" i="10"/>
  <c r="P136" i="10" a="1"/>
  <c r="N136" i="10"/>
  <c r="N136" i="10" a="1"/>
  <c r="L136" i="10"/>
  <c r="L136" i="10" a="1"/>
  <c r="J136" i="10"/>
  <c r="J136" i="10" a="1"/>
  <c r="X135" i="10"/>
  <c r="X135" i="10" a="1"/>
  <c r="V135" i="10"/>
  <c r="V135" i="10" a="1"/>
  <c r="T135" i="10"/>
  <c r="T135" i="10" a="1"/>
  <c r="R135" i="10"/>
  <c r="R135" i="10" a="1"/>
  <c r="P135" i="10"/>
  <c r="P135" i="10" a="1"/>
  <c r="N135" i="10"/>
  <c r="N135" i="10" a="1"/>
  <c r="L135" i="10"/>
  <c r="L135" i="10" a="1"/>
  <c r="J135" i="10"/>
  <c r="J135" i="10" a="1"/>
  <c r="X134" i="10"/>
  <c r="X134" i="10" a="1"/>
  <c r="V134" i="10"/>
  <c r="V134" i="10" a="1"/>
  <c r="T134" i="10"/>
  <c r="T134" i="10" a="1"/>
  <c r="R134" i="10"/>
  <c r="R134" i="10" a="1"/>
  <c r="P134" i="10"/>
  <c r="P134" i="10" a="1"/>
  <c r="N134" i="10"/>
  <c r="N134" i="10" a="1"/>
  <c r="L134" i="10"/>
  <c r="L134" i="10" a="1"/>
  <c r="J134" i="10"/>
  <c r="J134" i="10" a="1"/>
  <c r="X133" i="10"/>
  <c r="X133" i="10" a="1"/>
  <c r="V133" i="10"/>
  <c r="V133" i="10" a="1"/>
  <c r="T133" i="10"/>
  <c r="T133" i="10" a="1"/>
  <c r="R133" i="10"/>
  <c r="R133" i="10" a="1"/>
  <c r="P133" i="10"/>
  <c r="P133" i="10" a="1"/>
  <c r="N133" i="10"/>
  <c r="N133" i="10" a="1"/>
  <c r="L133" i="10"/>
  <c r="L133" i="10" a="1"/>
  <c r="J133" i="10"/>
  <c r="J133" i="10" a="1"/>
  <c r="X132" i="10"/>
  <c r="X132" i="10" a="1"/>
  <c r="V132" i="10"/>
  <c r="V132" i="10" a="1"/>
  <c r="T132" i="10"/>
  <c r="T132" i="10" a="1"/>
  <c r="R132" i="10"/>
  <c r="R132" i="10" a="1"/>
  <c r="P132" i="10"/>
  <c r="P132" i="10" a="1"/>
  <c r="N132" i="10"/>
  <c r="N132" i="10" a="1"/>
  <c r="L132" i="10"/>
  <c r="L132" i="10" a="1"/>
  <c r="J132" i="10"/>
  <c r="J132" i="10" a="1"/>
  <c r="X131" i="10"/>
  <c r="X131" i="10" a="1"/>
  <c r="V131" i="10"/>
  <c r="V131" i="10" a="1"/>
  <c r="T131" i="10"/>
  <c r="T131" i="10" a="1"/>
  <c r="R131" i="10"/>
  <c r="R131" i="10" a="1"/>
  <c r="P131" i="10"/>
  <c r="P131" i="10" a="1"/>
  <c r="N131" i="10"/>
  <c r="N131" i="10" a="1"/>
  <c r="L131" i="10"/>
  <c r="L131" i="10" a="1"/>
  <c r="J131" i="10"/>
  <c r="J131" i="10" a="1"/>
  <c r="X130" i="10"/>
  <c r="X130" i="10" a="1"/>
  <c r="V130" i="10"/>
  <c r="V130" i="10" a="1"/>
  <c r="T130" i="10"/>
  <c r="T130" i="10" a="1"/>
  <c r="R130" i="10"/>
  <c r="R130" i="10" a="1"/>
  <c r="P130" i="10"/>
  <c r="P130" i="10" a="1"/>
  <c r="N130" i="10"/>
  <c r="N130" i="10" a="1"/>
  <c r="L130" i="10"/>
  <c r="L130" i="10" a="1"/>
  <c r="J130" i="10"/>
  <c r="J130" i="10" a="1"/>
  <c r="X129" i="10"/>
  <c r="X129" i="10" a="1"/>
  <c r="V129" i="10"/>
  <c r="V129" i="10" a="1"/>
  <c r="T129" i="10"/>
  <c r="T129" i="10" a="1"/>
  <c r="R129" i="10"/>
  <c r="R129" i="10" a="1"/>
  <c r="P129" i="10"/>
  <c r="P129" i="10" a="1"/>
  <c r="N129" i="10"/>
  <c r="N129" i="10" a="1"/>
  <c r="L129" i="10"/>
  <c r="L129" i="10" a="1"/>
  <c r="J129" i="10"/>
  <c r="J129" i="10" a="1"/>
  <c r="X128" i="10"/>
  <c r="X128" i="10" a="1"/>
  <c r="V128" i="10"/>
  <c r="V128" i="10" a="1"/>
  <c r="T128" i="10"/>
  <c r="T128" i="10" a="1"/>
  <c r="R128" i="10"/>
  <c r="R128" i="10" a="1"/>
  <c r="P128" i="10"/>
  <c r="P128" i="10" a="1"/>
  <c r="N128" i="10"/>
  <c r="N128" i="10" a="1"/>
  <c r="L128" i="10"/>
  <c r="L128" i="10" a="1"/>
  <c r="J128" i="10"/>
  <c r="J128" i="10" a="1"/>
  <c r="X127" i="10"/>
  <c r="X127" i="10" a="1"/>
  <c r="V127" i="10"/>
  <c r="V127" i="10" a="1"/>
  <c r="T127" i="10"/>
  <c r="T127" i="10" a="1"/>
  <c r="R127" i="10"/>
  <c r="R127" i="10" a="1"/>
  <c r="P127" i="10"/>
  <c r="P127" i="10" a="1"/>
  <c r="N127" i="10"/>
  <c r="N127" i="10" a="1"/>
  <c r="L127" i="10"/>
  <c r="L127" i="10" a="1"/>
  <c r="J127" i="10"/>
  <c r="J127" i="10" a="1"/>
  <c r="X126" i="10"/>
  <c r="X126" i="10" a="1"/>
  <c r="V126" i="10"/>
  <c r="V126" i="10" a="1"/>
  <c r="T126" i="10"/>
  <c r="T126" i="10" a="1"/>
  <c r="R126" i="10"/>
  <c r="R126" i="10" a="1"/>
  <c r="P126" i="10"/>
  <c r="P126" i="10" a="1"/>
  <c r="N126" i="10"/>
  <c r="N126" i="10" a="1"/>
  <c r="L126" i="10"/>
  <c r="L126" i="10" a="1"/>
  <c r="J126" i="10"/>
  <c r="J126" i="10" a="1"/>
  <c r="X125" i="10"/>
  <c r="X125" i="10" a="1"/>
  <c r="V125" i="10"/>
  <c r="V125" i="10" a="1"/>
  <c r="T125" i="10"/>
  <c r="T125" i="10" a="1"/>
  <c r="R125" i="10"/>
  <c r="R125" i="10" a="1"/>
  <c r="P125" i="10"/>
  <c r="P125" i="10" a="1"/>
  <c r="N125" i="10"/>
  <c r="N125" i="10" a="1"/>
  <c r="L125" i="10"/>
  <c r="L125" i="10" a="1"/>
  <c r="J125" i="10"/>
  <c r="J125" i="10" a="1"/>
  <c r="X124" i="10"/>
  <c r="X124" i="10" a="1"/>
  <c r="V124" i="10"/>
  <c r="V124" i="10" a="1"/>
  <c r="T124" i="10"/>
  <c r="T124" i="10" a="1"/>
  <c r="R124" i="10"/>
  <c r="R124" i="10" a="1"/>
  <c r="P124" i="10"/>
  <c r="P124" i="10" a="1"/>
  <c r="N124" i="10"/>
  <c r="N124" i="10" a="1"/>
  <c r="L124" i="10"/>
  <c r="L124" i="10" a="1"/>
  <c r="J124" i="10"/>
  <c r="J124" i="10" a="1"/>
  <c r="X123" i="10"/>
  <c r="X123" i="10" a="1"/>
  <c r="V123" i="10"/>
  <c r="V123" i="10" a="1"/>
  <c r="T123" i="10"/>
  <c r="T123" i="10" a="1"/>
  <c r="R123" i="10"/>
  <c r="R123" i="10" a="1"/>
  <c r="P123" i="10"/>
  <c r="P123" i="10" a="1"/>
  <c r="N123" i="10"/>
  <c r="N123" i="10" a="1"/>
  <c r="L123" i="10"/>
  <c r="L123" i="10" a="1"/>
  <c r="J123" i="10"/>
  <c r="J123" i="10" a="1"/>
  <c r="X122" i="10"/>
  <c r="X122" i="10" a="1"/>
  <c r="V122" i="10"/>
  <c r="V122" i="10" a="1"/>
  <c r="T122" i="10"/>
  <c r="T122" i="10" a="1"/>
  <c r="R122" i="10"/>
  <c r="R122" i="10" a="1"/>
  <c r="P122" i="10"/>
  <c r="P122" i="10" a="1"/>
  <c r="N122" i="10"/>
  <c r="N122" i="10" a="1"/>
  <c r="L122" i="10"/>
  <c r="L122" i="10" a="1"/>
  <c r="J122" i="10"/>
  <c r="J122" i="10" a="1"/>
  <c r="X121" i="10"/>
  <c r="X121" i="10" a="1"/>
  <c r="V121" i="10"/>
  <c r="V121" i="10" a="1"/>
  <c r="T121" i="10"/>
  <c r="T121" i="10" a="1"/>
  <c r="R121" i="10"/>
  <c r="R121" i="10" a="1"/>
  <c r="P121" i="10"/>
  <c r="P121" i="10" a="1"/>
  <c r="N121" i="10"/>
  <c r="N121" i="10" a="1"/>
  <c r="L121" i="10"/>
  <c r="L121" i="10" a="1"/>
  <c r="J121" i="10"/>
  <c r="J121" i="10" a="1"/>
  <c r="X120" i="10"/>
  <c r="X120" i="10" a="1"/>
  <c r="V120" i="10"/>
  <c r="V120" i="10" a="1"/>
  <c r="T120" i="10"/>
  <c r="T120" i="10" a="1"/>
  <c r="R120" i="10"/>
  <c r="R120" i="10" a="1"/>
  <c r="P120" i="10"/>
  <c r="P120" i="10" a="1"/>
  <c r="N120" i="10"/>
  <c r="N120" i="10" a="1"/>
  <c r="L120" i="10"/>
  <c r="L120" i="10" a="1"/>
  <c r="J120" i="10"/>
  <c r="J120" i="10" a="1"/>
  <c r="X119" i="10"/>
  <c r="X119" i="10" a="1"/>
  <c r="V119" i="10"/>
  <c r="V119" i="10" a="1"/>
  <c r="T119" i="10"/>
  <c r="T119" i="10" a="1"/>
  <c r="R119" i="10"/>
  <c r="R119" i="10" a="1"/>
  <c r="P119" i="10"/>
  <c r="P119" i="10" a="1"/>
  <c r="N119" i="10"/>
  <c r="N119" i="10" a="1"/>
  <c r="L119" i="10"/>
  <c r="L119" i="10" a="1"/>
  <c r="J119" i="10"/>
  <c r="J119" i="10" a="1"/>
  <c r="X118" i="10"/>
  <c r="X118" i="10" a="1"/>
  <c r="V118" i="10"/>
  <c r="V118" i="10" a="1"/>
  <c r="T118" i="10"/>
  <c r="T118" i="10" a="1"/>
  <c r="R118" i="10"/>
  <c r="R118" i="10" a="1"/>
  <c r="P118" i="10"/>
  <c r="P118" i="10" a="1"/>
  <c r="N118" i="10"/>
  <c r="N118" i="10" a="1"/>
  <c r="L118" i="10"/>
  <c r="L118" i="10" a="1"/>
  <c r="J118" i="10"/>
  <c r="J118" i="10" a="1"/>
  <c r="X117" i="10"/>
  <c r="X117" i="10" a="1"/>
  <c r="V117" i="10"/>
  <c r="V117" i="10" a="1"/>
  <c r="T117" i="10"/>
  <c r="T117" i="10" a="1"/>
  <c r="R117" i="10"/>
  <c r="R117" i="10" a="1"/>
  <c r="P117" i="10"/>
  <c r="P117" i="10" a="1"/>
  <c r="N117" i="10"/>
  <c r="N117" i="10" a="1"/>
  <c r="L117" i="10"/>
  <c r="L117" i="10" a="1"/>
  <c r="J117" i="10"/>
  <c r="J117" i="10" a="1"/>
  <c r="X116" i="10"/>
  <c r="X116" i="10" a="1"/>
  <c r="V116" i="10"/>
  <c r="V116" i="10" a="1"/>
  <c r="T116" i="10"/>
  <c r="T116" i="10" a="1"/>
  <c r="R116" i="10"/>
  <c r="R116" i="10" a="1"/>
  <c r="P116" i="10"/>
  <c r="P116" i="10" a="1"/>
  <c r="N116" i="10"/>
  <c r="N116" i="10" a="1"/>
  <c r="L116" i="10"/>
  <c r="L116" i="10" a="1"/>
  <c r="J116" i="10"/>
  <c r="J116" i="10" a="1"/>
  <c r="X115" i="10"/>
  <c r="X115" i="10" a="1"/>
  <c r="V115" i="10"/>
  <c r="V115" i="10" a="1"/>
  <c r="T115" i="10"/>
  <c r="T115" i="10" a="1"/>
  <c r="R115" i="10"/>
  <c r="R115" i="10" a="1"/>
  <c r="P115" i="10"/>
  <c r="P115" i="10" a="1"/>
  <c r="N115" i="10"/>
  <c r="N115" i="10" a="1"/>
  <c r="L115" i="10"/>
  <c r="L115" i="10" a="1"/>
  <c r="J115" i="10"/>
  <c r="J115" i="10" a="1"/>
  <c r="X114" i="10"/>
  <c r="X114" i="10" a="1"/>
  <c r="V114" i="10"/>
  <c r="V114" i="10" a="1"/>
  <c r="T114" i="10"/>
  <c r="T114" i="10" a="1"/>
  <c r="R114" i="10"/>
  <c r="R114" i="10" a="1"/>
  <c r="P114" i="10"/>
  <c r="P114" i="10" a="1"/>
  <c r="N114" i="10"/>
  <c r="N114" i="10" a="1"/>
  <c r="L114" i="10"/>
  <c r="L114" i="10" a="1"/>
  <c r="J114" i="10"/>
  <c r="J114" i="10" a="1"/>
  <c r="X113" i="10"/>
  <c r="X113" i="10" a="1"/>
  <c r="V113" i="10"/>
  <c r="V113" i="10" a="1"/>
  <c r="T113" i="10"/>
  <c r="T113" i="10" a="1"/>
  <c r="R113" i="10"/>
  <c r="R113" i="10" a="1"/>
  <c r="P113" i="10"/>
  <c r="P113" i="10" a="1"/>
  <c r="N113" i="10"/>
  <c r="N113" i="10" a="1"/>
  <c r="L113" i="10"/>
  <c r="L113" i="10" a="1"/>
  <c r="J113" i="10"/>
  <c r="J113" i="10" a="1"/>
  <c r="X112" i="10"/>
  <c r="X112" i="10" a="1"/>
  <c r="V112" i="10"/>
  <c r="V112" i="10" a="1"/>
  <c r="T112" i="10"/>
  <c r="T112" i="10" a="1"/>
  <c r="R112" i="10"/>
  <c r="R112" i="10" a="1"/>
  <c r="P112" i="10"/>
  <c r="P112" i="10" a="1"/>
  <c r="N112" i="10"/>
  <c r="N112" i="10" a="1"/>
  <c r="L112" i="10"/>
  <c r="L112" i="10" a="1"/>
  <c r="J112" i="10"/>
  <c r="J112" i="10" a="1"/>
  <c r="X111" i="10"/>
  <c r="X111" i="10" a="1"/>
  <c r="V111" i="10"/>
  <c r="V111" i="10" a="1"/>
  <c r="T111" i="10"/>
  <c r="T111" i="10" a="1"/>
  <c r="R111" i="10"/>
  <c r="R111" i="10" a="1"/>
  <c r="P111" i="10"/>
  <c r="P111" i="10" a="1"/>
  <c r="N111" i="10"/>
  <c r="N111" i="10" a="1"/>
  <c r="L111" i="10"/>
  <c r="L111" i="10" a="1"/>
  <c r="J111" i="10"/>
  <c r="J111" i="10" a="1"/>
  <c r="X110" i="10"/>
  <c r="X110" i="10" a="1"/>
  <c r="V110" i="10"/>
  <c r="V110" i="10" a="1"/>
  <c r="T110" i="10"/>
  <c r="T110" i="10" a="1"/>
  <c r="R110" i="10"/>
  <c r="R110" i="10" a="1"/>
  <c r="P110" i="10"/>
  <c r="P110" i="10" a="1"/>
  <c r="N110" i="10"/>
  <c r="N110" i="10" a="1"/>
  <c r="L110" i="10"/>
  <c r="L110" i="10" a="1"/>
  <c r="J110" i="10"/>
  <c r="J110" i="10" a="1"/>
  <c r="X109" i="10"/>
  <c r="X109" i="10" a="1"/>
  <c r="V109" i="10"/>
  <c r="V109" i="10" a="1"/>
  <c r="T109" i="10"/>
  <c r="T109" i="10" a="1"/>
  <c r="R109" i="10"/>
  <c r="R109" i="10" a="1"/>
  <c r="P109" i="10"/>
  <c r="P109" i="10" a="1"/>
  <c r="N109" i="10"/>
  <c r="N109" i="10" a="1"/>
  <c r="L109" i="10"/>
  <c r="L109" i="10" a="1"/>
  <c r="J109" i="10"/>
  <c r="J109" i="10" a="1"/>
  <c r="X108" i="10"/>
  <c r="X108" i="10" a="1"/>
  <c r="V108" i="10"/>
  <c r="V108" i="10" a="1"/>
  <c r="T108" i="10"/>
  <c r="T108" i="10" a="1"/>
  <c r="R108" i="10"/>
  <c r="R108" i="10" a="1"/>
  <c r="P108" i="10"/>
  <c r="P108" i="10" a="1"/>
  <c r="N108" i="10"/>
  <c r="N108" i="10" a="1"/>
  <c r="L108" i="10"/>
  <c r="L108" i="10" a="1"/>
  <c r="J108" i="10"/>
  <c r="J108" i="10" a="1"/>
  <c r="X107" i="10"/>
  <c r="X107" i="10" a="1"/>
  <c r="V107" i="10"/>
  <c r="V107" i="10" a="1"/>
  <c r="T107" i="10"/>
  <c r="T107" i="10" a="1"/>
  <c r="R107" i="10"/>
  <c r="R107" i="10" a="1"/>
  <c r="P107" i="10"/>
  <c r="P107" i="10" a="1"/>
  <c r="N107" i="10"/>
  <c r="N107" i="10" a="1"/>
  <c r="L107" i="10"/>
  <c r="L107" i="10" a="1"/>
  <c r="J107" i="10"/>
  <c r="J107" i="10" a="1"/>
  <c r="X106" i="10"/>
  <c r="X106" i="10" a="1"/>
  <c r="V106" i="10"/>
  <c r="V106" i="10" a="1"/>
  <c r="T106" i="10"/>
  <c r="T106" i="10" a="1"/>
  <c r="R106" i="10"/>
  <c r="R106" i="10" a="1"/>
  <c r="P106" i="10"/>
  <c r="P106" i="10" a="1"/>
  <c r="N106" i="10"/>
  <c r="N106" i="10" a="1"/>
  <c r="L106" i="10"/>
  <c r="L106" i="10" a="1"/>
  <c r="J106" i="10"/>
  <c r="J106" i="10" a="1"/>
  <c r="X105" i="10"/>
  <c r="X105" i="10" a="1"/>
  <c r="V105" i="10"/>
  <c r="V105" i="10" a="1"/>
  <c r="T105" i="10"/>
  <c r="T105" i="10" a="1"/>
  <c r="R105" i="10"/>
  <c r="R105" i="10" a="1"/>
  <c r="P105" i="10"/>
  <c r="P105" i="10" a="1"/>
  <c r="N105" i="10"/>
  <c r="N105" i="10" a="1"/>
  <c r="L105" i="10"/>
  <c r="L105" i="10" a="1"/>
  <c r="J105" i="10"/>
  <c r="J105" i="10" a="1"/>
  <c r="X104" i="10"/>
  <c r="X104" i="10" a="1"/>
  <c r="V104" i="10"/>
  <c r="V104" i="10" a="1"/>
  <c r="T104" i="10"/>
  <c r="T104" i="10" a="1"/>
  <c r="R104" i="10"/>
  <c r="R104" i="10" a="1"/>
  <c r="P104" i="10"/>
  <c r="P104" i="10" a="1"/>
  <c r="N104" i="10"/>
  <c r="N104" i="10" a="1"/>
  <c r="L104" i="10"/>
  <c r="L104" i="10" a="1"/>
  <c r="J104" i="10"/>
  <c r="J104" i="10" a="1"/>
  <c r="X103" i="10"/>
  <c r="X103" i="10" a="1"/>
  <c r="V103" i="10"/>
  <c r="V103" i="10" a="1"/>
  <c r="T103" i="10"/>
  <c r="T103" i="10" a="1"/>
  <c r="R103" i="10"/>
  <c r="R103" i="10" a="1"/>
  <c r="P103" i="10"/>
  <c r="P103" i="10" a="1"/>
  <c r="N103" i="10"/>
  <c r="N103" i="10" a="1"/>
  <c r="L103" i="10"/>
  <c r="L103" i="10" a="1"/>
  <c r="J103" i="10"/>
  <c r="J103" i="10" a="1"/>
  <c r="X102" i="10"/>
  <c r="X102" i="10" a="1"/>
  <c r="V102" i="10"/>
  <c r="V102" i="10" a="1"/>
  <c r="T102" i="10"/>
  <c r="T102" i="10" a="1"/>
  <c r="R102" i="10"/>
  <c r="R102" i="10" a="1"/>
  <c r="P102" i="10"/>
  <c r="P102" i="10" a="1"/>
  <c r="N102" i="10"/>
  <c r="N102" i="10" a="1"/>
  <c r="L102" i="10"/>
  <c r="L102" i="10" a="1"/>
  <c r="J102" i="10"/>
  <c r="J102" i="10" a="1"/>
  <c r="X101" i="10"/>
  <c r="X101" i="10" a="1"/>
  <c r="V101" i="10"/>
  <c r="V101" i="10" a="1"/>
  <c r="T101" i="10"/>
  <c r="T101" i="10" a="1"/>
  <c r="R101" i="10"/>
  <c r="R101" i="10" a="1"/>
  <c r="P101" i="10"/>
  <c r="P101" i="10" a="1"/>
  <c r="N101" i="10"/>
  <c r="N101" i="10" a="1"/>
  <c r="L101" i="10"/>
  <c r="L101" i="10" a="1"/>
  <c r="J101" i="10"/>
  <c r="J101" i="10" a="1"/>
  <c r="X100" i="10"/>
  <c r="X100" i="10" a="1"/>
  <c r="V100" i="10"/>
  <c r="V100" i="10" a="1"/>
  <c r="T100" i="10"/>
  <c r="T100" i="10" a="1"/>
  <c r="R100" i="10"/>
  <c r="R100" i="10" a="1"/>
  <c r="P100" i="10"/>
  <c r="P100" i="10" a="1"/>
  <c r="N100" i="10"/>
  <c r="N100" i="10" a="1"/>
  <c r="L100" i="10"/>
  <c r="L100" i="10" a="1"/>
  <c r="J100" i="10"/>
  <c r="J100" i="10" a="1"/>
  <c r="X99" i="10"/>
  <c r="X99" i="10" a="1"/>
  <c r="V99" i="10"/>
  <c r="V99" i="10" a="1"/>
  <c r="T99" i="10"/>
  <c r="T99" i="10" a="1"/>
  <c r="R99" i="10"/>
  <c r="R99" i="10" a="1"/>
  <c r="P99" i="10"/>
  <c r="P99" i="10" a="1"/>
  <c r="N99" i="10"/>
  <c r="N99" i="10" a="1"/>
  <c r="L99" i="10"/>
  <c r="L99" i="10" a="1"/>
  <c r="J99" i="10"/>
  <c r="J99" i="10" a="1"/>
  <c r="X98" i="10"/>
  <c r="X98" i="10" a="1"/>
  <c r="V98" i="10"/>
  <c r="V98" i="10" a="1"/>
  <c r="T98" i="10"/>
  <c r="T98" i="10" a="1"/>
  <c r="R98" i="10"/>
  <c r="R98" i="10" a="1"/>
  <c r="P98" i="10"/>
  <c r="P98" i="10" a="1"/>
  <c r="N98" i="10"/>
  <c r="N98" i="10" a="1"/>
  <c r="L98" i="10"/>
  <c r="L98" i="10" a="1"/>
  <c r="J98" i="10"/>
  <c r="J98" i="10" a="1"/>
  <c r="X97" i="10"/>
  <c r="X97" i="10" a="1"/>
  <c r="V97" i="10"/>
  <c r="V97" i="10" a="1"/>
  <c r="T97" i="10"/>
  <c r="T97" i="10" a="1"/>
  <c r="R97" i="10"/>
  <c r="R97" i="10" a="1"/>
  <c r="P97" i="10"/>
  <c r="P97" i="10" a="1"/>
  <c r="N97" i="10"/>
  <c r="N97" i="10" a="1"/>
  <c r="L97" i="10"/>
  <c r="L97" i="10" a="1"/>
  <c r="J97" i="10"/>
  <c r="J97" i="10" a="1"/>
  <c r="X96" i="10"/>
  <c r="X96" i="10" a="1"/>
  <c r="V96" i="10"/>
  <c r="V96" i="10" a="1"/>
  <c r="T96" i="10"/>
  <c r="T96" i="10" a="1"/>
  <c r="R96" i="10"/>
  <c r="R96" i="10" a="1"/>
  <c r="P96" i="10"/>
  <c r="P96" i="10" a="1"/>
  <c r="N96" i="10"/>
  <c r="N96" i="10" a="1"/>
  <c r="L96" i="10"/>
  <c r="L96" i="10" a="1"/>
  <c r="J96" i="10"/>
  <c r="J96" i="10" a="1"/>
  <c r="X95" i="10"/>
  <c r="X95" i="10" a="1"/>
  <c r="V95" i="10"/>
  <c r="V95" i="10" a="1"/>
  <c r="T95" i="10"/>
  <c r="T95" i="10" a="1"/>
  <c r="R95" i="10"/>
  <c r="R95" i="10" a="1"/>
  <c r="P95" i="10"/>
  <c r="P95" i="10" a="1"/>
  <c r="N95" i="10"/>
  <c r="N95" i="10" a="1"/>
  <c r="L95" i="10"/>
  <c r="L95" i="10" a="1"/>
  <c r="J95" i="10"/>
  <c r="J95" i="10" a="1"/>
  <c r="X94" i="10"/>
  <c r="X94" i="10" a="1"/>
  <c r="V94" i="10"/>
  <c r="V94" i="10" a="1"/>
  <c r="T94" i="10"/>
  <c r="T94" i="10" a="1"/>
  <c r="R94" i="10"/>
  <c r="R94" i="10" a="1"/>
  <c r="P94" i="10"/>
  <c r="P94" i="10" a="1"/>
  <c r="N94" i="10"/>
  <c r="N94" i="10" a="1"/>
  <c r="L94" i="10"/>
  <c r="L94" i="10" a="1"/>
  <c r="J94" i="10"/>
  <c r="J94" i="10" a="1"/>
  <c r="X93" i="10"/>
  <c r="X93" i="10" a="1"/>
  <c r="V93" i="10"/>
  <c r="V93" i="10" a="1"/>
  <c r="T93" i="10"/>
  <c r="T93" i="10" a="1"/>
  <c r="R93" i="10"/>
  <c r="R93" i="10" a="1"/>
  <c r="P93" i="10"/>
  <c r="P93" i="10" a="1"/>
  <c r="N93" i="10"/>
  <c r="N93" i="10" a="1"/>
  <c r="L93" i="10"/>
  <c r="L93" i="10" a="1"/>
  <c r="J93" i="10"/>
  <c r="J93" i="10" a="1"/>
  <c r="X92" i="10"/>
  <c r="X92" i="10" a="1"/>
  <c r="V92" i="10"/>
  <c r="V92" i="10" a="1"/>
  <c r="T92" i="10"/>
  <c r="T92" i="10" a="1"/>
  <c r="R92" i="10"/>
  <c r="R92" i="10" a="1"/>
  <c r="P92" i="10"/>
  <c r="P92" i="10" a="1"/>
  <c r="N92" i="10"/>
  <c r="N92" i="10" a="1"/>
  <c r="L92" i="10"/>
  <c r="L92" i="10" a="1"/>
  <c r="J92" i="10"/>
  <c r="J92" i="10" a="1"/>
  <c r="X91" i="10"/>
  <c r="X91" i="10" a="1"/>
  <c r="V91" i="10"/>
  <c r="V91" i="10" a="1"/>
  <c r="T91" i="10"/>
  <c r="T91" i="10" a="1"/>
  <c r="R91" i="10"/>
  <c r="R91" i="10" a="1"/>
  <c r="P91" i="10"/>
  <c r="P91" i="10" a="1"/>
  <c r="N91" i="10"/>
  <c r="N91" i="10" a="1"/>
  <c r="L91" i="10"/>
  <c r="L91" i="10" a="1"/>
  <c r="J91" i="10"/>
  <c r="J91" i="10" a="1"/>
  <c r="X90" i="10"/>
  <c r="X90" i="10" a="1"/>
  <c r="V90" i="10"/>
  <c r="V90" i="10" a="1"/>
  <c r="T90" i="10"/>
  <c r="T90" i="10" a="1"/>
  <c r="R90" i="10"/>
  <c r="R90" i="10" a="1"/>
  <c r="P90" i="10"/>
  <c r="P90" i="10" a="1"/>
  <c r="N90" i="10"/>
  <c r="N90" i="10" a="1"/>
  <c r="L90" i="10"/>
  <c r="L90" i="10" a="1"/>
  <c r="J90" i="10"/>
  <c r="J90" i="10" a="1"/>
  <c r="X89" i="10"/>
  <c r="X89" i="10" a="1"/>
  <c r="V89" i="10"/>
  <c r="V89" i="10" a="1"/>
  <c r="T89" i="10"/>
  <c r="T89" i="10" a="1"/>
  <c r="R89" i="10"/>
  <c r="R89" i="10" a="1"/>
  <c r="P89" i="10"/>
  <c r="P89" i="10" a="1"/>
  <c r="N89" i="10"/>
  <c r="N89" i="10" a="1"/>
  <c r="L89" i="10"/>
  <c r="L89" i="10" a="1"/>
  <c r="J89" i="10"/>
  <c r="J89" i="10" a="1"/>
  <c r="X88" i="10"/>
  <c r="X88" i="10" a="1"/>
  <c r="V88" i="10"/>
  <c r="V88" i="10" a="1"/>
  <c r="T88" i="10"/>
  <c r="T88" i="10" a="1"/>
  <c r="R88" i="10"/>
  <c r="R88" i="10" a="1"/>
  <c r="P88" i="10"/>
  <c r="P88" i="10" a="1"/>
  <c r="N88" i="10"/>
  <c r="N88" i="10" a="1"/>
  <c r="L88" i="10"/>
  <c r="L88" i="10" a="1"/>
  <c r="J88" i="10"/>
  <c r="J88" i="10" a="1"/>
  <c r="X87" i="10"/>
  <c r="X87" i="10" a="1"/>
  <c r="V87" i="10"/>
  <c r="V87" i="10" a="1"/>
  <c r="T87" i="10"/>
  <c r="T87" i="10" a="1"/>
  <c r="R87" i="10"/>
  <c r="R87" i="10" a="1"/>
  <c r="P87" i="10"/>
  <c r="P87" i="10" a="1"/>
  <c r="N87" i="10"/>
  <c r="N87" i="10" a="1"/>
  <c r="L87" i="10"/>
  <c r="L87" i="10" a="1"/>
  <c r="J87" i="10"/>
  <c r="J87" i="10" a="1"/>
  <c r="X86" i="10"/>
  <c r="X86" i="10" a="1"/>
  <c r="V86" i="10"/>
  <c r="V86" i="10" a="1"/>
  <c r="T86" i="10"/>
  <c r="T86" i="10" a="1"/>
  <c r="R86" i="10"/>
  <c r="R86" i="10" a="1"/>
  <c r="P86" i="10"/>
  <c r="P86" i="10" a="1"/>
  <c r="N86" i="10"/>
  <c r="N86" i="10" a="1"/>
  <c r="L86" i="10"/>
  <c r="L86" i="10" a="1"/>
  <c r="J86" i="10"/>
  <c r="J86" i="10" a="1"/>
  <c r="X85" i="10"/>
  <c r="X85" i="10" a="1"/>
  <c r="V85" i="10"/>
  <c r="V85" i="10" a="1"/>
  <c r="T85" i="10"/>
  <c r="T85" i="10" a="1"/>
  <c r="R85" i="10"/>
  <c r="R85" i="10" a="1"/>
  <c r="P85" i="10"/>
  <c r="P85" i="10" a="1"/>
  <c r="N85" i="10"/>
  <c r="N85" i="10" a="1"/>
  <c r="L85" i="10"/>
  <c r="L85" i="10" a="1"/>
  <c r="J85" i="10"/>
  <c r="J85" i="10" a="1"/>
  <c r="X84" i="10"/>
  <c r="X84" i="10" a="1"/>
  <c r="V84" i="10"/>
  <c r="V84" i="10" a="1"/>
  <c r="T84" i="10"/>
  <c r="T84" i="10" a="1"/>
  <c r="R84" i="10"/>
  <c r="R84" i="10" a="1"/>
  <c r="P84" i="10"/>
  <c r="P84" i="10" a="1"/>
  <c r="N84" i="10"/>
  <c r="N84" i="10" a="1"/>
  <c r="L84" i="10"/>
  <c r="L84" i="10" a="1"/>
  <c r="J84" i="10"/>
  <c r="J84" i="10" a="1"/>
  <c r="X83" i="10"/>
  <c r="X83" i="10" a="1"/>
  <c r="V83" i="10"/>
  <c r="V83" i="10" a="1"/>
  <c r="T83" i="10"/>
  <c r="T83" i="10" a="1"/>
  <c r="R83" i="10"/>
  <c r="R83" i="10" a="1"/>
  <c r="P83" i="10"/>
  <c r="P83" i="10" a="1"/>
  <c r="N83" i="10"/>
  <c r="N83" i="10" a="1"/>
  <c r="L83" i="10"/>
  <c r="L83" i="10" a="1"/>
  <c r="J83" i="10"/>
  <c r="J83" i="10" a="1"/>
  <c r="X82" i="10"/>
  <c r="X82" i="10" a="1"/>
  <c r="V82" i="10"/>
  <c r="V82" i="10" a="1"/>
  <c r="T82" i="10"/>
  <c r="T82" i="10" a="1"/>
  <c r="R82" i="10"/>
  <c r="R82" i="10" a="1"/>
  <c r="P82" i="10"/>
  <c r="P82" i="10" a="1"/>
  <c r="N82" i="10"/>
  <c r="N82" i="10" a="1"/>
  <c r="L82" i="10"/>
  <c r="L82" i="10" a="1"/>
  <c r="J82" i="10"/>
  <c r="J82" i="10" a="1"/>
  <c r="X81" i="10"/>
  <c r="X81" i="10" a="1"/>
  <c r="V81" i="10"/>
  <c r="V81" i="10" a="1"/>
  <c r="T81" i="10"/>
  <c r="T81" i="10" a="1"/>
  <c r="R81" i="10"/>
  <c r="R81" i="10" a="1"/>
  <c r="P81" i="10"/>
  <c r="P81" i="10" a="1"/>
  <c r="N81" i="10"/>
  <c r="N81" i="10" a="1"/>
  <c r="L81" i="10"/>
  <c r="L81" i="10" a="1"/>
  <c r="J81" i="10"/>
  <c r="J81" i="10" a="1"/>
  <c r="X80" i="10"/>
  <c r="X80" i="10" a="1"/>
  <c r="V80" i="10"/>
  <c r="V80" i="10" a="1"/>
  <c r="T80" i="10"/>
  <c r="T80" i="10" a="1"/>
  <c r="R80" i="10"/>
  <c r="R80" i="10" a="1"/>
  <c r="P80" i="10"/>
  <c r="P80" i="10" a="1"/>
  <c r="N80" i="10"/>
  <c r="N80" i="10" a="1"/>
  <c r="L80" i="10"/>
  <c r="L80" i="10" a="1"/>
  <c r="J80" i="10"/>
  <c r="J80" i="10" a="1"/>
  <c r="X79" i="10"/>
  <c r="X79" i="10" a="1"/>
  <c r="V79" i="10"/>
  <c r="V79" i="10" a="1"/>
  <c r="T79" i="10"/>
  <c r="T79" i="10" a="1"/>
  <c r="R79" i="10"/>
  <c r="R79" i="10" a="1"/>
  <c r="P79" i="10"/>
  <c r="P79" i="10" a="1"/>
  <c r="N79" i="10"/>
  <c r="N79" i="10" a="1"/>
  <c r="L79" i="10"/>
  <c r="L79" i="10" a="1"/>
  <c r="J79" i="10"/>
  <c r="J79" i="10" a="1"/>
  <c r="X78" i="10"/>
  <c r="X78" i="10" a="1"/>
  <c r="V78" i="10"/>
  <c r="V78" i="10" a="1"/>
  <c r="T78" i="10"/>
  <c r="T78" i="10" a="1"/>
  <c r="R78" i="10"/>
  <c r="R78" i="10" a="1"/>
  <c r="P78" i="10"/>
  <c r="P78" i="10" a="1"/>
  <c r="N78" i="10"/>
  <c r="N78" i="10" a="1"/>
  <c r="L78" i="10"/>
  <c r="L78" i="10" a="1"/>
  <c r="J78" i="10"/>
  <c r="J78" i="10" a="1"/>
  <c r="X77" i="10"/>
  <c r="X77" i="10" a="1"/>
  <c r="V77" i="10"/>
  <c r="V77" i="10" a="1"/>
  <c r="T77" i="10"/>
  <c r="T77" i="10" a="1"/>
  <c r="R77" i="10"/>
  <c r="R77" i="10" a="1"/>
  <c r="P77" i="10"/>
  <c r="P77" i="10" a="1"/>
  <c r="N77" i="10"/>
  <c r="N77" i="10" a="1"/>
  <c r="L77" i="10"/>
  <c r="L77" i="10" a="1"/>
  <c r="J77" i="10"/>
  <c r="J77" i="10" a="1"/>
  <c r="X76" i="10"/>
  <c r="X76" i="10" a="1"/>
  <c r="V76" i="10"/>
  <c r="V76" i="10" a="1"/>
  <c r="T76" i="10"/>
  <c r="T76" i="10" a="1"/>
  <c r="R76" i="10"/>
  <c r="R76" i="10" a="1"/>
  <c r="P76" i="10"/>
  <c r="P76" i="10" a="1"/>
  <c r="N76" i="10"/>
  <c r="N76" i="10" a="1"/>
  <c r="L76" i="10"/>
  <c r="L76" i="10" a="1"/>
  <c r="J76" i="10"/>
  <c r="J76" i="10" a="1"/>
  <c r="X75" i="10"/>
  <c r="X75" i="10" a="1"/>
  <c r="V75" i="10"/>
  <c r="V75" i="10" a="1"/>
  <c r="T75" i="10"/>
  <c r="T75" i="10" a="1"/>
  <c r="R75" i="10"/>
  <c r="R75" i="10" a="1"/>
  <c r="P75" i="10"/>
  <c r="P75" i="10" a="1"/>
  <c r="N75" i="10"/>
  <c r="N75" i="10" a="1"/>
  <c r="L75" i="10"/>
  <c r="L75" i="10" a="1"/>
  <c r="J75" i="10"/>
  <c r="J75" i="10" a="1"/>
  <c r="X74" i="10"/>
  <c r="X74" i="10" a="1"/>
  <c r="V74" i="10"/>
  <c r="V74" i="10" a="1"/>
  <c r="T74" i="10"/>
  <c r="T74" i="10" a="1"/>
  <c r="R74" i="10"/>
  <c r="R74" i="10" a="1"/>
  <c r="P74" i="10"/>
  <c r="P74" i="10" a="1"/>
  <c r="N74" i="10"/>
  <c r="N74" i="10" a="1"/>
  <c r="L74" i="10"/>
  <c r="L74" i="10" a="1"/>
  <c r="J74" i="10"/>
  <c r="J74" i="10" a="1"/>
  <c r="X73" i="10"/>
  <c r="X73" i="10" a="1"/>
  <c r="V73" i="10"/>
  <c r="V73" i="10" a="1"/>
  <c r="T73" i="10"/>
  <c r="T73" i="10" a="1"/>
  <c r="R73" i="10"/>
  <c r="R73" i="10" a="1"/>
  <c r="P73" i="10"/>
  <c r="P73" i="10" a="1"/>
  <c r="N73" i="10"/>
  <c r="N73" i="10" a="1"/>
  <c r="L73" i="10"/>
  <c r="L73" i="10" a="1"/>
  <c r="J73" i="10"/>
  <c r="J73" i="10" a="1"/>
  <c r="X72" i="10"/>
  <c r="X72" i="10" a="1"/>
  <c r="V72" i="10"/>
  <c r="V72" i="10" a="1"/>
  <c r="T72" i="10"/>
  <c r="T72" i="10" a="1"/>
  <c r="R72" i="10"/>
  <c r="R72" i="10" a="1"/>
  <c r="P72" i="10"/>
  <c r="P72" i="10" a="1"/>
  <c r="N72" i="10"/>
  <c r="N72" i="10" a="1"/>
  <c r="L72" i="10"/>
  <c r="L72" i="10" a="1"/>
  <c r="J72" i="10"/>
  <c r="J72" i="10" a="1"/>
  <c r="X71" i="10"/>
  <c r="X71" i="10" a="1"/>
  <c r="V71" i="10"/>
  <c r="V71" i="10" a="1"/>
  <c r="T71" i="10"/>
  <c r="T71" i="10" a="1"/>
  <c r="R71" i="10"/>
  <c r="R71" i="10" a="1"/>
  <c r="P71" i="10"/>
  <c r="P71" i="10" a="1"/>
  <c r="N71" i="10"/>
  <c r="N71" i="10" a="1"/>
  <c r="L71" i="10"/>
  <c r="L71" i="10" a="1"/>
  <c r="J71" i="10"/>
  <c r="J71" i="10" a="1"/>
  <c r="X70" i="10"/>
  <c r="X70" i="10" a="1"/>
  <c r="V70" i="10"/>
  <c r="V70" i="10" a="1"/>
  <c r="T70" i="10"/>
  <c r="T70" i="10" a="1"/>
  <c r="R70" i="10"/>
  <c r="R70" i="10" a="1"/>
  <c r="P70" i="10"/>
  <c r="P70" i="10" a="1"/>
  <c r="N70" i="10"/>
  <c r="N70" i="10" a="1"/>
  <c r="L70" i="10"/>
  <c r="L70" i="10" a="1"/>
  <c r="J70" i="10"/>
  <c r="J70" i="10" a="1"/>
  <c r="X69" i="10"/>
  <c r="X69" i="10" a="1"/>
  <c r="V69" i="10"/>
  <c r="V69" i="10" a="1"/>
  <c r="T69" i="10"/>
  <c r="T69" i="10" a="1"/>
  <c r="R69" i="10"/>
  <c r="R69" i="10" a="1"/>
  <c r="P69" i="10"/>
  <c r="P69" i="10" a="1"/>
  <c r="N69" i="10"/>
  <c r="N69" i="10" a="1"/>
  <c r="L69" i="10"/>
  <c r="L69" i="10" a="1"/>
  <c r="J69" i="10"/>
  <c r="J69" i="10" a="1"/>
  <c r="X68" i="10"/>
  <c r="X68" i="10" a="1"/>
  <c r="V68" i="10"/>
  <c r="V68" i="10" a="1"/>
  <c r="T68" i="10"/>
  <c r="T68" i="10" a="1"/>
  <c r="R68" i="10"/>
  <c r="R68" i="10" a="1"/>
  <c r="P68" i="10"/>
  <c r="P68" i="10" a="1"/>
  <c r="N68" i="10"/>
  <c r="N68" i="10" a="1"/>
  <c r="L68" i="10"/>
  <c r="L68" i="10" a="1"/>
  <c r="J68" i="10"/>
  <c r="J68" i="10" a="1"/>
  <c r="X67" i="10"/>
  <c r="X67" i="10" a="1"/>
  <c r="V67" i="10"/>
  <c r="V67" i="10" a="1"/>
  <c r="T67" i="10"/>
  <c r="T67" i="10" a="1"/>
  <c r="R67" i="10"/>
  <c r="R67" i="10" a="1"/>
  <c r="P67" i="10"/>
  <c r="P67" i="10" a="1"/>
  <c r="N67" i="10"/>
  <c r="N67" i="10" a="1"/>
  <c r="L67" i="10"/>
  <c r="L67" i="10" a="1"/>
  <c r="J67" i="10"/>
  <c r="J67" i="10" a="1"/>
  <c r="X66" i="10"/>
  <c r="X66" i="10" a="1"/>
  <c r="V66" i="10"/>
  <c r="V66" i="10" a="1"/>
  <c r="T66" i="10"/>
  <c r="T66" i="10" a="1"/>
  <c r="R66" i="10"/>
  <c r="R66" i="10" a="1"/>
  <c r="P66" i="10"/>
  <c r="P66" i="10" a="1"/>
  <c r="N66" i="10"/>
  <c r="N66" i="10" a="1"/>
  <c r="L66" i="10"/>
  <c r="L66" i="10" a="1"/>
  <c r="J66" i="10"/>
  <c r="J66" i="10" a="1"/>
  <c r="X65" i="10"/>
  <c r="X65" i="10" a="1"/>
  <c r="V65" i="10"/>
  <c r="V65" i="10" a="1"/>
  <c r="T65" i="10"/>
  <c r="T65" i="10" a="1"/>
  <c r="R65" i="10"/>
  <c r="R65" i="10" a="1"/>
  <c r="P65" i="10"/>
  <c r="P65" i="10" a="1"/>
  <c r="N65" i="10"/>
  <c r="N65" i="10" a="1"/>
  <c r="L65" i="10"/>
  <c r="L65" i="10" a="1"/>
  <c r="J65" i="10"/>
  <c r="J65" i="10" a="1"/>
  <c r="X64" i="10"/>
  <c r="X64" i="10" a="1"/>
  <c r="V64" i="10"/>
  <c r="V64" i="10" a="1"/>
  <c r="T64" i="10"/>
  <c r="T64" i="10" a="1"/>
  <c r="R64" i="10"/>
  <c r="R64" i="10" a="1"/>
  <c r="P64" i="10"/>
  <c r="P64" i="10" a="1"/>
  <c r="N64" i="10"/>
  <c r="N64" i="10" a="1"/>
  <c r="L64" i="10"/>
  <c r="L64" i="10" a="1"/>
  <c r="J64" i="10"/>
  <c r="J64" i="10" a="1"/>
  <c r="X63" i="10"/>
  <c r="X63" i="10" a="1"/>
  <c r="V63" i="10"/>
  <c r="V63" i="10" a="1"/>
  <c r="T63" i="10"/>
  <c r="T63" i="10" a="1"/>
  <c r="R63" i="10"/>
  <c r="R63" i="10" a="1"/>
  <c r="P63" i="10"/>
  <c r="P63" i="10" a="1"/>
  <c r="N63" i="10"/>
  <c r="N63" i="10" a="1"/>
  <c r="L63" i="10"/>
  <c r="L63" i="10" a="1"/>
  <c r="J63" i="10"/>
  <c r="J63" i="10" a="1"/>
  <c r="X62" i="10"/>
  <c r="X62" i="10" a="1"/>
  <c r="V62" i="10"/>
  <c r="V62" i="10" a="1"/>
  <c r="T62" i="10"/>
  <c r="T62" i="10" a="1"/>
  <c r="R62" i="10"/>
  <c r="R62" i="10" a="1"/>
  <c r="P62" i="10"/>
  <c r="P62" i="10" a="1"/>
  <c r="N62" i="10"/>
  <c r="N62" i="10" a="1"/>
  <c r="L62" i="10"/>
  <c r="L62" i="10" a="1"/>
  <c r="J62" i="10"/>
  <c r="J62" i="10" a="1"/>
  <c r="X61" i="10"/>
  <c r="X61" i="10" a="1"/>
  <c r="V61" i="10"/>
  <c r="V61" i="10" a="1"/>
  <c r="T61" i="10"/>
  <c r="T61" i="10" a="1"/>
  <c r="R61" i="10"/>
  <c r="R61" i="10" a="1"/>
  <c r="P61" i="10"/>
  <c r="P61" i="10" a="1"/>
  <c r="N61" i="10"/>
  <c r="N61" i="10" a="1"/>
  <c r="L61" i="10"/>
  <c r="L61" i="10" a="1"/>
  <c r="J61" i="10"/>
  <c r="J61" i="10" a="1"/>
  <c r="X60" i="10"/>
  <c r="X60" i="10" a="1"/>
  <c r="V60" i="10"/>
  <c r="V60" i="10" a="1"/>
  <c r="T60" i="10"/>
  <c r="T60" i="10" a="1"/>
  <c r="R60" i="10"/>
  <c r="R60" i="10" a="1"/>
  <c r="P60" i="10"/>
  <c r="P60" i="10" a="1"/>
  <c r="N60" i="10"/>
  <c r="N60" i="10" a="1"/>
  <c r="L60" i="10"/>
  <c r="L60" i="10" a="1"/>
  <c r="J60" i="10"/>
  <c r="J60" i="10" a="1"/>
  <c r="X59" i="10"/>
  <c r="X59" i="10" a="1"/>
  <c r="V59" i="10"/>
  <c r="V59" i="10" a="1"/>
  <c r="T59" i="10"/>
  <c r="T59" i="10" a="1"/>
  <c r="R59" i="10"/>
  <c r="R59" i="10" a="1"/>
  <c r="P59" i="10"/>
  <c r="P59" i="10" a="1"/>
  <c r="N59" i="10"/>
  <c r="N59" i="10" a="1"/>
  <c r="L59" i="10"/>
  <c r="L59" i="10" a="1"/>
  <c r="J59" i="10"/>
  <c r="J59" i="10" a="1"/>
  <c r="X58" i="10"/>
  <c r="X58" i="10" a="1"/>
  <c r="V58" i="10"/>
  <c r="V58" i="10" a="1"/>
  <c r="T58" i="10"/>
  <c r="T58" i="10" a="1"/>
  <c r="R58" i="10"/>
  <c r="R58" i="10" a="1"/>
  <c r="P58" i="10"/>
  <c r="P58" i="10" a="1"/>
  <c r="N58" i="10"/>
  <c r="N58" i="10" a="1"/>
  <c r="L58" i="10"/>
  <c r="L58" i="10" a="1"/>
  <c r="J58" i="10"/>
  <c r="J58" i="10" a="1"/>
  <c r="X57" i="10"/>
  <c r="X57" i="10" a="1"/>
  <c r="V57" i="10"/>
  <c r="V57" i="10" a="1"/>
  <c r="T57" i="10"/>
  <c r="T57" i="10" a="1"/>
  <c r="R57" i="10"/>
  <c r="R57" i="10" a="1"/>
  <c r="P57" i="10"/>
  <c r="P57" i="10" a="1"/>
  <c r="N57" i="10"/>
  <c r="N57" i="10" a="1"/>
  <c r="L57" i="10"/>
  <c r="L57" i="10" a="1"/>
  <c r="J57" i="10"/>
  <c r="J57" i="10" a="1"/>
  <c r="X56" i="10"/>
  <c r="X56" i="10" a="1"/>
  <c r="V56" i="10"/>
  <c r="V56" i="10" a="1"/>
  <c r="T56" i="10"/>
  <c r="T56" i="10" a="1"/>
  <c r="R56" i="10"/>
  <c r="R56" i="10" a="1"/>
  <c r="P56" i="10"/>
  <c r="P56" i="10" a="1"/>
  <c r="N56" i="10"/>
  <c r="N56" i="10" a="1"/>
  <c r="L56" i="10"/>
  <c r="L56" i="10" a="1"/>
  <c r="J56" i="10"/>
  <c r="J56" i="10" a="1"/>
  <c r="X55" i="10"/>
  <c r="X55" i="10" a="1"/>
  <c r="V55" i="10"/>
  <c r="V55" i="10" a="1"/>
  <c r="T55" i="10"/>
  <c r="T55" i="10" a="1"/>
  <c r="R55" i="10"/>
  <c r="R55" i="10" a="1"/>
  <c r="P55" i="10"/>
  <c r="P55" i="10" a="1"/>
  <c r="N55" i="10"/>
  <c r="N55" i="10" a="1"/>
  <c r="L55" i="10"/>
  <c r="L55" i="10" a="1"/>
  <c r="J55" i="10"/>
  <c r="J55" i="10" a="1"/>
  <c r="X54" i="10"/>
  <c r="X54" i="10" a="1"/>
  <c r="V54" i="10"/>
  <c r="V54" i="10" a="1"/>
  <c r="T54" i="10"/>
  <c r="T54" i="10" a="1"/>
  <c r="R54" i="10"/>
  <c r="R54" i="10" a="1"/>
  <c r="P54" i="10"/>
  <c r="P54" i="10" a="1"/>
  <c r="N54" i="10"/>
  <c r="N54" i="10" a="1"/>
  <c r="L54" i="10"/>
  <c r="L54" i="10" a="1"/>
  <c r="J54" i="10"/>
  <c r="J54" i="10" a="1"/>
  <c r="X53" i="10"/>
  <c r="X53" i="10" a="1"/>
  <c r="V53" i="10"/>
  <c r="V53" i="10" a="1"/>
  <c r="T53" i="10"/>
  <c r="T53" i="10" a="1"/>
  <c r="R53" i="10"/>
  <c r="R53" i="10" a="1"/>
  <c r="P53" i="10"/>
  <c r="P53" i="10" a="1"/>
  <c r="N53" i="10"/>
  <c r="N53" i="10" a="1"/>
  <c r="L53" i="10"/>
  <c r="L53" i="10" a="1"/>
  <c r="J53" i="10"/>
  <c r="J53" i="10" a="1"/>
  <c r="X52" i="10"/>
  <c r="X52" i="10" a="1"/>
  <c r="V52" i="10"/>
  <c r="V52" i="10" a="1"/>
  <c r="T52" i="10"/>
  <c r="T52" i="10" a="1"/>
  <c r="R52" i="10"/>
  <c r="R52" i="10" a="1"/>
  <c r="P52" i="10"/>
  <c r="P52" i="10" a="1"/>
  <c r="N52" i="10"/>
  <c r="N52" i="10" a="1"/>
  <c r="L52" i="10"/>
  <c r="L52" i="10" a="1"/>
  <c r="J52" i="10"/>
  <c r="J52" i="10" a="1"/>
  <c r="X51" i="10"/>
  <c r="X51" i="10" a="1"/>
  <c r="V51" i="10"/>
  <c r="V51" i="10" a="1"/>
  <c r="T51" i="10"/>
  <c r="T51" i="10" a="1"/>
  <c r="R51" i="10"/>
  <c r="R51" i="10" a="1"/>
  <c r="P51" i="10"/>
  <c r="P51" i="10" a="1"/>
  <c r="N51" i="10"/>
  <c r="N51" i="10" a="1"/>
  <c r="L51" i="10"/>
  <c r="L51" i="10" a="1"/>
  <c r="J51" i="10"/>
  <c r="J51" i="10" a="1"/>
  <c r="X50" i="10"/>
  <c r="X50" i="10" a="1"/>
  <c r="V50" i="10"/>
  <c r="V50" i="10" a="1"/>
  <c r="T50" i="10"/>
  <c r="T50" i="10" a="1"/>
  <c r="R50" i="10"/>
  <c r="R50" i="10" a="1"/>
  <c r="P50" i="10"/>
  <c r="P50" i="10" a="1"/>
  <c r="N50" i="10"/>
  <c r="N50" i="10" a="1"/>
  <c r="L50" i="10"/>
  <c r="L50" i="10" a="1"/>
  <c r="J50" i="10"/>
  <c r="J50" i="10" a="1"/>
  <c r="X49" i="10"/>
  <c r="X49" i="10" a="1"/>
  <c r="V49" i="10"/>
  <c r="V49" i="10" a="1"/>
  <c r="T49" i="10"/>
  <c r="T49" i="10" a="1"/>
  <c r="R49" i="10"/>
  <c r="R49" i="10" a="1"/>
  <c r="P49" i="10"/>
  <c r="P49" i="10" a="1"/>
  <c r="N49" i="10"/>
  <c r="N49" i="10" a="1"/>
  <c r="L49" i="10"/>
  <c r="L49" i="10" a="1"/>
  <c r="J49" i="10"/>
  <c r="J49" i="10" a="1"/>
  <c r="X48" i="10"/>
  <c r="X48" i="10" a="1"/>
  <c r="V48" i="10"/>
  <c r="V48" i="10" a="1"/>
  <c r="T48" i="10"/>
  <c r="T48" i="10" a="1"/>
  <c r="R48" i="10"/>
  <c r="R48" i="10" a="1"/>
  <c r="P48" i="10"/>
  <c r="P48" i="10" a="1"/>
  <c r="N48" i="10"/>
  <c r="N48" i="10" a="1"/>
  <c r="L48" i="10"/>
  <c r="L48" i="10" a="1"/>
  <c r="J48" i="10"/>
  <c r="J48" i="10" a="1"/>
  <c r="X47" i="10"/>
  <c r="X47" i="10" a="1"/>
  <c r="V47" i="10"/>
  <c r="V47" i="10" a="1"/>
  <c r="T47" i="10"/>
  <c r="T47" i="10" a="1"/>
  <c r="R47" i="10"/>
  <c r="R47" i="10" a="1"/>
  <c r="P47" i="10"/>
  <c r="P47" i="10" a="1"/>
  <c r="N47" i="10"/>
  <c r="N47" i="10" a="1"/>
  <c r="L47" i="10"/>
  <c r="L47" i="10" a="1"/>
  <c r="J47" i="10"/>
  <c r="J47" i="10" a="1"/>
  <c r="X46" i="10"/>
  <c r="X46" i="10" a="1"/>
  <c r="V46" i="10"/>
  <c r="V46" i="10" a="1"/>
  <c r="T46" i="10"/>
  <c r="T46" i="10" a="1"/>
  <c r="R46" i="10"/>
  <c r="R46" i="10" a="1"/>
  <c r="P46" i="10"/>
  <c r="P46" i="10" a="1"/>
  <c r="N46" i="10"/>
  <c r="N46" i="10" a="1"/>
  <c r="L46" i="10"/>
  <c r="L46" i="10" a="1"/>
  <c r="J46" i="10"/>
  <c r="J46" i="10" a="1"/>
  <c r="X45" i="10"/>
  <c r="X45" i="10" a="1"/>
  <c r="V45" i="10"/>
  <c r="V45" i="10" a="1"/>
  <c r="T45" i="10"/>
  <c r="T45" i="10" a="1"/>
  <c r="R45" i="10"/>
  <c r="R45" i="10" a="1"/>
  <c r="P45" i="10"/>
  <c r="P45" i="10" a="1"/>
  <c r="N45" i="10"/>
  <c r="N45" i="10" a="1"/>
  <c r="L45" i="10"/>
  <c r="L45" i="10" a="1"/>
  <c r="J45" i="10"/>
  <c r="J45" i="10" a="1"/>
  <c r="X44" i="10"/>
  <c r="X44" i="10" a="1"/>
  <c r="V44" i="10"/>
  <c r="V44" i="10" a="1"/>
  <c r="T44" i="10"/>
  <c r="T44" i="10" a="1"/>
  <c r="R44" i="10"/>
  <c r="R44" i="10" a="1"/>
  <c r="P44" i="10"/>
  <c r="P44" i="10" a="1"/>
  <c r="N44" i="10"/>
  <c r="N44" i="10" a="1"/>
  <c r="L44" i="10"/>
  <c r="L44" i="10" a="1"/>
  <c r="J44" i="10"/>
  <c r="J44" i="10" a="1"/>
  <c r="X43" i="10"/>
  <c r="X43" i="10" a="1"/>
  <c r="V43" i="10"/>
  <c r="V43" i="10" a="1"/>
  <c r="T43" i="10"/>
  <c r="T43" i="10" a="1"/>
  <c r="R43" i="10"/>
  <c r="R43" i="10" a="1"/>
  <c r="P43" i="10"/>
  <c r="P43" i="10" a="1"/>
  <c r="N43" i="10"/>
  <c r="N43" i="10" a="1"/>
  <c r="L43" i="10"/>
  <c r="L43" i="10" a="1"/>
  <c r="J43" i="10"/>
  <c r="J43" i="10" a="1"/>
  <c r="X42" i="10"/>
  <c r="X42" i="10" a="1"/>
  <c r="V42" i="10"/>
  <c r="V42" i="10" a="1"/>
  <c r="T42" i="10"/>
  <c r="T42" i="10" a="1"/>
  <c r="R42" i="10"/>
  <c r="R42" i="10" a="1"/>
  <c r="P42" i="10"/>
  <c r="P42" i="10" a="1"/>
  <c r="N42" i="10"/>
  <c r="N42" i="10" a="1"/>
  <c r="L42" i="10"/>
  <c r="L42" i="10" a="1"/>
  <c r="J42" i="10"/>
  <c r="J42" i="10" a="1"/>
  <c r="X41" i="10"/>
  <c r="X41" i="10" a="1"/>
  <c r="V41" i="10"/>
  <c r="V41" i="10" a="1"/>
  <c r="T41" i="10"/>
  <c r="T41" i="10" a="1"/>
  <c r="R41" i="10"/>
  <c r="R41" i="10" a="1"/>
  <c r="P41" i="10"/>
  <c r="P41" i="10" a="1"/>
  <c r="N41" i="10"/>
  <c r="N41" i="10" a="1"/>
  <c r="L41" i="10"/>
  <c r="L41" i="10" a="1"/>
  <c r="J41" i="10"/>
  <c r="J41" i="10" a="1"/>
  <c r="X40" i="10"/>
  <c r="X40" i="10" a="1"/>
  <c r="V40" i="10"/>
  <c r="V40" i="10" a="1"/>
  <c r="T40" i="10"/>
  <c r="T40" i="10" a="1"/>
  <c r="R40" i="10"/>
  <c r="R40" i="10" a="1"/>
  <c r="P40" i="10"/>
  <c r="P40" i="10" a="1"/>
  <c r="N40" i="10"/>
  <c r="N40" i="10" a="1"/>
  <c r="L40" i="10"/>
  <c r="L40" i="10" a="1"/>
  <c r="J40" i="10"/>
  <c r="J40" i="10" a="1"/>
  <c r="X39" i="10"/>
  <c r="X39" i="10" a="1"/>
  <c r="V39" i="10"/>
  <c r="V39" i="10" a="1"/>
  <c r="T39" i="10"/>
  <c r="T39" i="10" a="1"/>
  <c r="R39" i="10"/>
  <c r="R39" i="10" a="1"/>
  <c r="P39" i="10"/>
  <c r="P39" i="10" a="1"/>
  <c r="N39" i="10"/>
  <c r="N39" i="10" a="1"/>
  <c r="L39" i="10"/>
  <c r="L39" i="10" a="1"/>
  <c r="J39" i="10"/>
  <c r="J39" i="10" a="1"/>
  <c r="X38" i="10"/>
  <c r="X38" i="10" a="1"/>
  <c r="V38" i="10"/>
  <c r="V38" i="10" a="1"/>
  <c r="T38" i="10"/>
  <c r="T38" i="10" a="1"/>
  <c r="R38" i="10"/>
  <c r="R38" i="10" a="1"/>
  <c r="P38" i="10"/>
  <c r="P38" i="10" a="1"/>
  <c r="N38" i="10"/>
  <c r="N38" i="10" a="1"/>
  <c r="L38" i="10"/>
  <c r="L38" i="10" a="1"/>
  <c r="J38" i="10"/>
  <c r="J38" i="10" a="1"/>
  <c r="X37" i="10"/>
  <c r="X37" i="10" a="1"/>
  <c r="V37" i="10"/>
  <c r="V37" i="10" a="1"/>
  <c r="T37" i="10"/>
  <c r="T37" i="10" a="1"/>
  <c r="R37" i="10"/>
  <c r="R37" i="10" a="1"/>
  <c r="P37" i="10"/>
  <c r="P37" i="10" a="1"/>
  <c r="N37" i="10"/>
  <c r="N37" i="10" a="1"/>
  <c r="L37" i="10"/>
  <c r="L37" i="10" a="1"/>
  <c r="J37" i="10"/>
  <c r="J37" i="10" a="1"/>
  <c r="X36" i="10"/>
  <c r="X36" i="10" a="1"/>
  <c r="V36" i="10"/>
  <c r="V36" i="10" a="1"/>
  <c r="T36" i="10"/>
  <c r="T36" i="10" a="1"/>
  <c r="R36" i="10"/>
  <c r="R36" i="10" a="1"/>
  <c r="P36" i="10"/>
  <c r="P36" i="10" a="1"/>
  <c r="N36" i="10"/>
  <c r="N36" i="10" a="1"/>
  <c r="L36" i="10"/>
  <c r="L36" i="10" a="1"/>
  <c r="J36" i="10"/>
  <c r="J36" i="10" a="1"/>
  <c r="X35" i="10"/>
  <c r="X35" i="10" a="1"/>
  <c r="V35" i="10"/>
  <c r="V35" i="10" a="1"/>
  <c r="T35" i="10"/>
  <c r="T35" i="10" a="1"/>
  <c r="R35" i="10"/>
  <c r="R35" i="10" a="1"/>
  <c r="P35" i="10"/>
  <c r="P35" i="10" a="1"/>
  <c r="N35" i="10"/>
  <c r="N35" i="10" a="1"/>
  <c r="L35" i="10"/>
  <c r="L35" i="10" a="1"/>
  <c r="J35" i="10"/>
  <c r="J35" i="10" a="1"/>
  <c r="X34" i="10"/>
  <c r="X34" i="10" a="1"/>
  <c r="V34" i="10"/>
  <c r="V34" i="10" a="1"/>
  <c r="T34" i="10"/>
  <c r="T34" i="10" a="1"/>
  <c r="R34" i="10"/>
  <c r="R34" i="10" a="1"/>
  <c r="P34" i="10"/>
  <c r="P34" i="10" a="1"/>
  <c r="N34" i="10"/>
  <c r="N34" i="10" a="1"/>
  <c r="L34" i="10"/>
  <c r="L34" i="10" a="1"/>
  <c r="J34" i="10"/>
  <c r="J34" i="10" a="1"/>
  <c r="X33" i="10"/>
  <c r="X33" i="10" a="1"/>
  <c r="V33" i="10"/>
  <c r="V33" i="10" a="1"/>
  <c r="T33" i="10"/>
  <c r="T33" i="10" a="1"/>
  <c r="R33" i="10"/>
  <c r="R33" i="10" a="1"/>
  <c r="P33" i="10"/>
  <c r="P33" i="10" a="1"/>
  <c r="N33" i="10"/>
  <c r="N33" i="10" a="1"/>
  <c r="L33" i="10"/>
  <c r="L33" i="10" a="1"/>
  <c r="J33" i="10"/>
  <c r="J33" i="10" a="1"/>
  <c r="X32" i="10"/>
  <c r="X32" i="10" a="1"/>
  <c r="V32" i="10"/>
  <c r="V32" i="10" a="1"/>
  <c r="T32" i="10"/>
  <c r="T32" i="10" a="1"/>
  <c r="R32" i="10"/>
  <c r="R32" i="10" a="1"/>
  <c r="P32" i="10"/>
  <c r="P32" i="10" a="1"/>
  <c r="N32" i="10"/>
  <c r="N32" i="10" a="1"/>
  <c r="L32" i="10"/>
  <c r="L32" i="10" a="1"/>
  <c r="J32" i="10"/>
  <c r="J32" i="10" a="1"/>
  <c r="X31" i="10"/>
  <c r="X31" i="10" a="1"/>
  <c r="V31" i="10"/>
  <c r="V31" i="10" a="1"/>
  <c r="T31" i="10"/>
  <c r="T31" i="10" a="1"/>
  <c r="R31" i="10"/>
  <c r="R31" i="10" a="1"/>
  <c r="P31" i="10"/>
  <c r="P31" i="10" a="1"/>
  <c r="N31" i="10"/>
  <c r="N31" i="10" a="1"/>
  <c r="L31" i="10"/>
  <c r="L31" i="10" a="1"/>
  <c r="J31" i="10"/>
  <c r="J31" i="10" a="1"/>
  <c r="X30" i="10"/>
  <c r="X30" i="10" a="1"/>
  <c r="V30" i="10"/>
  <c r="V30" i="10" a="1"/>
  <c r="T30" i="10"/>
  <c r="T30" i="10" a="1"/>
  <c r="R30" i="10"/>
  <c r="R30" i="10" a="1"/>
  <c r="P30" i="10"/>
  <c r="P30" i="10" a="1"/>
  <c r="N30" i="10"/>
  <c r="N30" i="10" a="1"/>
  <c r="L30" i="10"/>
  <c r="L30" i="10" a="1"/>
  <c r="J30" i="10"/>
  <c r="J30" i="10" a="1"/>
  <c r="X29" i="10"/>
  <c r="X29" i="10" a="1"/>
  <c r="V29" i="10"/>
  <c r="V29" i="10" a="1"/>
  <c r="T29" i="10"/>
  <c r="T29" i="10" a="1"/>
  <c r="R29" i="10"/>
  <c r="R29" i="10" a="1"/>
  <c r="P29" i="10"/>
  <c r="P29" i="10" a="1"/>
  <c r="N29" i="10"/>
  <c r="N29" i="10" a="1"/>
  <c r="L29" i="10"/>
  <c r="L29" i="10" a="1"/>
  <c r="J29" i="10"/>
  <c r="J29" i="10" a="1"/>
  <c r="X28" i="10"/>
  <c r="X28" i="10" a="1"/>
  <c r="V28" i="10"/>
  <c r="V28" i="10" a="1"/>
  <c r="T28" i="10"/>
  <c r="T28" i="10" a="1"/>
  <c r="R28" i="10"/>
  <c r="R28" i="10" a="1"/>
  <c r="P28" i="10"/>
  <c r="P28" i="10" a="1"/>
  <c r="N28" i="10"/>
  <c r="N28" i="10" a="1"/>
  <c r="L28" i="10"/>
  <c r="L28" i="10" a="1"/>
  <c r="J28" i="10"/>
  <c r="J28" i="10" a="1"/>
  <c r="X27" i="10"/>
  <c r="X27" i="10" a="1"/>
  <c r="V27" i="10"/>
  <c r="V27" i="10" a="1"/>
  <c r="T27" i="10"/>
  <c r="T27" i="10" a="1"/>
  <c r="R27" i="10"/>
  <c r="R27" i="10" a="1"/>
  <c r="P27" i="10"/>
  <c r="P27" i="10" a="1"/>
  <c r="N27" i="10"/>
  <c r="N27" i="10" a="1"/>
  <c r="L27" i="10"/>
  <c r="L27" i="10" a="1"/>
  <c r="J27" i="10"/>
  <c r="J27" i="10" a="1"/>
  <c r="X26" i="10"/>
  <c r="X26" i="10" a="1"/>
  <c r="V26" i="10"/>
  <c r="V26" i="10" a="1"/>
  <c r="T26" i="10"/>
  <c r="T26" i="10" a="1"/>
  <c r="R26" i="10"/>
  <c r="R26" i="10" a="1"/>
  <c r="P26" i="10"/>
  <c r="P26" i="10" a="1"/>
  <c r="N26" i="10"/>
  <c r="N26" i="10" a="1"/>
  <c r="L26" i="10"/>
  <c r="L26" i="10" a="1"/>
  <c r="J26" i="10"/>
  <c r="J26" i="10" a="1"/>
  <c r="X25" i="10"/>
  <c r="X25" i="10" a="1"/>
  <c r="V25" i="10"/>
  <c r="V25" i="10" a="1"/>
  <c r="T25" i="10"/>
  <c r="T25" i="10" a="1"/>
  <c r="R25" i="10"/>
  <c r="R25" i="10" a="1"/>
  <c r="P25" i="10"/>
  <c r="P25" i="10" a="1"/>
  <c r="N25" i="10"/>
  <c r="N25" i="10" a="1"/>
  <c r="L25" i="10"/>
  <c r="L25" i="10" a="1"/>
  <c r="J25" i="10"/>
  <c r="J25" i="10" a="1"/>
  <c r="X24" i="10"/>
  <c r="X24" i="10" a="1"/>
  <c r="V24" i="10"/>
  <c r="V24" i="10" a="1"/>
  <c r="T24" i="10"/>
  <c r="T24" i="10" a="1"/>
  <c r="R24" i="10"/>
  <c r="R24" i="10" a="1"/>
  <c r="P24" i="10"/>
  <c r="P24" i="10" a="1"/>
  <c r="N24" i="10"/>
  <c r="N24" i="10" a="1"/>
  <c r="L24" i="10"/>
  <c r="L24" i="10" a="1"/>
  <c r="J24" i="10"/>
  <c r="J24" i="10" a="1"/>
  <c r="X23" i="10"/>
  <c r="X23" i="10" a="1"/>
  <c r="V23" i="10"/>
  <c r="V23" i="10" a="1"/>
  <c r="T23" i="10"/>
  <c r="T23" i="10" a="1"/>
  <c r="R23" i="10"/>
  <c r="R23" i="10" a="1"/>
  <c r="P23" i="10"/>
  <c r="P23" i="10" a="1"/>
  <c r="N23" i="10"/>
  <c r="N23" i="10" a="1"/>
  <c r="L23" i="10"/>
  <c r="L23" i="10" a="1"/>
  <c r="J23" i="10"/>
  <c r="J23" i="10" a="1"/>
  <c r="X22" i="10"/>
  <c r="X22" i="10" a="1"/>
  <c r="V22" i="10"/>
  <c r="V22" i="10" a="1"/>
  <c r="T22" i="10"/>
  <c r="T22" i="10" a="1"/>
  <c r="R22" i="10"/>
  <c r="R22" i="10" a="1"/>
  <c r="P22" i="10"/>
  <c r="P22" i="10" a="1"/>
  <c r="N22" i="10"/>
  <c r="N22" i="10" a="1"/>
  <c r="L22" i="10"/>
  <c r="L22" i="10" a="1"/>
  <c r="J22" i="10"/>
  <c r="J22" i="10" a="1"/>
  <c r="X21" i="10"/>
  <c r="X21" i="10" a="1"/>
  <c r="V21" i="10"/>
  <c r="V21" i="10" a="1"/>
  <c r="T21" i="10"/>
  <c r="T21" i="10" a="1"/>
  <c r="R21" i="10"/>
  <c r="R21" i="10" a="1"/>
  <c r="P21" i="10"/>
  <c r="P21" i="10" a="1"/>
  <c r="N21" i="10"/>
  <c r="N21" i="10" a="1"/>
  <c r="L21" i="10"/>
  <c r="L21" i="10" a="1"/>
  <c r="J21" i="10"/>
  <c r="J21" i="10" a="1"/>
  <c r="X20" i="10"/>
  <c r="X20" i="10" a="1"/>
  <c r="V20" i="10"/>
  <c r="V20" i="10" a="1"/>
  <c r="T20" i="10"/>
  <c r="T20" i="10" a="1"/>
  <c r="R20" i="10"/>
  <c r="R20" i="10" a="1"/>
  <c r="P20" i="10"/>
  <c r="P20" i="10" a="1"/>
  <c r="N20" i="10"/>
  <c r="N20" i="10" a="1"/>
  <c r="L20" i="10"/>
  <c r="L20" i="10" a="1"/>
  <c r="J20" i="10"/>
  <c r="J20" i="10" a="1"/>
  <c r="X19" i="10"/>
  <c r="X19" i="10" a="1"/>
  <c r="V19" i="10"/>
  <c r="V19" i="10" a="1"/>
  <c r="T19" i="10"/>
  <c r="T19" i="10" a="1"/>
  <c r="R19" i="10"/>
  <c r="R19" i="10" a="1"/>
  <c r="P19" i="10"/>
  <c r="P19" i="10" a="1"/>
  <c r="N19" i="10"/>
  <c r="N19" i="10" a="1"/>
  <c r="L19" i="10"/>
  <c r="L19" i="10" a="1"/>
  <c r="J19" i="10"/>
  <c r="J19" i="10" a="1"/>
  <c r="X18" i="10"/>
  <c r="X18" i="10" a="1"/>
  <c r="V18" i="10"/>
  <c r="V18" i="10" a="1"/>
  <c r="T18" i="10"/>
  <c r="T18" i="10" a="1"/>
  <c r="R18" i="10"/>
  <c r="R18" i="10" a="1"/>
  <c r="P18" i="10"/>
  <c r="P18" i="10" a="1"/>
  <c r="N18" i="10"/>
  <c r="N18" i="10" a="1"/>
  <c r="L18" i="10"/>
  <c r="L18" i="10" a="1"/>
  <c r="J18" i="10"/>
  <c r="J18" i="10" a="1"/>
  <c r="X17" i="10"/>
  <c r="X17" i="10" a="1"/>
  <c r="V17" i="10"/>
  <c r="V17" i="10" a="1"/>
  <c r="T17" i="10"/>
  <c r="T17" i="10" a="1"/>
  <c r="R17" i="10"/>
  <c r="R17" i="10" a="1"/>
  <c r="P17" i="10"/>
  <c r="P17" i="10" a="1"/>
  <c r="N17" i="10"/>
  <c r="N17" i="10" a="1"/>
  <c r="L17" i="10"/>
  <c r="L17" i="10" a="1"/>
  <c r="J17" i="10"/>
  <c r="J17" i="10" a="1"/>
  <c r="X16" i="10"/>
  <c r="X16" i="10" a="1"/>
  <c r="V16" i="10"/>
  <c r="V16" i="10" a="1"/>
  <c r="T16" i="10"/>
  <c r="T16" i="10" a="1"/>
  <c r="R16" i="10"/>
  <c r="R16" i="10" a="1"/>
  <c r="P16" i="10"/>
  <c r="P16" i="10" a="1"/>
  <c r="N16" i="10"/>
  <c r="N16" i="10" a="1"/>
  <c r="L16" i="10"/>
  <c r="L16" i="10" a="1"/>
  <c r="J16" i="10"/>
  <c r="J16" i="10" a="1"/>
  <c r="X15" i="10"/>
  <c r="X15" i="10" a="1"/>
  <c r="V15" i="10"/>
  <c r="V15" i="10" a="1"/>
  <c r="T15" i="10"/>
  <c r="T15" i="10" a="1"/>
  <c r="R15" i="10"/>
  <c r="R15" i="10" a="1"/>
  <c r="P15" i="10"/>
  <c r="P15" i="10" a="1"/>
  <c r="N15" i="10"/>
  <c r="N15" i="10" a="1"/>
  <c r="L15" i="10"/>
  <c r="L15" i="10" a="1"/>
  <c r="J15" i="10"/>
  <c r="J15" i="10" a="1"/>
  <c r="X14" i="10"/>
  <c r="X14" i="10" a="1"/>
  <c r="V14" i="10"/>
  <c r="V14" i="10" a="1"/>
  <c r="T14" i="10"/>
  <c r="T14" i="10" a="1"/>
  <c r="R14" i="10"/>
  <c r="R14" i="10" a="1"/>
  <c r="P14" i="10"/>
  <c r="P14" i="10" a="1"/>
  <c r="N14" i="10"/>
  <c r="N14" i="10" a="1"/>
  <c r="L14" i="10"/>
  <c r="L14" i="10" a="1"/>
  <c r="J14" i="10"/>
  <c r="J14" i="10" a="1"/>
  <c r="X13" i="10"/>
  <c r="X13" i="10" a="1"/>
  <c r="V13" i="10"/>
  <c r="V13" i="10" a="1"/>
  <c r="T13" i="10"/>
  <c r="T13" i="10" a="1"/>
  <c r="R13" i="10"/>
  <c r="R13" i="10" a="1"/>
  <c r="P13" i="10"/>
  <c r="P13" i="10" a="1"/>
  <c r="N13" i="10"/>
  <c r="N13" i="10" a="1"/>
  <c r="L13" i="10"/>
  <c r="L13" i="10" a="1"/>
  <c r="J13" i="10"/>
  <c r="J13" i="10" a="1"/>
  <c r="X12" i="10"/>
  <c r="X12" i="10" a="1"/>
  <c r="V12" i="10"/>
  <c r="V12" i="10" a="1"/>
  <c r="T12" i="10"/>
  <c r="T12" i="10" a="1"/>
  <c r="R12" i="10"/>
  <c r="R12" i="10" a="1"/>
  <c r="P12" i="10"/>
  <c r="P12" i="10" a="1"/>
  <c r="N12" i="10"/>
  <c r="N12" i="10" a="1"/>
  <c r="L12" i="10"/>
  <c r="L12" i="10" a="1"/>
  <c r="J12" i="10"/>
  <c r="J12" i="10" a="1"/>
  <c r="X11" i="10"/>
  <c r="X11" i="10" a="1"/>
  <c r="V11" i="10"/>
  <c r="V11" i="10" a="1"/>
  <c r="T11" i="10"/>
  <c r="T11" i="10" a="1"/>
  <c r="R11" i="10"/>
  <c r="R11" i="10" a="1"/>
  <c r="P11" i="10"/>
  <c r="P11" i="10" a="1"/>
  <c r="N11" i="10"/>
  <c r="N11" i="10" a="1"/>
  <c r="L11" i="10"/>
  <c r="L11" i="10" a="1"/>
  <c r="J11" i="10"/>
  <c r="J11" i="10" a="1"/>
  <c r="X10" i="10"/>
  <c r="X10" i="10" a="1"/>
  <c r="V10" i="10"/>
  <c r="V10" i="10" a="1"/>
  <c r="T10" i="10"/>
  <c r="T10" i="10" a="1"/>
  <c r="R10" i="10"/>
  <c r="R10" i="10" a="1"/>
  <c r="P10" i="10"/>
  <c r="P10" i="10" a="1"/>
  <c r="N10" i="10"/>
  <c r="N10" i="10" a="1"/>
  <c r="L10" i="10"/>
  <c r="L10" i="10" a="1"/>
  <c r="J10" i="10"/>
  <c r="J10" i="10" a="1"/>
  <c r="X9" i="10"/>
  <c r="X9" i="10" a="1"/>
  <c r="V9" i="10"/>
  <c r="V9" i="10" a="1"/>
  <c r="T9" i="10"/>
  <c r="T9" i="10" a="1"/>
  <c r="R9" i="10"/>
  <c r="R9" i="10" a="1"/>
  <c r="P9" i="10"/>
  <c r="P9" i="10" a="1"/>
  <c r="N9" i="10"/>
  <c r="N9" i="10" a="1"/>
  <c r="L9" i="10"/>
  <c r="L9" i="10" a="1"/>
  <c r="J9" i="10"/>
  <c r="J9" i="10" a="1"/>
  <c r="X8" i="10"/>
  <c r="X8" i="10" a="1"/>
  <c r="V8" i="10"/>
  <c r="V8" i="10" a="1"/>
  <c r="T8" i="10"/>
  <c r="T8" i="10" a="1"/>
  <c r="R8" i="10"/>
  <c r="R8" i="10" a="1"/>
  <c r="P8" i="10"/>
  <c r="P8" i="10" a="1"/>
  <c r="N8" i="10"/>
  <c r="N8" i="10" a="1"/>
  <c r="L8" i="10"/>
  <c r="L8" i="10" a="1"/>
  <c r="J8" i="10"/>
  <c r="J8" i="10" a="1"/>
  <c r="X7" i="10"/>
  <c r="X7" i="10" a="1"/>
  <c r="V7" i="10"/>
  <c r="V7" i="10" a="1"/>
  <c r="T7" i="10"/>
  <c r="T7" i="10" a="1"/>
  <c r="R7" i="10"/>
  <c r="R7" i="10" a="1"/>
  <c r="P7" i="10"/>
  <c r="P7" i="10" a="1"/>
  <c r="N7" i="10"/>
  <c r="N7" i="10" a="1"/>
  <c r="L7" i="10"/>
  <c r="L7" i="10" a="1"/>
  <c r="J7" i="10"/>
  <c r="J7" i="10" a="1"/>
  <c r="X6" i="10"/>
  <c r="X6" i="10" a="1"/>
  <c r="V6" i="10"/>
  <c r="V6" i="10" a="1"/>
  <c r="T6" i="10"/>
  <c r="T6" i="10" a="1"/>
  <c r="R6" i="10"/>
  <c r="R6" i="10" a="1"/>
  <c r="P6" i="10"/>
  <c r="P6" i="10" a="1"/>
  <c r="N6" i="10"/>
  <c r="N6" i="10" a="1"/>
  <c r="L6" i="10"/>
  <c r="L6" i="10" a="1"/>
  <c r="J6" i="10"/>
  <c r="J6" i="10" a="1"/>
  <c r="X5" i="10"/>
  <c r="X5" i="10" a="1"/>
  <c r="V5" i="10"/>
  <c r="V5" i="10" a="1"/>
  <c r="T5" i="10"/>
  <c r="T5" i="10" a="1"/>
  <c r="R5" i="10"/>
  <c r="R5" i="10" a="1"/>
  <c r="P5" i="10"/>
  <c r="P5" i="10" a="1"/>
  <c r="N5" i="10"/>
  <c r="N5" i="10" a="1"/>
  <c r="L5" i="10"/>
  <c r="L5" i="10" a="1"/>
  <c r="J5" i="10"/>
  <c r="J5" i="10" a="1"/>
  <c r="X4" i="10"/>
  <c r="X4" i="10" a="1"/>
  <c r="V4" i="10"/>
  <c r="V4" i="10" a="1"/>
  <c r="T4" i="10"/>
  <c r="T4" i="10" a="1"/>
  <c r="R4" i="10"/>
  <c r="R4" i="10" a="1"/>
  <c r="P4" i="10"/>
  <c r="P4" i="10" a="1"/>
  <c r="N4" i="10"/>
  <c r="N4" i="10" a="1"/>
  <c r="L4" i="10"/>
  <c r="L4" i="10" a="1"/>
  <c r="J4" i="10"/>
  <c r="J4" i="10" a="1"/>
  <c r="X3" i="10"/>
  <c r="X3" i="10" a="1"/>
  <c r="V3" i="10"/>
  <c r="V3" i="10" a="1"/>
  <c r="T3" i="10"/>
  <c r="T3" i="10" a="1"/>
  <c r="R3" i="10"/>
  <c r="R3" i="10" a="1"/>
  <c r="P3" i="10"/>
  <c r="P3" i="10" a="1"/>
  <c r="N3" i="10"/>
  <c r="N3" i="10" a="1"/>
  <c r="L3" i="10"/>
  <c r="L3" i="10" a="1"/>
  <c r="J3" i="10"/>
  <c r="J3" i="10" a="1"/>
  <c r="X2" i="10"/>
  <c r="X2" i="10" a="1"/>
  <c r="V2" i="10"/>
  <c r="V2" i="10" a="1"/>
  <c r="T2" i="10"/>
  <c r="T2" i="10" a="1"/>
  <c r="R2" i="10"/>
  <c r="R2" i="10" a="1"/>
  <c r="P2" i="10"/>
  <c r="P2" i="10" a="1"/>
  <c r="N2" i="10"/>
  <c r="N2" i="10" a="1"/>
  <c r="L2" i="10"/>
  <c r="L2" i="10" a="1"/>
  <c r="J2" i="10"/>
  <c r="J2" i="10" a="1"/>
  <c r="B3" i="17"/>
  <c r="A8" i="17"/>
  <c r="D8" i="17"/>
  <c r="C3" i="17"/>
  <c r="A4" i="17"/>
  <c r="D7" i="17"/>
  <c r="C2" i="17"/>
  <c r="B6" i="17"/>
  <c r="D9" i="17"/>
  <c r="B8" i="17"/>
  <c r="C5" i="17"/>
  <c r="D2" i="17"/>
  <c r="B2" i="17"/>
  <c r="D4" i="17"/>
  <c r="C8" i="17"/>
  <c r="C9" i="17"/>
  <c r="C7" i="17"/>
  <c r="B5" i="17"/>
  <c r="B9" i="17"/>
  <c r="A6" i="17"/>
  <c r="A3" i="17"/>
  <c r="C6" i="17"/>
  <c r="A5" i="17"/>
  <c r="C4" i="17"/>
  <c r="A2" i="17"/>
  <c r="D3" i="17"/>
  <c r="A9" i="17"/>
  <c r="D5" i="17"/>
  <c r="B4" i="17"/>
  <c r="A7" i="17"/>
  <c r="D6" i="17"/>
  <c r="B7" i="17"/>
  <c r="K56" i="11" l="1"/>
  <c r="L56" i="11"/>
  <c r="M56" i="11"/>
  <c r="Q56" i="11" s="1" a="1"/>
  <c r="Q56" i="11" s="1"/>
  <c r="I56" i="11"/>
  <c r="J56" i="11"/>
  <c r="G2" i="17"/>
  <c r="H2" i="17" s="1"/>
  <c r="G3" i="17"/>
  <c r="I3" i="17" s="1"/>
  <c r="G4" i="17"/>
  <c r="H4" i="17" s="1"/>
  <c r="G5" i="17"/>
  <c r="J5" i="17" s="1"/>
  <c r="G6" i="17"/>
  <c r="H6" i="17" s="1"/>
  <c r="G7" i="17"/>
  <c r="H7" i="17" s="1"/>
  <c r="G8" i="17"/>
  <c r="H8" i="17" s="1"/>
  <c r="G9" i="17"/>
  <c r="I9" i="17" s="1"/>
  <c r="L4" i="17" l="1" a="1"/>
  <c r="L4" i="17" s="1"/>
  <c r="M4" i="17" s="1" a="1"/>
  <c r="M4" i="17" s="1"/>
  <c r="L9" i="17" a="1"/>
  <c r="L9" i="17" s="1"/>
  <c r="M9" i="17" s="1" a="1"/>
  <c r="M9" i="17" s="1"/>
  <c r="L5" i="17" a="1"/>
  <c r="L5" i="17" s="1"/>
  <c r="M5" i="17" s="1" a="1"/>
  <c r="M5" i="17" s="1"/>
  <c r="L7" i="17" a="1"/>
  <c r="L7" i="17" s="1"/>
  <c r="M7" i="17" s="1" a="1"/>
  <c r="M7" i="17" s="1"/>
  <c r="L2" i="17" a="1"/>
  <c r="L2" i="17" s="1"/>
  <c r="M2" i="17" s="1" a="1"/>
  <c r="M2" i="17" s="1"/>
  <c r="J3" i="17"/>
  <c r="J2" i="17"/>
  <c r="K3" i="17"/>
  <c r="K2" i="17"/>
  <c r="I2" i="17"/>
  <c r="H3" i="17"/>
  <c r="L3" i="17" a="1"/>
  <c r="L3" i="17" s="1"/>
  <c r="M3" i="17" s="1" a="1"/>
  <c r="M3" i="17" s="1"/>
  <c r="K4" i="17"/>
  <c r="J4" i="17"/>
  <c r="K8" i="17"/>
  <c r="I4" i="17"/>
  <c r="L8" i="17" a="1"/>
  <c r="L8" i="17" s="1"/>
  <c r="M8" i="17" s="1" a="1"/>
  <c r="M8" i="17" s="1"/>
  <c r="I5" i="17"/>
  <c r="J6" i="17"/>
  <c r="I6" i="17"/>
  <c r="L6" i="17" a="1"/>
  <c r="L6" i="17" s="1"/>
  <c r="M6" i="17" s="1" a="1"/>
  <c r="M6" i="17" s="1"/>
  <c r="K7" i="17"/>
  <c r="H9" i="17"/>
  <c r="H5" i="17"/>
  <c r="J8" i="17"/>
  <c r="I8" i="17"/>
  <c r="K9" i="17"/>
  <c r="J7" i="17"/>
  <c r="K6" i="17"/>
  <c r="I7" i="17"/>
  <c r="K5" i="17"/>
  <c r="J9" i="1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EB2EB70-AEC6-4D79-B86A-AD106B85CBB2}" keepAlive="1" name="Query - All Results" description="Connection to the 'All Results' query in the workbook." type="5" refreshedVersion="8" background="1" saveData="1">
    <dbPr connection="Provider=Microsoft.Mashup.OleDb.1;Data Source=$Workbook$;Location=&quot;All Results&quot;;Extended Properties=&quot;&quot;" command="SELECT * FROM [All Results]"/>
  </connection>
  <connection id="2" xr16:uid="{A9CA4251-13E9-4272-8FA5-E7864F4729B0}" keepAlive="1" name="Query - Choices" description="Connection to the 'Choices' query in the workbook." type="5" refreshedVersion="0" background="1">
    <dbPr connection="Provider=Microsoft.Mashup.OleDb.1;Data Source=$Workbook$;Location=Choices;Extended Properties=&quot;&quot;" command="SELECT * FROM [Choices]"/>
  </connection>
  <connection id="3" xr16:uid="{9BA13565-400A-41A5-8673-481AD1DD1E00}" keepAlive="1" name="Query - Duplicates" description="Connection to the 'Duplicates' query in the workbook." type="5" refreshedVersion="8" background="1" saveData="1">
    <dbPr connection="Provider=Microsoft.Mashup.OleDb.1;Data Source=$Workbook$;Location=Duplicates;Extended Properties=&quot;&quot;" command="SELECT * FROM [Duplicates]"/>
  </connection>
  <connection id="4" xr16:uid="{E4B699A2-21EE-4E3C-B65B-0517E8E26A24}" keepAlive="1" name="Query - No Duplicates" description="Connection to the 'No Duplicates' query in the workbook." type="5" refreshedVersion="8" background="1" saveData="1">
    <dbPr connection="Provider=Microsoft.Mashup.OleDb.1;Data Source=$Workbook$;Location=&quot;No Duplicates&quot;;Extended Properties=&quot;&quot;" command="SELECT * FROM [No Duplicates]"/>
  </connection>
  <connection id="5" xr16:uid="{562D02F0-48FE-4CF4-B9AE-1847AFF040D6}" keepAlive="1" name="Query - OO" description="Connection to the 'OO' query in the workbook." type="5" refreshedVersion="0" background="1">
    <dbPr connection="Provider=Microsoft.Mashup.OleDb.1;Data Source=$Workbook$;Location=OO;Extended Properties=&quot;&quot;" command="SELECT * FROM [OO]"/>
  </connection>
  <connection id="6" xr16:uid="{4B96B4A7-78C0-4709-9E65-169D23D50082}" keepAlive="1" name="Query - Sample File" description="Connection to the 'Sample File' query in the workbook." type="5" refreshedVersion="0" background="1">
    <dbPr connection="Provider=Microsoft.Mashup.OleDb.1;Data Source=$Workbook$;Location=&quot;Sample File&quot;;Extended Properties=&quot;&quot;" command="SELECT * FROM [Sample File]"/>
  </connection>
  <connection id="7" xr16:uid="{10A9447F-744A-4993-A406-B3D34AB9B295}" keepAlive="1" name="Query - Transform File" description="Connection to the 'Transform File' query in the workbook." type="5" refreshedVersion="0" background="1">
    <dbPr connection="Provider=Microsoft.Mashup.OleDb.1;Data Source=$Workbook$;Location=&quot;Transform File&quot;;Extended Properties=&quot;&quot;" command="SELECT * FROM [Transform File]"/>
  </connection>
  <connection id="8" xr16:uid="{EA13222C-9999-4A40-A51D-62A235BFFEDA}" keepAlive="1" name="Query - Выгрузка" description="Connection to the 'Выгрузка' query in the workbook." type="5" refreshedVersion="8" background="1" saveData="1">
    <dbPr connection="Provider=Microsoft.Mashup.OleDb.1;Data Source=$Workbook$;Location=Выгрузка;Extended Properties=&quot;&quot;" command="SELECT * FROM [Выгрузка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<sst xmlns="http://schemas.openxmlformats.org/spreadsheetml/2006/main" count="12053" uniqueCount="1511">
  <si>
    <t>ИНН</t>
  </si>
  <si>
    <t>ОО</t>
  </si>
  <si>
    <t>Балл</t>
  </si>
  <si>
    <t>Максимальный балл</t>
  </si>
  <si>
    <t>Уровень</t>
  </si>
  <si>
    <t>Средний</t>
  </si>
  <si>
    <t>Высокий</t>
  </si>
  <si>
    <t>Ниже базового</t>
  </si>
  <si>
    <t>Базовый</t>
  </si>
  <si>
    <t>№</t>
  </si>
  <si>
    <t>МО</t>
  </si>
  <si>
    <t>Агульский МР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</si>
  <si>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</si>
  <si>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</si>
  <si>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</si>
  <si>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</si>
  <si>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</si>
  <si>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</si>
  <si>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</si>
  <si>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</si>
  <si>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</si>
  <si>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</si>
  <si>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</si>
  <si>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</si>
  <si>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</si>
  <si>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</si>
  <si>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</si>
  <si>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Акушинский МР</t>
  </si>
  <si>
    <t xml:space="preserve"> МКОУ "Цугнинская СОШ им. Гаджимурдова М.М."</t>
  </si>
  <si>
    <t>МКОУ "Акушинская СОШ №1 им. С.М. Кирова"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</si>
  <si>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</si>
  <si>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</si>
  <si>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</si>
  <si>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 им. Шарипова Н.А."</t>
  </si>
  <si>
    <t>МКОУ "Балхарская СОШ"</t>
  </si>
  <si>
    <t>МКОУ "Бургимакмахинская СОШ"</t>
  </si>
  <si>
    <t>МКОУ "Бутринская СОШ им Саидова М. Р"</t>
  </si>
  <si>
    <t>МКОУ "Верхне- Мулебкинская СОШ"</t>
  </si>
  <si>
    <t>МКОУ "Гапшима СОШ им. М. Гасанова"</t>
  </si>
  <si>
    <t>МКОУ "Гебинская СОШ им. Абакарова Г.А."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</si>
  <si>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</si>
  <si>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</si>
  <si>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</si>
  <si>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</si>
  <si>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</si>
  <si>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 имени М.О. Алиева"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</si>
  <si>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</si>
  <si>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</si>
  <si>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</si>
  <si>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</si>
  <si>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</si>
  <si>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</si>
  <si>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</si>
  <si>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</si>
  <si>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"Мугинский лицей"</t>
  </si>
  <si>
    <t>МКОУ "Нахкинская ООШ"</t>
  </si>
  <si>
    <t>МКОУ "Семгамахинская СОШ" им. М.М. Магомедова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</si>
  <si>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</si>
  <si>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</si>
  <si>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</si>
  <si>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</si>
  <si>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</si>
  <si>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</si>
  <si>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</si>
  <si>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</si>
  <si>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</si>
  <si>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</si>
  <si>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Лицей"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</si>
  <si>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</si>
  <si>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</si>
  <si>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</si>
  <si>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</si>
  <si>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</si>
  <si>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Ахвахский МР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</si>
  <si>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</si>
  <si>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</si>
  <si>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</si>
  <si>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</si>
  <si>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</si>
  <si>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</si>
  <si>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</si>
  <si>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</si>
  <si>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</si>
  <si>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 - Магитлинская СОШ"</t>
  </si>
  <si>
    <t>МБОУ "Тлибишинская СОШ"</t>
  </si>
  <si>
    <t>МБОУ "Тукитинская СОШ"</t>
  </si>
  <si>
    <t>МБОУ "Цолодинская СОШ"</t>
  </si>
  <si>
    <t>МКОУ "Маштадинская НОШ"</t>
  </si>
  <si>
    <t>МКОУ "Тлисинская НОШ"</t>
  </si>
  <si>
    <t>Ахтынский МР</t>
  </si>
  <si>
    <t>МКОУ "Ахтынская НОШ №2350 при в/ч"</t>
  </si>
  <si>
    <t>МКОУ "Ахтынская ООШ"</t>
  </si>
  <si>
    <t>МКОУ "Ахтынская СОШ №1"</t>
  </si>
  <si>
    <t>МКОУ "Ахтынская СОШ №2 им.В.Эмирова"</t>
  </si>
  <si>
    <t>МКОУ "Ахтынская СОШ №3"</t>
  </si>
  <si>
    <t>МКОУ "Гдымская ООШ"</t>
  </si>
  <si>
    <t>МКОУ "Гогазская СОШ"</t>
  </si>
  <si>
    <t>МКОУ "Джабинская СОШ"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</si>
  <si>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</si>
  <si>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</si>
  <si>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</si>
  <si>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</si>
  <si>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</si>
  <si>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</si>
  <si>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</si>
  <si>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</si>
  <si>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"Хкемская ООШ"</t>
  </si>
  <si>
    <t>МКОУ "Хновская СОШ"</t>
  </si>
  <si>
    <t>МКОУ "Хрюгская СОШ"</t>
  </si>
  <si>
    <t>МКОУ "Ялакская ООШ" им. И. М. Исабекова</t>
  </si>
  <si>
    <t>Бабаюртовский МР</t>
  </si>
  <si>
    <t>МКОУ "Адильянгиюртовская СОШ им. Закарьяева Д.М."</t>
  </si>
  <si>
    <t>МКОУ "Бабаюртовская СОШ № 1 им. А. А. Арзулумова"</t>
  </si>
  <si>
    <t>МКОУ "Бабаюртовская СОШ № 2 имени Б.Т. Сатыбалова"</t>
  </si>
  <si>
    <t>МКОУ "Бабаюртовская СОШ № 3 им.З.А.Мартункаева"</t>
  </si>
  <si>
    <t>МКОУ "Геметюбинская СОШ"</t>
  </si>
  <si>
    <t>МКОУ "Герменчикская СОШ"</t>
  </si>
  <si>
    <t>МКОУ "Львовская СОШ"</t>
  </si>
  <si>
    <t>МКОУ "Люксембургский АТЛ имени М.И.Шихсаидова"</t>
  </si>
  <si>
    <t>МКОУ "Мужукайский агротехнологический лицей"</t>
  </si>
  <si>
    <t>МКОУ "Новокаринская СОШ им. Г.Г. Гаджиева"</t>
  </si>
  <si>
    <t>МКОУ "Новокосинская СОШ имени Х. Исмаилова"</t>
  </si>
  <si>
    <t>МКОУ "Советская СОШ" Бабаюртовского района</t>
  </si>
  <si>
    <t>МКОУ "Тамазатюбинская СОШ им.А.Д.Байтемирова"</t>
  </si>
  <si>
    <t>МКОУ "Татаюртовская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</si>
  <si>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</si>
  <si>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</si>
  <si>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</si>
  <si>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 1 им. Бекишева Р.Я."</t>
  </si>
  <si>
    <t>МКОУ "Хамаматюртовская СОШ № 2 им. З. Х. Хизриева"</t>
  </si>
  <si>
    <t>МКОУ "Хасанайская СОШ"</t>
  </si>
  <si>
    <t>МКОУ Прогимназия "Орленок"</t>
  </si>
  <si>
    <t>Бежтинский участок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</si>
  <si>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</si>
  <si>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</si>
  <si>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</si>
  <si>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</si>
  <si>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"Нахадинская СОШ"</t>
  </si>
  <si>
    <t>МКОУ "Тлядальская СОШ"</t>
  </si>
  <si>
    <t>МКОУ "Хашархотинская СОШ имени Иманова Р.И.""</t>
  </si>
  <si>
    <t>Ботлихский МР</t>
  </si>
  <si>
    <t>МКОУ "Алакский лицей"</t>
  </si>
  <si>
    <t>МКОУ "Андийская СОШ №1"</t>
  </si>
  <si>
    <t>МКОУ "Андийская СОШ №2"</t>
  </si>
  <si>
    <t>МКОУ "Ансалтинская СОШ"</t>
  </si>
  <si>
    <t>МКОУ "Ашалинская ООШ"</t>
  </si>
  <si>
    <t>МКОУ "Ботлихская СОШ № 1"</t>
  </si>
  <si>
    <t>МКОУ "Ботлихская СОШ №2 им. Р.А.Алиева"</t>
  </si>
  <si>
    <t>МКОУ "Ботлихская СОШ №3"</t>
  </si>
  <si>
    <t>МКОУ "Гагатлинская СОШ"</t>
  </si>
  <si>
    <t>МКОУ "Годоберинская СОШ"</t>
  </si>
  <si>
    <t>МКОУ "Гунховская НОШ"</t>
  </si>
  <si>
    <t>МКОУ "Зиловская СОШ"</t>
  </si>
  <si>
    <t>МКОУ "Кванхидатлинская ООШ"</t>
  </si>
  <si>
    <t>МКОУ "Кижанинская ООШ"</t>
  </si>
  <si>
    <t>МКОУ "Миарсинская СОШ"</t>
  </si>
  <si>
    <t>МКОУ "Мунинская СОШ им. М.Х. Ахмедудинова"</t>
  </si>
  <si>
    <t>МКОУ "Нижне-Инхеловская ООШ"</t>
  </si>
  <si>
    <t>МКОУ "Рахатинская СОШ"</t>
  </si>
  <si>
    <t>МКОУ "Рикванинская СОШ"</t>
  </si>
  <si>
    <t>МКОУ "Тасутинская ООШ"</t>
  </si>
  <si>
    <t>МКОУ "Тлохская СОШ"</t>
  </si>
  <si>
    <t>МКОУ "Хелетуринская СОШ"</t>
  </si>
  <si>
    <t>МКОУ "Чанковская СОШ"</t>
  </si>
  <si>
    <t>МКОУ "Шодродинская СОШ им А.А.Хамидова"</t>
  </si>
  <si>
    <t>МКОУ Зибирхалинская НОШ</t>
  </si>
  <si>
    <t>МКОУ Ортаколинская СОШ</t>
  </si>
  <si>
    <t>МКОУ Тандовская СОШ</t>
  </si>
  <si>
    <t>Буйнакский МР</t>
  </si>
  <si>
    <t>МБОУ "Атланаульская гимназия имени И. Казака"</t>
  </si>
  <si>
    <t>МБОУ "Бугленская СОШ им. Ш.И.Шихсаидова"</t>
  </si>
  <si>
    <t>МБОУ "В-Дженгутайская СОШ"</t>
  </si>
  <si>
    <t>МБОУ "В-Казанищенская СОШ №1"</t>
  </si>
  <si>
    <t>МБОУ "Кадарская СОШ им. А. И. Алиева"</t>
  </si>
  <si>
    <t>МБОУ "Карамахинская СОШ им. А.К.Атаева"</t>
  </si>
  <si>
    <t>МБОУ "Кафыркумухская СОШ имени М.А. Алхлаева"</t>
  </si>
  <si>
    <t>МБОУ "Н-Дженгутаевская СОШ"</t>
  </si>
  <si>
    <t>МБОУ "Нижнеказанищенская гимназия имени А.Акаева"</t>
  </si>
  <si>
    <t>МБОУ "Нижнеказанищенская СОШ №2 им. Н. Ханмурзаева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</si>
  <si>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</si>
  <si>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</si>
  <si>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</si>
  <si>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</si>
  <si>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 им. Апашева М. Д."</t>
  </si>
  <si>
    <t>МБОУ Верхнекаранайская СОШ</t>
  </si>
  <si>
    <t>МБОУ"Нижнеказанищенская СОШ №3"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</si>
  <si>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</si>
  <si>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</si>
  <si>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</si>
  <si>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</si>
  <si>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</si>
  <si>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"Дурангинская СОШ"</t>
  </si>
  <si>
    <t>МКОУ "Карамахинская ООШ"</t>
  </si>
  <si>
    <t>МКОУ "Манасаульская СОШ"</t>
  </si>
  <si>
    <t>МКОУ "Нижнеказанищеская СОШ №4"</t>
  </si>
  <si>
    <t>МКОУ "Н-Каранайская оош"</t>
  </si>
  <si>
    <t>МКОУ "Такалайская СОШ"</t>
  </si>
  <si>
    <t>МКОУ "Чабанмахинская СОШ"</t>
  </si>
  <si>
    <t>МКОУ "Чанкурбенская СОШ"</t>
  </si>
  <si>
    <t>МКОУ "Экибулакская ООШ"</t>
  </si>
  <si>
    <t>МКОУ Ванашинская ООШ</t>
  </si>
  <si>
    <t>МКОУ Ишкартынская СОШ</t>
  </si>
  <si>
    <t>МКОУ Кадарская ООШ</t>
  </si>
  <si>
    <t>МКОУ"Верхнеказанищенская СОШ №2"</t>
  </si>
  <si>
    <t>ХНОШ имени им.Мусаева А.М</t>
  </si>
  <si>
    <t>г. Буйнакск</t>
  </si>
  <si>
    <t>МБОО "Академический лицей города Буйнакска"</t>
  </si>
  <si>
    <t>МБОУ "Гимназия города Буйнакска"</t>
  </si>
  <si>
    <t>МБОУ "СОШ №4 г.Буйнакска"</t>
  </si>
  <si>
    <t>МБОУ "ЦО города Буйнакска"</t>
  </si>
  <si>
    <t>МБОУ МПЛ г. Буйнакска им. Ф.Алиевой</t>
  </si>
  <si>
    <t>МБОУ СОШ №2 город Буйнакск</t>
  </si>
  <si>
    <t>МБОУ СОШ №9 г.Буйнакск</t>
  </si>
  <si>
    <t>МКОУ "СОШ № 7 г.Буйнакска"</t>
  </si>
  <si>
    <t>МКОУ СОШ №11 г. Буйнакск</t>
  </si>
  <si>
    <t>МКОУ СОШ №5 г.Буйнакск</t>
  </si>
  <si>
    <t>МКОУ СОШ №8 г. Буйнакск</t>
  </si>
  <si>
    <t>г. Дагестанские Огни</t>
  </si>
  <si>
    <t>МБОУ "СОШ №1" г. Дагестанские Огни</t>
  </si>
  <si>
    <t>МБОУ "СОШ №2 имени М.М.Магомедова"</t>
  </si>
  <si>
    <t>МБОУ СОШ №3 г. Дагестанские Огни</t>
  </si>
  <si>
    <t>МБОУ СОШ №4 им.Героя России И.Л.Магомедова</t>
  </si>
  <si>
    <t>МБОУ СОШ №5 г. Дагестанские Огни</t>
  </si>
  <si>
    <t>МБОУ СОШ №6 г.Дагестанские Огни</t>
  </si>
  <si>
    <t>МБОУ СОШ №7 г. Дагестанские Огни им. Мирзакеримова А.А.</t>
  </si>
  <si>
    <t>МБОУ СОШ №8 г. Дагестанские Огни</t>
  </si>
  <si>
    <t>г. Дербент</t>
  </si>
  <si>
    <t>МБОУ "Гимназия №1"</t>
  </si>
  <si>
    <t>МБОУ "Гимназия №3"</t>
  </si>
  <si>
    <t>МБОУ "Дербентская гимназия №2"</t>
  </si>
  <si>
    <t>МБОУ "Дербентский кадетский корпус(школа - интерн)</t>
  </si>
  <si>
    <t>МБОУ "Прогимназия № 15"</t>
  </si>
  <si>
    <t>МБОУ "Прогимназия №18"</t>
  </si>
  <si>
    <t>МБОУ "СОШ № 20" имени Расула Гамзатова</t>
  </si>
  <si>
    <t>МБОУ "СОШ №16" г. Дербент</t>
  </si>
  <si>
    <t>МБОУ "СОШ №21" г. Дербент</t>
  </si>
  <si>
    <t>МБОУ "СОШ №3" город Дербент</t>
  </si>
  <si>
    <t>МБОУ "СОШ №9 им. В. П. Сенченко"</t>
  </si>
  <si>
    <t>МБОУ "Школа-интернат № 7"</t>
  </si>
  <si>
    <t>МБОУ ГКМ</t>
  </si>
  <si>
    <t>МБОУ СОШ № 19 г.Дербент</t>
  </si>
  <si>
    <t>МБОУ СОШ № 8</t>
  </si>
  <si>
    <t>МБОУ СОШ №1 им. В.Громаковского</t>
  </si>
  <si>
    <t>МБОУ СОШ №11 город Дербент</t>
  </si>
  <si>
    <t>МБОУ СОШ №12 им. Н. Ш. Казиахмедова</t>
  </si>
  <si>
    <t>МБОУ СОШ №13 им. М. Умурдинова г. Дербент</t>
  </si>
  <si>
    <t>МБОУ СОШ №14 им.Я.И.Хорольца</t>
  </si>
  <si>
    <t>МБОУ СОШ №15 г.Дербент</t>
  </si>
  <si>
    <t>МБОУ СОШ №17 город Дербент</t>
  </si>
  <si>
    <t>МБОУ СОШ №4 город Дербент</t>
  </si>
  <si>
    <t>МБОУ СОШ №6 им.Н.Гянджеви</t>
  </si>
  <si>
    <t>Прогимназия "Президент"</t>
  </si>
  <si>
    <t>г. Избербаш</t>
  </si>
  <si>
    <t>МБОУ "СОШ №12" г.Избербаш</t>
  </si>
  <si>
    <t>МКОУ "СОШ №11" г.Избербаш</t>
  </si>
  <si>
    <t>МКОУ ИШИ</t>
  </si>
  <si>
    <t>МКОУ СОШ №1 г.Избербаш</t>
  </si>
  <si>
    <t>МКОУ СОШ №10 г.Избербаш</t>
  </si>
  <si>
    <t>МКОУ СОШ №2 г.Избербаш</t>
  </si>
  <si>
    <t>МКОУ СОШ №3 г. Избербаш</t>
  </si>
  <si>
    <t>МКОУ СОШ №8 им.Героя Советского Союза Гаджиева М.И</t>
  </si>
  <si>
    <t>г. Каспийск</t>
  </si>
  <si>
    <t>МБОУ "Гимназия №12 им. Анвара Аджиева" город Каспийск</t>
  </si>
  <si>
    <t>МБОУ "Каспийская гимназия №11 им. Сулеймана Стальского"</t>
  </si>
  <si>
    <t>МБОУ "Каспийская гимназия им. А.М.Магомедтагирова"</t>
  </si>
  <si>
    <t>МБОУ "Каспийский лицей №8"</t>
  </si>
  <si>
    <t>МБОУ "Лицей № 13 имени Расула Гамзатова"</t>
  </si>
  <si>
    <t>МБОУ "СОШ №1 им. М.М. Магомедова"</t>
  </si>
  <si>
    <t>МБОУ "СОШ №2" г.Каспийск</t>
  </si>
  <si>
    <t>МБОУ "СОШ №3 им. Гаджибекова А.И."</t>
  </si>
  <si>
    <t>МБОУ "СОШ №4 ИМЕНИ ГЕРОЯ М.АБДУЛМАНАПОВА".</t>
  </si>
  <si>
    <t>МБОУ "СОШ №5" г.Каспийск</t>
  </si>
  <si>
    <t>МБОУ "СОШ №6" им. Омарова М.О.</t>
  </si>
  <si>
    <t>МБОУ "СОШ №9" г. Каспийска</t>
  </si>
  <si>
    <t>МБОУ ГО "Г. КАСПИЙСК" РД "МНОГОПРОФИЛЬНАЯ ГИМНАЗИЯ № 16 ИМ. М.К. МАГОМЕДЖАНОВА"</t>
  </si>
  <si>
    <t>МБОУ КМШИ ИМ. ГЕРОЯ СОВЕТСКОГО СОЮЗА М.И. ГАДЖИЕВА</t>
  </si>
  <si>
    <t>МБОУ МО ГО "г. Каспийск" РД "Лицей №14"</t>
  </si>
  <si>
    <t>МОКУ "С(К)ОШ № 10 (VIII вида)"</t>
  </si>
  <si>
    <t>г. Кизилюрт</t>
  </si>
  <si>
    <t>МБОУ "Гимназия № 1 города Кизилюрта"</t>
  </si>
  <si>
    <t>МБОУ "Гимназия №5 города Кизилюрта"</t>
  </si>
  <si>
    <t>МБОУ "СОШ №2" г. Кизилюрт</t>
  </si>
  <si>
    <t>МБОУ "СОШ №3"  г. Кизилюрт</t>
  </si>
  <si>
    <t>МБОУ "СОШ №4" г. Кизилюрт</t>
  </si>
  <si>
    <t>МБОУ "СОШ №7" г. Кизилюрт</t>
  </si>
  <si>
    <t>МБОУ "СОШ №8" г.Кизилюрт</t>
  </si>
  <si>
    <t>МБОУ "СОШ №9" г. Кизилюрт</t>
  </si>
  <si>
    <t>г. Кизляр</t>
  </si>
  <si>
    <t>МБОУ "МПЛ №2"</t>
  </si>
  <si>
    <t>МБОУ "ПРОГИМНАЗИЯ "ЛАСТОЧКА"</t>
  </si>
  <si>
    <t>МБОУ "СОШ № 8" г. Кизляр</t>
  </si>
  <si>
    <t>МКОУ "Кизлярская гимназия №1 им. М.В. Ломоносова"</t>
  </si>
  <si>
    <t>МКОУ "Кизлярская гимназия №6"</t>
  </si>
  <si>
    <t>МКОУ "СОШ №3" город Кизляр</t>
  </si>
  <si>
    <t>МКОУ "СОШ №5" город Кизляр</t>
  </si>
  <si>
    <t>МКОУ СОШ №11 г.Кизляра</t>
  </si>
  <si>
    <t>МКОУ СОШ №4 город Кизляр</t>
  </si>
  <si>
    <t>МКОУ СОШ №7 город Кизляр</t>
  </si>
  <si>
    <t>МКОУ СОШ №9 город Кизляр</t>
  </si>
  <si>
    <t>г. Махачкала</t>
  </si>
  <si>
    <t>МБОУ "Гимназия № 1" им. С.М. Омарова</t>
  </si>
  <si>
    <t>МБОУ "Гимназия № 17"</t>
  </si>
  <si>
    <t>МБОУ "Гимназия № 33"</t>
  </si>
  <si>
    <t>МБОУ "Гимназия № 35"</t>
  </si>
  <si>
    <t>МБОУ "Гимназия № 37"</t>
  </si>
  <si>
    <t>МБОУ "Гимназия № 4"</t>
  </si>
  <si>
    <t>МБОУ "Гимназия № 56"</t>
  </si>
  <si>
    <t>МБОУ "Гимназия № 7"</t>
  </si>
  <si>
    <t>МБОУ "Гимназия №11"</t>
  </si>
  <si>
    <t>МБОУ "Гимназия №13"</t>
  </si>
  <si>
    <t>МБОУ "Гимназия Перспектива"</t>
  </si>
  <si>
    <t>МБОУ "Гимназия№ 28"</t>
  </si>
  <si>
    <t>МБОУ "Интернат IV вида"</t>
  </si>
  <si>
    <t>МБОУ "Лицей № 22"</t>
  </si>
  <si>
    <t>МБОУ "Лицей № 51"</t>
  </si>
  <si>
    <t>МБОУ "Лицей № 52"</t>
  </si>
  <si>
    <t>МБОУ "Лицей № 8"</t>
  </si>
  <si>
    <t>МБОУ "Многопрофильная гимназия № 38"</t>
  </si>
  <si>
    <t>МБОУ "Многопрофильный лицей № 3"</t>
  </si>
  <si>
    <t>МБОУ "Многопрофильный лицей № 30"</t>
  </si>
  <si>
    <t>МБОУ "Многопрофильный лицей №39"</t>
  </si>
  <si>
    <t>МБОУ "Многопрофильный лицей №5"</t>
  </si>
  <si>
    <t>МБОУ "Многопрофильный лицей №9"</t>
  </si>
  <si>
    <t>МБОУ "Начальная школа-детский сад № 52"</t>
  </si>
  <si>
    <t>МБОУ "Начальная школа-детский сад № 66"</t>
  </si>
  <si>
    <t>МБОУ "Начальная школа-детский сад № 68"</t>
  </si>
  <si>
    <t>МБОУ "Начальная школа-детский сад № 71"</t>
  </si>
  <si>
    <t>МБОУ "Начальная школа-детский сад № 78 "Аист"</t>
  </si>
  <si>
    <t>МБОУ "НШДС № 27"</t>
  </si>
  <si>
    <t>МБОУ "ООШ № 23"</t>
  </si>
  <si>
    <t>МБОУ "СОШ № 10"</t>
  </si>
  <si>
    <t>МБОУ "СОШ № 12" г Махачкала</t>
  </si>
  <si>
    <t>МБОУ "СОШ № 14" г.Махачкала</t>
  </si>
  <si>
    <t>МБОУ "СОШ № 15" г. Махачкала</t>
  </si>
  <si>
    <t>МБОУ "СОШ № 16" г. Махачкала</t>
  </si>
  <si>
    <t>МБОУ "СОШ № 18"</t>
  </si>
  <si>
    <t>МБОУ "СОШ № 19" г.Махачкала</t>
  </si>
  <si>
    <t>МБОУ "СОШ № 2" г.Махачкала</t>
  </si>
  <si>
    <t>МБОУ "СОШ № 20"</t>
  </si>
  <si>
    <t>МБОУ "СОШ № 21" г.Махачкала</t>
  </si>
  <si>
    <t>МБОУ "СОШ № 24"</t>
  </si>
  <si>
    <t>МБОУ "СОШ № 25"</t>
  </si>
  <si>
    <t>МБОУ "СОШ № 26"</t>
  </si>
  <si>
    <t>МБОУ "СОШ № 27 им.Т.А.Абатаева"</t>
  </si>
  <si>
    <t>МБОУ "СОШ № 29"</t>
  </si>
  <si>
    <t>МБОУ "СОШ № 31"</t>
  </si>
  <si>
    <t>МБОУ "СОШ № 32"</t>
  </si>
  <si>
    <t>МБОУ "СОШ № 34"</t>
  </si>
  <si>
    <t>МБОУ "СОШ № 36"</t>
  </si>
  <si>
    <t>МБОУ "СОШ № 40"</t>
  </si>
  <si>
    <t>МБОУ "СОШ № 41 им. Багирова Э.Р.</t>
  </si>
  <si>
    <t>МБОУ "СОШ № 42 им. Н. Гаджимагомедова"</t>
  </si>
  <si>
    <t>МБОУ "СОШ № 43"</t>
  </si>
  <si>
    <t>МБОУ "СОШ № 44"</t>
  </si>
  <si>
    <t>МБОУ "СОШ № 45"</t>
  </si>
  <si>
    <t>МБОУ "СОШ № 46 им. Молчанова М.А."</t>
  </si>
  <si>
    <t>МБОУ "СОШ № 47"</t>
  </si>
  <si>
    <t>МБОУ "СОШ № 49"</t>
  </si>
  <si>
    <t>МБОУ "СОШ № 50"</t>
  </si>
  <si>
    <t>МБОУ "СОШ № 53"</t>
  </si>
  <si>
    <t>МБОУ "СОШ № 54"</t>
  </si>
  <si>
    <t>МБОУ "СОШ № 55"</t>
  </si>
  <si>
    <t>МБОУ "СОШ № 58"</t>
  </si>
  <si>
    <t>МБОУ "СОШ № 59 им. А.Г. Николаева"</t>
  </si>
  <si>
    <t>МБОУ "СОШ № 6" г. Махачкала</t>
  </si>
  <si>
    <t>МБОУ "СОШ № 60 ИМ. И.Д. ШУГАИБОВА"</t>
  </si>
  <si>
    <t>МБОУ "СОШ №57"</t>
  </si>
  <si>
    <t>МБОУ "школа-интернат 1 вида"</t>
  </si>
  <si>
    <t>МБОУ "Школа-интернат II вида"</t>
  </si>
  <si>
    <t xml:space="preserve">МБОУ "Школа-интернат № 5"
</t>
  </si>
  <si>
    <t>МБОУ СОШ № 48</t>
  </si>
  <si>
    <t>МБОУ СОШ №61</t>
  </si>
  <si>
    <t>МБОУКШИ "ДКК-1"</t>
  </si>
  <si>
    <t>г. Хасавюрт</t>
  </si>
  <si>
    <t>МКОУ "Гимназия № 2 им.А.Сайтиева"</t>
  </si>
  <si>
    <t>МКОУ "Гимназия №1"</t>
  </si>
  <si>
    <t>МКОУ "Гимназия им. М. Горького"</t>
  </si>
  <si>
    <t>МКОУ "Прогимназия №6 "Ивушка"</t>
  </si>
  <si>
    <t>МКОУ "Прогимназия №9 "Ручеек"</t>
  </si>
  <si>
    <t>МКОУ "СОШ № 10 им. Героя России Исмаилова А. И."</t>
  </si>
  <si>
    <t>МКОУ "СОШ № 12 им. Л.Толстого"</t>
  </si>
  <si>
    <t>МКОУ "СОШ № 15 им. Испайханова В.И."</t>
  </si>
  <si>
    <t>МКОУ "СОШ № 8"</t>
  </si>
  <si>
    <t>МКОУ "СОШ №14" Хасавюрт</t>
  </si>
  <si>
    <t>МКОУ "СОШ №3" г.Хасавюрт</t>
  </si>
  <si>
    <t>МКОУ "СОШ №4" г.Хасавюрт</t>
  </si>
  <si>
    <t>МКОУ "СОШ №7 им. А.Алибекова"</t>
  </si>
  <si>
    <t>МКОУ "ХМЛ им. А. Абукова"</t>
  </si>
  <si>
    <t>МКОУ Гимназия №3</t>
  </si>
  <si>
    <t>МКОУ Прогимназия №10 "Сказка"</t>
  </si>
  <si>
    <t>МКОУ СОШ № 11</t>
  </si>
  <si>
    <t>МКОУ СОШ № 16</t>
  </si>
  <si>
    <t>МКОУ СОШ № 17</t>
  </si>
  <si>
    <t>МКОУ СОШ № 2</t>
  </si>
  <si>
    <t>МКОУ СОШ № 5 им.героя России Мусалаева Т.О.</t>
  </si>
  <si>
    <t>МКОУ СОШ №19 Хасавюрт</t>
  </si>
  <si>
    <t>МКОУ СОШ №9 город Хасавюрт</t>
  </si>
  <si>
    <t>г. Южно-Сухокумск</t>
  </si>
  <si>
    <t>МКОУ "СОШ №1 имени М.-Г. Зульпукарова"</t>
  </si>
  <si>
    <t>МКОУ "СОШ №2" г. Южно-Сухокумск</t>
  </si>
  <si>
    <t>МКОУ "СОШ №3" г. Южно-Сухокумск</t>
  </si>
  <si>
    <t>МКОУ "СОШ №4" Южно-Сухокумск</t>
  </si>
  <si>
    <t>Гергебильский МР</t>
  </si>
  <si>
    <t>МКОУ "Аймакинская СОШ им. Шамиля Л. З."</t>
  </si>
  <si>
    <t>МКОУ "Гергебильская СОШ №1"</t>
  </si>
  <si>
    <t>МКОУ "ГСОШ №2"</t>
  </si>
  <si>
    <t>МКОУ "Кикунинская СОШ"</t>
  </si>
  <si>
    <t>МКОУ "Кудутлинская СОШ"</t>
  </si>
  <si>
    <t>МКОУ "Маалинская СОШ"</t>
  </si>
  <si>
    <t>МКОУ "Могохская СОШ"</t>
  </si>
  <si>
    <t>МКОУ "Мурадинская СОШ"</t>
  </si>
  <si>
    <t>МКОУ "Хвартикунинская СОШ"</t>
  </si>
  <si>
    <t>МКОУ "Чалдинская СОШ"</t>
  </si>
  <si>
    <t>Гумбетовский МР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</si>
  <si>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</si>
  <si>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</si>
  <si>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</si>
  <si>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</si>
  <si>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</si>
  <si>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</si>
  <si>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</si>
  <si>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</si>
  <si>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</si>
  <si>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</si>
  <si>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</si>
  <si>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</si>
  <si>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</si>
  <si>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</si>
  <si>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</si>
  <si>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</si>
  <si>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</si>
  <si>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</si>
  <si>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</si>
  <si>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Гунибский МР</t>
  </si>
  <si>
    <t>МБОУ "Кудалинская СОШ"</t>
  </si>
  <si>
    <t>МБОУ "Мегебская СОШ"</t>
  </si>
  <si>
    <t>МКОУ " Кородинская СОШ"</t>
  </si>
  <si>
    <t>МКОУ "Агадинская СОШ"</t>
  </si>
  <si>
    <t>МКОУ "Бацадинская СОШ"</t>
  </si>
  <si>
    <t>МКОУ "Бухтынская СОШ"</t>
  </si>
  <si>
    <t>МКОУ "Гонодинская СОШ</t>
  </si>
  <si>
    <t>МКОУ "Гунибская СОШ"</t>
  </si>
  <si>
    <t>МКОУ "Карадахская СОШ"</t>
  </si>
  <si>
    <t>МКОУ "Кегерская СОШ"</t>
  </si>
  <si>
    <t>МКОУ "Н.Кегерская СОШ"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</si>
  <si>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</si>
  <si>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</si>
  <si>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</si>
  <si>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</si>
  <si>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М.Махатилова"</t>
  </si>
  <si>
    <t>МКОУ "Тлогобская СОШ"</t>
  </si>
  <si>
    <t>МКОУ "Унтынская ООШ"</t>
  </si>
  <si>
    <t>МКОУ "Уралинская СОШ"</t>
  </si>
  <si>
    <t>МКОУ "Хиндахская СОШ" Гунибского района</t>
  </si>
  <si>
    <t>МКОУ "Хоточинская СОШ"</t>
  </si>
  <si>
    <t>МКОУ "Хутнибская школа"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</si>
  <si>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</si>
  <si>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</si>
  <si>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</si>
  <si>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</si>
  <si>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Дахадаевский МР</t>
  </si>
  <si>
    <t>МБОУ "Кубачинская НОШ-ДС"</t>
  </si>
  <si>
    <t>МБОУ "Меусишинская НШ - ДС"</t>
  </si>
  <si>
    <t>МКОУ "Аштынская СОШ"</t>
  </si>
  <si>
    <t>МКОУ "Бускринская СОШ"</t>
  </si>
  <si>
    <t>МКОУ "Гаджи-Кутанская ООШ"</t>
  </si>
  <si>
    <t>МКОУ "Гуладтынская СОШ"</t>
  </si>
  <si>
    <t>МКОУ "Гунакаринская ООШ"</t>
  </si>
  <si>
    <t>МКОУ "Дзилебкинская ООШ"</t>
  </si>
  <si>
    <t>МКОУ "Дибгаширская СОШ имени С. Рабаданова"</t>
  </si>
  <si>
    <t>МКОУ "Дирбагская ООШ"</t>
  </si>
  <si>
    <t>МКОУ "Дуакарская СОШ"</t>
  </si>
  <si>
    <t>МКОУ "Зильбачинская СОШ"</t>
  </si>
  <si>
    <t>МКОУ "Зубанчинская СОШ им.А.Гази"</t>
  </si>
  <si>
    <t>МКОУ "Иван-кутанская ООШ"</t>
  </si>
  <si>
    <t>МКОУ "Ирагинская СОШ"</t>
  </si>
  <si>
    <t>МКОУ "Иракинская ООШ"</t>
  </si>
  <si>
    <t>МКОУ "Калкнинская СОШ"</t>
  </si>
  <si>
    <t>МКОУ "Карбачимахинская СОШ"</t>
  </si>
  <si>
    <t>МКОУ "Кищинская МПГ им.Руслана Исаева"</t>
  </si>
  <si>
    <t>МКОУ "Кищинская СОШ"</t>
  </si>
  <si>
    <t>МКОУ "Кудагинская СОШ" им. Курбанова А. Р.</t>
  </si>
  <si>
    <t>МКОУ "Кункинская СОШ им.Г.М.Курбанова"</t>
  </si>
  <si>
    <t>МКОУ "Меусишинская СОШ им. Абдурахманова Ш.Р."</t>
  </si>
  <si>
    <t>МКОУ "Мирзидтынская ООШ"</t>
  </si>
  <si>
    <t>МКОУ "Морская СОШ"</t>
  </si>
  <si>
    <t>МКОУ "Новоуркарахская СОШ"</t>
  </si>
  <si>
    <t>МКОУ "РТС-Аульская ООШ"</t>
  </si>
  <si>
    <t>МКОУ "Сутбукская СОШ"</t>
  </si>
  <si>
    <t>МКОУ "Трисанчинская СОШ"</t>
  </si>
  <si>
    <t>МКОУ "Урагинская СОШ"</t>
  </si>
  <si>
    <t>МКОУ "Ураринская СОШ"</t>
  </si>
  <si>
    <t>МКОУ "Уркарахская Многопрофильная Гимназия им.А.Аб</t>
  </si>
  <si>
    <t>МКОУ "Уркарахский МЛ им.Алисултанова М.Г."</t>
  </si>
  <si>
    <t>МКОУ "Урхнищинская СОШ"</t>
  </si>
  <si>
    <t>МКОУ "Урцакинская ООШ"</t>
  </si>
  <si>
    <t>МКОУ "Харбукская СОШ"</t>
  </si>
  <si>
    <t>МКОУ "Хуршнинская СОШ имени Рабазана Раджабова"</t>
  </si>
  <si>
    <t>МКОУ "Цизгаринская ООШ"</t>
  </si>
  <si>
    <t>МКОУ "Цураинская ООШ"</t>
  </si>
  <si>
    <t>МКОУ "Шаднинская ООШ"</t>
  </si>
  <si>
    <t>МКОУ "Шаласинская СОШ"</t>
  </si>
  <si>
    <t>МКОУ Кубачинская СОШ</t>
  </si>
  <si>
    <t>МКОУ"Дибгаликская СОШ им. М. Нурбагандова"</t>
  </si>
  <si>
    <t>МКОУ"Чишилинская СОШ им. Амирарсланова Д.М."</t>
  </si>
  <si>
    <t>Дербентский МР</t>
  </si>
  <si>
    <t>МБОУ " Белиджинская гимназия №1 им.А.Исрафилова "</t>
  </si>
  <si>
    <t>МБОУ " Дюзлярская СОШ"</t>
  </si>
  <si>
    <t>МБОУ "Аглобинская СОШ"</t>
  </si>
  <si>
    <t>МБОУ "Араблинская СОШ"</t>
  </si>
  <si>
    <t>МБОУ "Берикейская СОШ"</t>
  </si>
  <si>
    <t>МБОУ "Бильгадинская ООШ им.Гусейнова С.И."</t>
  </si>
  <si>
    <t>МБОУ "Великентская СОШ им. Гереева У. А."</t>
  </si>
  <si>
    <t>МБОУ "Геджухская СОШ"</t>
  </si>
  <si>
    <t>МБОУ "Джалганская СОШ"</t>
  </si>
  <si>
    <t>МБОУ "Джемикентская НШ"</t>
  </si>
  <si>
    <t>МБОУ "Зидьянская СОШ им. Курбанова С.Д."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</si>
  <si>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</si>
  <si>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</si>
  <si>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</si>
  <si>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</si>
  <si>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</si>
  <si>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</si>
  <si>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</si>
  <si>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Х.Д.Авшалумова"</t>
  </si>
  <si>
    <t>МБОУ "ООШ им. Г Давыдовой"</t>
  </si>
  <si>
    <t>МБОУ "ООШ им. Г. Лезгинцева"</t>
  </si>
  <si>
    <t>МБОУ "Падарская СОШ"</t>
  </si>
  <si>
    <t>МБОУ "Рубасская СОШ"</t>
  </si>
  <si>
    <t>МБОУ "Рукельская ООШ"</t>
  </si>
  <si>
    <t>МБОУ "Рукельская СОШ"</t>
  </si>
  <si>
    <t>МБОУ "Сабнавинская СОШ"</t>
  </si>
  <si>
    <t>МБОУ "Саликская СОШ"</t>
  </si>
  <si>
    <t>МБОУ "СОШ № 1 имени М. Ярагского посёлка Белиджи"</t>
  </si>
  <si>
    <t>МБОУ "СОШ №1 с. Белиджи"</t>
  </si>
  <si>
    <t>МБОУ "СОШ №2 "с.Белиджи</t>
  </si>
  <si>
    <t>МБОУ "СОШ №2" пос.Белиджи</t>
  </si>
  <si>
    <t>МБОУ "СОШ №3 п.Белиджи"</t>
  </si>
  <si>
    <t>МБОУ "СОШ №3 пос. Мамедкала"</t>
  </si>
  <si>
    <t>МБОУ "СОШ им. Гаджибабаева Э.Н." с. Н. Джалган</t>
  </si>
  <si>
    <t>МБОУ "Татлярская СОШ"</t>
  </si>
  <si>
    <t>МБОУ "Хазарская СОШ"</t>
  </si>
  <si>
    <t>МБОУ "Чинарская СОШ №1"</t>
  </si>
  <si>
    <t>МБОУ "Чинарская СОШ №2 им. М.М.Гусаева"</t>
  </si>
  <si>
    <t>МБОУ "Школа-сад им.Курбанова С.Д." с. Н.Джалган</t>
  </si>
  <si>
    <t>МБОУ Джемикентская СОШ им. Г.Алиева</t>
  </si>
  <si>
    <t>МБОУ Митаги-Казмалярская СОШ</t>
  </si>
  <si>
    <t>МБОУ СОШ № 2 пос. Мамедкала</t>
  </si>
  <si>
    <t>МБОУ СОШ №4 п.Белиджи</t>
  </si>
  <si>
    <t>МБОУ" Уллу-Теркеменская СОШ"</t>
  </si>
  <si>
    <t>МКОУ "Деличобанская СОШ"</t>
  </si>
  <si>
    <t>Докузпаринский МР</t>
  </si>
  <si>
    <t>МКОУ "Аваданская СОШ"</t>
  </si>
  <si>
    <t>МКОУ "Каладжухская СОШ им. Э.З. Шахвердиева"</t>
  </si>
  <si>
    <t>МКОУ "Каракюринская СОШ им. Г.М.Махмудова"</t>
  </si>
  <si>
    <t>МКОУ "Курушская СОШ им.Н.П.Самурского"</t>
  </si>
  <si>
    <t>МКОУ "Микрахказмалярская СОШ"</t>
  </si>
  <si>
    <t>МКОУ "Микрахская СОШ"</t>
  </si>
  <si>
    <t>МКОУ "Мискинджинская СОШ им. Ахундова М."</t>
  </si>
  <si>
    <t>МКОУ "Новокаракюринская СОШ"</t>
  </si>
  <si>
    <t>МКОУ "Текипиркентская ООШ"</t>
  </si>
  <si>
    <t>МКОУ "Усухчаская СОШ имени Х.Д. Заманова"</t>
  </si>
  <si>
    <t>Казбековский МР</t>
  </si>
  <si>
    <t>МКОУ "Алмакская СОШ"</t>
  </si>
  <si>
    <t>МКОУ "Гертминская СОШ им.Абдулмуслимова М.А."</t>
  </si>
  <si>
    <t>МКОУ "Гимназия культуры мира" им. Нуцалова К.Г.</t>
  </si>
  <si>
    <t>МКОУ "Госталинская ООШ"</t>
  </si>
  <si>
    <t>МКОУ "Дубкинская СОШ"</t>
  </si>
  <si>
    <t>МКОУ "Дылымская гимназия"</t>
  </si>
  <si>
    <t>МКОУ "Дылымский МЛ им.И.Гаджиева"</t>
  </si>
  <si>
    <t>МКОУ "Инчхинская СОШ"</t>
  </si>
  <si>
    <t>МКОУ "Калининаульская СОШ"</t>
  </si>
  <si>
    <t>МКОУ "Ленинаульская СОШ №1"</t>
  </si>
  <si>
    <t>МКОУ "Хубарская СОШ"</t>
  </si>
  <si>
    <t>МКОУ БСОШ</t>
  </si>
  <si>
    <t>МКОУ КНОШ</t>
  </si>
  <si>
    <t>МКОУ ЛСОШ №2</t>
  </si>
  <si>
    <t>МКОУ ЛСОШ №3</t>
  </si>
  <si>
    <t>Кайтагский МР</t>
  </si>
  <si>
    <t>МКОУ " Гулдынская ООШ"</t>
  </si>
  <si>
    <t>МКОУ " Маджалисская СОШ имени Темирханова Э.Д."</t>
  </si>
  <si>
    <t>МКОУ "Ахмедкентская СОШ" им. Саламова М.Ш.</t>
  </si>
  <si>
    <t>МКОУ "Баршамайская СОШ им. Качмасова А.Р."</t>
  </si>
  <si>
    <t>МКОУ "Варситская СОШ"</t>
  </si>
  <si>
    <t>МКОУ "Газиянская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</si>
  <si>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</si>
  <si>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</si>
  <si>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</si>
  <si>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</si>
  <si>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</si>
  <si>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</si>
  <si>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</si>
  <si>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</si>
  <si>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</si>
  <si>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</si>
  <si>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"Кулегинская НОШ"</t>
  </si>
  <si>
    <t>МКОУ "Кулиджинская ООШ"</t>
  </si>
  <si>
    <t xml:space="preserve">МКОУ "Лищинская ООШ им. Мутазова Т. И." </t>
  </si>
  <si>
    <t>МКОУ "Маджалисская межрайонная СОШ-интернат"</t>
  </si>
  <si>
    <t>МКОУ "Маджалисская СОШ № 1"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</si>
  <si>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</si>
  <si>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</si>
  <si>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</si>
  <si>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ООШ"</t>
  </si>
  <si>
    <t>МКОУ "Родниковая СОШ"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</si>
  <si>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</si>
  <si>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</si>
  <si>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</si>
  <si>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</si>
  <si>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"Шилягинская СОШ"</t>
  </si>
  <si>
    <t>МКОУ "Янгикентская СОШ"</t>
  </si>
  <si>
    <t>МКОУ Санчинская СОШ</t>
  </si>
  <si>
    <t>Карабудахкентский МР</t>
  </si>
  <si>
    <t>МБОУ "Ачинская СОШ №1"</t>
  </si>
  <si>
    <t>МБОУ "Гелинская СОШ" им.Загирова Х.А.</t>
  </si>
  <si>
    <t>МБОУ "Гимназия" с.Карабудахкент</t>
  </si>
  <si>
    <t>МБОУ "Губденская СОШ"</t>
  </si>
  <si>
    <t>МБОУ "Гурбукинская СОШ №1"</t>
  </si>
  <si>
    <t>МБОУ "Гурбукинская СОШ №2"</t>
  </si>
  <si>
    <t>МБОУ "Джангинская СОШ"</t>
  </si>
  <si>
    <t>МБОУ "Доргелинская СОШ №1"</t>
  </si>
  <si>
    <t>МБОУ "Доргелинская СОШ №2"</t>
  </si>
  <si>
    <t>МБОУ "Зеленоморская СОШ"</t>
  </si>
  <si>
    <t>МБОУ "Какамахинская СОШ"</t>
  </si>
  <si>
    <t>МБОУ "Какашуринская СОШ №1"</t>
  </si>
  <si>
    <t>МБОУ "Карабудахкентская СОШ №1"</t>
  </si>
  <si>
    <t>МБОУ "Карабудахкентская СОШ №2"</t>
  </si>
  <si>
    <t>МБОУ "Карабудахкентская СОШ №3"</t>
  </si>
  <si>
    <t>МБОУ "Карабудахкентская СОШ №5"</t>
  </si>
  <si>
    <t>МБОУ "Ленинкентская СОШ"</t>
  </si>
  <si>
    <t>МБОУ "Манаскентская СОШ"</t>
  </si>
  <si>
    <t>МБОУ "Манасская СОШ"</t>
  </si>
  <si>
    <t>МБОУ "Параульская СОШ №2"</t>
  </si>
  <si>
    <t>МБОУ "Параульская СОШ №3"</t>
  </si>
  <si>
    <t>МБОУ "Сирагинская СОШ"</t>
  </si>
  <si>
    <t>МБОУ "Уллубийаульская СОШ"</t>
  </si>
  <si>
    <t>МБОУ Какашуринская СОШ №2</t>
  </si>
  <si>
    <t>МБОУ Параульская СОШ №1</t>
  </si>
  <si>
    <t>МКОУ "Агачаульская СОШ"</t>
  </si>
  <si>
    <t>МКОУ "Аданакская средняя общеобразовательная школа"</t>
  </si>
  <si>
    <t>МКОУ Ачисинская СОШ 2</t>
  </si>
  <si>
    <t>Каякентский МР</t>
  </si>
  <si>
    <t>МБОУ "Каранайаульская СОШ"</t>
  </si>
  <si>
    <t>МБОУ "Нововикринская СОШ"</t>
  </si>
  <si>
    <t>МБОУ "Первомайская СОШ №1"</t>
  </si>
  <si>
    <t>МБОУ "Сагасидейбукская СОШ"</t>
  </si>
  <si>
    <t>МБОУ"Дружбинская СОШ"</t>
  </si>
  <si>
    <t>МКОУ "Алходжакентская СОШ им. Исмаилова Ш.И."</t>
  </si>
  <si>
    <t>МКОУ "Башлыкентская СОШ им. Ш.Г. Шахбанова"</t>
  </si>
  <si>
    <t>МКОУ "Гергинская СОШ"</t>
  </si>
  <si>
    <t>МКОУ "Дейбукская ООШ"</t>
  </si>
  <si>
    <t>МКОУ "Джаванкентская СОШ имени М.Х.Рамазанова"</t>
  </si>
  <si>
    <t>МКОУ "Инчхенская НОШ"</t>
  </si>
  <si>
    <t>МКОУ "Капкайкентская СОШ им.Б.А.Магомедова"</t>
  </si>
  <si>
    <t>МКОУ "Каякентская СОШ №1"</t>
  </si>
  <si>
    <t>МКОУ "Каякентская СОШ №2 им.Арсланалиева Х.Ш."</t>
  </si>
  <si>
    <t>МКОУ "Каякентская СОШ №3"</t>
  </si>
  <si>
    <t>МКОУ "Новокаякентская СОШ"</t>
  </si>
  <si>
    <t>МКОУ "Первомайская гимназия им. С.Багамаева"</t>
  </si>
  <si>
    <t>МКОУ "Усемикентская СОШ"</t>
  </si>
  <si>
    <t>МКОУ "Утамышская СОШ им. А. Гамринского"</t>
  </si>
  <si>
    <t>МКОУ Новокаякентская начальная школа-детский сад 1</t>
  </si>
  <si>
    <t>Кизилюртовский МР</t>
  </si>
  <si>
    <t>МКОУ " Зубутли- Миатлинская гимназия"</t>
  </si>
  <si>
    <t>МКОУ "Акнадинская СОШ"</t>
  </si>
  <si>
    <t>МКОУ "Гадаринская СОШ"</t>
  </si>
  <si>
    <t>МКОУ "Гельбахская СОШ"</t>
  </si>
  <si>
    <t>МКОУ "Комсомольская СОШ"</t>
  </si>
  <si>
    <t>МКОУ "Кульзебская СОШ"</t>
  </si>
  <si>
    <t>МКОУ "Лицей №1 им. Героя Советского Союза Ю. А. Акаева"</t>
  </si>
  <si>
    <t>МКОУ "Манапкалинская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</si>
  <si>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</si>
  <si>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</si>
  <si>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</si>
  <si>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</si>
  <si>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"Нижнечирюртовская СОШ" им.Абдуллаевой М.Г.</t>
  </si>
  <si>
    <t>МКОУ "Новозубутлинская СОШ"</t>
  </si>
  <si>
    <t>МКОУ "Новочиркейская СОШ №1"</t>
  </si>
  <si>
    <t>МКОУ "Новочиркейская СОШ №2"</t>
  </si>
  <si>
    <t>МКОУ "Стальская гимназия"</t>
  </si>
  <si>
    <t>МКОУ "Стальская СОШ 3"</t>
  </si>
  <si>
    <t>МКОУ "Стальская СОШ №2"</t>
  </si>
  <si>
    <t>МКОУ "Султанянгиюртовская СОШ №2"</t>
  </si>
  <si>
    <t>МКОУ "Чонтаульская гимназия"</t>
  </si>
  <si>
    <t>МКОУ Шушановская СОШ</t>
  </si>
  <si>
    <t>МКОУ"Чонтаульская СОШ №1"</t>
  </si>
  <si>
    <t>Кизлярский МР</t>
  </si>
  <si>
    <t>МКОУ "Аверьяновская СОШ имени Омарова Гусейна Омаровича"</t>
  </si>
  <si>
    <t>МКОУ "Александрийская СОШ"</t>
  </si>
  <si>
    <t>МКОУ "Большеарешевская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</si>
  <si>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</si>
  <si>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</si>
  <si>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</si>
  <si>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"Брянская СОШ"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</si>
  <si>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</si>
  <si>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</si>
  <si>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</si>
  <si>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</si>
  <si>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</si>
  <si>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</si>
  <si>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</si>
  <si>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</si>
  <si>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</si>
  <si>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</si>
  <si>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</si>
  <si>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</si>
  <si>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</si>
  <si>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</si>
  <si>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</si>
  <si>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</si>
  <si>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</si>
  <si>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"Новокрестьяновская" СОШ</t>
  </si>
  <si>
    <t>МКОУ "Новомонастырская СОШ"</t>
  </si>
  <si>
    <t>МКОУ "Новосеребряковская СОШ имени Крутова П.М."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</si>
  <si>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</si>
  <si>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</si>
  <si>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</si>
  <si>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</si>
  <si>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</si>
  <si>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</t>
  </si>
  <si>
    <t>МКОУ "Совхозная СОШ №6"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</si>
  <si>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</si>
  <si>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</si>
  <si>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</si>
  <si>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</si>
  <si>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</si>
  <si>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гимназия"</t>
  </si>
  <si>
    <t>МКОУ "Шаумяновская ООШ"</t>
  </si>
  <si>
    <t>МКОУ "Яснополянская СОШ"</t>
  </si>
  <si>
    <t>МКОУ Черняевская СОШ</t>
  </si>
  <si>
    <t>Кулинский МР</t>
  </si>
  <si>
    <t>МКОУ "1-Цовкринская ООШ"</t>
  </si>
  <si>
    <t>МКОУ "2-Цовкринская СОШ им Маграмова В.М."</t>
  </si>
  <si>
    <t>МКОУ "Вачинская СОШ"</t>
  </si>
  <si>
    <t>МКОУ "Вихлинская СОШ"</t>
  </si>
  <si>
    <t>МКОУ "Канинская ООШ."</t>
  </si>
  <si>
    <t>МКОУ "Каялинская СОШ-сад имени Б. Рамазанова"</t>
  </si>
  <si>
    <t>МКОУ "Кулинская СОШ №1"</t>
  </si>
  <si>
    <t>МКОУ "Кулинская СОШ №2"</t>
  </si>
  <si>
    <t>МКОУ "Сумбатлинская ООШ"</t>
  </si>
  <si>
    <t>МКОУ "Хайминская НОШ"</t>
  </si>
  <si>
    <t>МКОУ "Хайхинская ООШ - сад" им. Сулейманова Х.С.,</t>
  </si>
  <si>
    <t>МКОУ "Хосрехская СОШ им.Ахмедова Т.А."</t>
  </si>
  <si>
    <t>МКОУ "Цущарская ООШ"</t>
  </si>
  <si>
    <t>МКОУ "Цыйшинская СОШ"</t>
  </si>
  <si>
    <t>Кумторкалинский МР</t>
  </si>
  <si>
    <t>МКОУ "Аджидадинская СОШ"</t>
  </si>
  <si>
    <t>МКОУ "Алмалинская СОШ"</t>
  </si>
  <si>
    <t>МКОУ "Дахадаевская ООШ"</t>
  </si>
  <si>
    <t>МКОУ "Коркмаскалинская СОШ"</t>
  </si>
  <si>
    <t>МКОУ "КСОШ им. М.-З. Баймурзаева"</t>
  </si>
  <si>
    <t>МКОУ "Темиргоевская СОШ"</t>
  </si>
  <si>
    <t>МКОУ "Тюбинская средняя общеобразовательная школа"</t>
  </si>
  <si>
    <t>МКОУ "Учкентская СОШ"</t>
  </si>
  <si>
    <t>МКОУ "Шамхалянгиюртовская СОШ"</t>
  </si>
  <si>
    <t>Курахский МР</t>
  </si>
  <si>
    <t>Икринская СОШ-интернат им. ГР З. Л. Батманова</t>
  </si>
  <si>
    <t>МКОУ "Аладашская СОШ"</t>
  </si>
  <si>
    <t>МКОУ "Араблярская СОШ"</t>
  </si>
  <si>
    <t>МКОУ "Ашакентская НОШ"</t>
  </si>
  <si>
    <t>МКОУ "Ашарская СОШ-детский сад"</t>
  </si>
  <si>
    <t>МКОУ "Гельхенская СОШ-детский сад"</t>
  </si>
  <si>
    <t>МКОУ "Икринская СОШ"</t>
  </si>
  <si>
    <t>МКОУ "Кабирская СОШ имени Омарова М.С."</t>
  </si>
  <si>
    <t>МКОУ "Кумукская средняя общеобразовательная школа</t>
  </si>
  <si>
    <t>МКОУ "Курахская СОШ №1"</t>
  </si>
  <si>
    <t>МКОУ "Курахская СОШ №2"</t>
  </si>
  <si>
    <t>МКОУ "Кутульская ООШ"</t>
  </si>
  <si>
    <t>МКОУ "Кучхюрская СОШ-детский сад"</t>
  </si>
  <si>
    <t>МКОУ "Моллакентская СОШ"</t>
  </si>
  <si>
    <t>МКОУ "РУГУНСКАЯ НОШ"</t>
  </si>
  <si>
    <t>МКОУ "Урсунская НОШ "</t>
  </si>
  <si>
    <t>МКОУ "Усугская СОШ"</t>
  </si>
  <si>
    <t>МКОУ "Хвереджская СОШ-детский сад"</t>
  </si>
  <si>
    <t>МКОУ "Хпеджская СОШ"</t>
  </si>
  <si>
    <t>МКОУ "Хпюкская СОШ"</t>
  </si>
  <si>
    <t>МКОУ "Хюрехюрская СОШ"</t>
  </si>
  <si>
    <t>МКОУ "Шимихюрская СОШ"</t>
  </si>
  <si>
    <t>МКОУ "Штульская ООШ"</t>
  </si>
  <si>
    <t>Лакский МР</t>
  </si>
  <si>
    <t>МКОУ "Карашинская ООШ"</t>
  </si>
  <si>
    <t>МКОУ "Кубинская СОШ"</t>
  </si>
  <si>
    <t>МКОУ "Куминская ООШ"</t>
  </si>
  <si>
    <t>МКОУ "Кумухская СОШ"</t>
  </si>
  <si>
    <t>МКОУ "Кундынская СОШ" имени С.К.Магомедова</t>
  </si>
  <si>
    <t>МКОУ "Курклинская СОШ им Э.Капиева"</t>
  </si>
  <si>
    <t>МКОУ "Унчукатлинская СОШ"</t>
  </si>
  <si>
    <t>МКОУ "Уринская ООШ" Лакский район</t>
  </si>
  <si>
    <t>МКОУ "Хунинская ООШ"</t>
  </si>
  <si>
    <t>МКОУ "Хуринская ООШ"</t>
  </si>
  <si>
    <t>МКОУ "Хурхинская СОШ"</t>
  </si>
  <si>
    <t>МКОУ "Чуртахская ООШ"</t>
  </si>
  <si>
    <t>МКОУ "Шовкринская ООШ"</t>
  </si>
  <si>
    <t>МКОУ "Щаринская СОШ им.Шуаева Т.И."</t>
  </si>
  <si>
    <t>МКОУ Каринская ООШ</t>
  </si>
  <si>
    <t>Левашинский МР</t>
  </si>
  <si>
    <t>МКОУ "Арада-Чуглинская СОШ"</t>
  </si>
  <si>
    <t>МКОУ "Аршинская СОШ"</t>
  </si>
  <si>
    <t>МКОУ "Ахкентская СОШ"</t>
  </si>
  <si>
    <t>МКОУ "Аялакабская СОШ"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</si>
  <si>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</si>
  <si>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</si>
  <si>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</si>
  <si>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</si>
  <si>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</si>
  <si>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 им. А. Баганда"</t>
  </si>
  <si>
    <t>МКОУ "Карекаданинская СОШ"</t>
  </si>
  <si>
    <t>МКОУ "Карлабкинская СОШ"</t>
  </si>
  <si>
    <t>МКОУ "Кулецминская СOШ"</t>
  </si>
  <si>
    <t>МКОУ "Кулибухнинская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</si>
  <si>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</si>
  <si>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</si>
  <si>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</si>
  <si>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</si>
  <si>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</si>
  <si>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</si>
  <si>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</si>
  <si>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</si>
  <si>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</si>
  <si>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</si>
  <si>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</si>
  <si>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</si>
  <si>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</si>
  <si>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</si>
  <si>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</si>
  <si>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</si>
  <si>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</si>
  <si>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</si>
  <si>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</si>
  <si>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</si>
  <si>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</si>
  <si>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 им. М.В. Вагабова"</t>
  </si>
  <si>
    <t>МКОУ "Цухтамахинская СОШ"</t>
  </si>
  <si>
    <t>МКОУ "Чунинская СОШ"</t>
  </si>
  <si>
    <t>МКОУ "Эбдалаинская СОШ"</t>
  </si>
  <si>
    <t>Магарамкентский МР</t>
  </si>
  <si>
    <t>МКОУ "Азадоглынская СОШ"</t>
  </si>
  <si>
    <t>МКОУ "Билбильская СОШ им. М. 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</si>
  <si>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</si>
  <si>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</si>
  <si>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</si>
  <si>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</si>
  <si>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</si>
  <si>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</si>
  <si>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</si>
  <si>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</si>
  <si>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</si>
  <si>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</si>
  <si>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</si>
  <si>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 Гаджиева"</t>
  </si>
  <si>
    <t>МКОУ "Магарамкентская СОШ №2"</t>
  </si>
  <si>
    <t>МКОУ "Макаказмалярская НОШ"</t>
  </si>
  <si>
    <t>МКОУ "Мугерганская СОШ им.Рамалданова А.Р."</t>
  </si>
  <si>
    <t>МКОУ "Новоаульская СОШ им. Исмаилова А.Р."</t>
  </si>
  <si>
    <t>МКОУ "Оружбинская СОШ"</t>
  </si>
  <si>
    <t>МКОУ "Приморская ООШ"</t>
  </si>
  <si>
    <t>МКОУ "Самурская СОШ"</t>
  </si>
  <si>
    <t>МКОУ "Советская СОШ" Магарамкентского района</t>
  </si>
  <si>
    <t>МКОУ "Тагиркентказмалярская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</si>
  <si>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</si>
  <si>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</si>
  <si>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 Казиева"</t>
  </si>
  <si>
    <t>МКОУ "Хорельская СОШ им. Багаудинова Б.Б."</t>
  </si>
  <si>
    <t>МКОУ "Хтун-казмалярская ООШ"</t>
  </si>
  <si>
    <t>МКОУ "Целегюнская СОШ"</t>
  </si>
  <si>
    <t>МКОУ "Чахчах-Казмалярская СОШ им.М.М.Мерзаметова"</t>
  </si>
  <si>
    <t>МКОУ "Ярагказмалярская СОШ им. М.Ярагского"</t>
  </si>
  <si>
    <t>МКОУ "Ярукваларская ООШ"</t>
  </si>
  <si>
    <t>Новолакский МР</t>
  </si>
  <si>
    <t>МКОУ "Ахарская СОШ им.Мусаева М. И.""</t>
  </si>
  <si>
    <t>МКОУ "Банайюртовская СОШ"</t>
  </si>
  <si>
    <t>МКОУ "Барчхойотарская СОШ"</t>
  </si>
  <si>
    <t>МКОУ "Гамияхская СОШ №1"</t>
  </si>
  <si>
    <t>МКОУ "Гамияхская СОШ №2"</t>
  </si>
  <si>
    <t>МКОУ "Гамияхская СОШ"</t>
  </si>
  <si>
    <t>МКОУ "Дучинская СОШ №2"</t>
  </si>
  <si>
    <t>МКОУ "Новокулинская СОШ №1"</t>
  </si>
  <si>
    <t>МКОУ "Новокулинская СОШ №2"имени Аметхана Султана</t>
  </si>
  <si>
    <t>МКОУ "Новолакская гимназия"</t>
  </si>
  <si>
    <t>МКОУ "Новолакская СОШ №1"</t>
  </si>
  <si>
    <t>МКОУ "Новочуртахская СОШ №1"</t>
  </si>
  <si>
    <t>МКОУ "Новочуртахская СОШ №2"</t>
  </si>
  <si>
    <t>МКОУ "Новочуртахская сош" им. Адамова Г.Г.</t>
  </si>
  <si>
    <t>МКОУ "Тухчарская ООШ"</t>
  </si>
  <si>
    <t>МКОУ "Тухчарская СОШ №1"</t>
  </si>
  <si>
    <t>МКОУ "Тухчарская СОШ"</t>
  </si>
  <si>
    <t>МКОУ "Чапаевская СОШ №1"</t>
  </si>
  <si>
    <t>МКОУ "Чапаевская СОШ №2"</t>
  </si>
  <si>
    <t>МКОУ "Чаравалинская СОШ"</t>
  </si>
  <si>
    <t>МКОУ "Шушинская СОШ."</t>
  </si>
  <si>
    <t>МКОУ "Ямансуйская СОШ"</t>
  </si>
  <si>
    <t>МКОУ Новомехельтинская СОШ</t>
  </si>
  <si>
    <t>Ногайский МР</t>
  </si>
  <si>
    <t>МКОУ "Батыр-Мурзаевская СОШ"</t>
  </si>
  <si>
    <t>МКОУ "Боранчинская СОШ им.К.Б.Оразбаева"</t>
  </si>
  <si>
    <t>МКОУ "Калининаульская СОШ имени С.И.Капаева"</t>
  </si>
  <si>
    <t>МКОУ "Карагасская СОШ им К.Ш.Кидирниязова"</t>
  </si>
  <si>
    <t>МКОУ "Карасувская СОШ"</t>
  </si>
  <si>
    <t>МКОУ "Кумлинская СОШ им. Д. М. Шихмурзаева"</t>
  </si>
  <si>
    <t>МКОУ "Кунбатарская СОШ им.М.К.Курманалиева</t>
  </si>
  <si>
    <t>МКОУ "Ленинаульская СОШ"</t>
  </si>
  <si>
    <t>МКОУ "Нариманская СОШ им.Асанова А.Б."</t>
  </si>
  <si>
    <t>МКОУ "Ортатюбинская СОШ"</t>
  </si>
  <si>
    <t>МКОУ "Терекли-Мектебская СОШ им.А Ш Джанибекова</t>
  </si>
  <si>
    <t>МКОУ "Терекли-Мектебская СОШ им.Кадрии"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</si>
  <si>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</si>
  <si>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</si>
  <si>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</si>
  <si>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 "Эдигейская СОШ"</t>
  </si>
  <si>
    <t>Подведомственные</t>
  </si>
  <si>
    <t>ГБОУ РД "Пять сторон света"</t>
  </si>
  <si>
    <t>ГБОУ РД "РМЛИ ДОД"</t>
  </si>
  <si>
    <t>ГБОУ РД "РФМЛИ"</t>
  </si>
  <si>
    <t>ГБОУ РД "РЦО"</t>
  </si>
  <si>
    <t>ГБОУ РД РЦСТАиП</t>
  </si>
  <si>
    <t>ГКОУ РД "БСШИ им М.Г.Гамзатова"</t>
  </si>
  <si>
    <t>ГКОУ РД "Буйнакская санаторная школа-интернат №7"</t>
  </si>
  <si>
    <t>ГКОУ РД "ГГИМХО"</t>
  </si>
  <si>
    <t>ГКОУ РД "ГО ШИ №2" г. Каспийск</t>
  </si>
  <si>
    <t>ГКОУ РД "КСКОШИ"</t>
  </si>
  <si>
    <t>ГКОУ РД "РС(К)ШИ VIII вида"</t>
  </si>
  <si>
    <t>ГКОУ РД "РЦДОДИ"</t>
  </si>
  <si>
    <t>ГКОУ РД "Спортшкола-Интернат им.А.А.Джамалдинова"</t>
  </si>
  <si>
    <t>ГКОУ РД Школа-интернат №6 г.Дербента</t>
  </si>
  <si>
    <t>СОШ при "ППК им.З.Н.Батырмурзаева"</t>
  </si>
  <si>
    <t>Рутульский МР</t>
  </si>
  <si>
    <t>МКОУ " Мишлешская СОШ"</t>
  </si>
  <si>
    <t>МКОУ "Амсарская СОШ"</t>
  </si>
  <si>
    <t>МКОУ "Аракульская СОШ"</t>
  </si>
  <si>
    <t>МКОУ "Аранская СОШ им. Ю.М.Магомедова"</t>
  </si>
  <si>
    <t>МКОУ "В-Катрухская СОШ"</t>
  </si>
  <si>
    <t>МКОУ "Гельмецкая СОШ"</t>
  </si>
  <si>
    <t>МКОУ "Дженыхская СОШ им. М. Р. Гусейнова"</t>
  </si>
  <si>
    <t>МКОУ "Джилихурская СОШ"</t>
  </si>
  <si>
    <t>МКОУ "Ихрекская СОШ им. Ахмедова М.Р."</t>
  </si>
  <si>
    <t>МКОУ "Калинская СОШ"</t>
  </si>
  <si>
    <t>МКОУ "Кининская СОШ"</t>
  </si>
  <si>
    <t>МКОУ "Курдульская ООШ"</t>
  </si>
  <si>
    <t>МКОУ "Куфинская СОШ"</t>
  </si>
  <si>
    <t>МКОУ "Лучекская СОШ"</t>
  </si>
  <si>
    <t>МКОУ "Муслахская СОШ"</t>
  </si>
  <si>
    <t>МКОУ "Мюхрекская НОШ"</t>
  </si>
  <si>
    <t>МКОУ "Нижне-Катрухская СОШ"</t>
  </si>
  <si>
    <t>МКОУ "Рутульская СОШ №1"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</si>
  <si>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</si>
  <si>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</si>
  <si>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</si>
  <si>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</si>
  <si>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</si>
  <si>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"Шиназская НОШ"</t>
  </si>
  <si>
    <t>МКОУ "Шиназская СОШ"</t>
  </si>
  <si>
    <t>МКОУ Ихрекская ООШ</t>
  </si>
  <si>
    <t>МКОУ Кичинская СОШ</t>
  </si>
  <si>
    <t>Сергокалинский МР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</si>
  <si>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</si>
  <si>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</si>
  <si>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</si>
  <si>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</si>
  <si>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</si>
  <si>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"Ванашимахинская СОШ"им.С.Омарова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</si>
  <si>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</si>
  <si>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</si>
  <si>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</si>
  <si>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</si>
  <si>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</si>
  <si>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"Маммаульская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</si>
  <si>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</si>
  <si>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</si>
  <si>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</si>
  <si>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 им.Сулейманова Х.Г."</t>
  </si>
  <si>
    <t>МКОУ "Нижнемулебкинская СОШ"</t>
  </si>
  <si>
    <t>МКОУ "Новомугринская СОШ им. Хангуговой К.Б."</t>
  </si>
  <si>
    <t>МКОУ "Сергокалинская СОШ №1"</t>
  </si>
  <si>
    <t>МКОУ "Сергокалинская СОШ №2"</t>
  </si>
  <si>
    <t>МКОУ "Урахинская СОШ"</t>
  </si>
  <si>
    <t>МКОУ "Цурмахинская НОШ"</t>
  </si>
  <si>
    <t>Сулейман-Стальский МР</t>
  </si>
  <si>
    <t>МБОУ "Цмурская СОШ"</t>
  </si>
  <si>
    <t>МКОУ "Алкадарская СОШ"</t>
  </si>
  <si>
    <t>МКОУ "Асаликентская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</si>
  <si>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</si>
  <si>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</si>
  <si>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</si>
  <si>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 им. Р.Османова"</t>
  </si>
  <si>
    <t>МКОУ "Герейхановская СОШ №2 имени М.Дибирова"</t>
  </si>
  <si>
    <t>МКОУ "Даркушказмалярская СОШ"</t>
  </si>
  <si>
    <t>МКОУ "Зизикская СОШ"</t>
  </si>
  <si>
    <t>МКОУ "Зухрабкентская ООШ"</t>
  </si>
  <si>
    <t>МКОУ "Испикская СОШ"</t>
  </si>
  <si>
    <t>МКОУ "Ичинская ООШ'</t>
  </si>
  <si>
    <t>МКОУ "Карчагская СОШ"</t>
  </si>
  <si>
    <t>МКОУ "Касумкентская СОШ №1"</t>
  </si>
  <si>
    <t>МКОУ "Касумкентская СОШ №2"</t>
  </si>
  <si>
    <t>МКОУ "Кахцугская СОШ"</t>
  </si>
  <si>
    <t>МКОУ "Качалкентская ООШ"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</si>
  <si>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</si>
  <si>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</si>
  <si>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</si>
  <si>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</si>
  <si>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</si>
  <si>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 им.Р.Аликова.Ха"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</si>
  <si>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</si>
  <si>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</si>
  <si>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</si>
  <si>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ООШ"</t>
  </si>
  <si>
    <t>МКОУ "Сардаркентская СОШ"</t>
  </si>
  <si>
    <t>МКОУ "Татарханская НОШ"</t>
  </si>
  <si>
    <t>МКОУ "Уллугатагская СОШ"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</si>
  <si>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</si>
  <si>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</si>
  <si>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</si>
  <si>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</si>
  <si>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 имени А. Г. Саидова"</t>
  </si>
  <si>
    <t>МКОУ "Юхарикартасская ООШ"</t>
  </si>
  <si>
    <t>МКОУ "Юхаристальская СОШ"</t>
  </si>
  <si>
    <t>МКОУ Испикская ООШ</t>
  </si>
  <si>
    <t>Табасаранский МР</t>
  </si>
  <si>
    <t>МКОУ "Аккинская СОШ"</t>
  </si>
  <si>
    <t>МКОУ "Аракская СОШ им.Гюльмагомедова Г.Г."</t>
  </si>
  <si>
    <t>МКОУ "Аркитская сош"</t>
  </si>
  <si>
    <t>МКОУ "Бурганкентская СОШ"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</si>
  <si>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</si>
  <si>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</si>
  <si>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</si>
  <si>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</si>
  <si>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</si>
  <si>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</si>
  <si>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</si>
  <si>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</si>
  <si>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</si>
  <si>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</si>
  <si>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</si>
  <si>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</si>
  <si>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</si>
  <si>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</si>
  <si>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</si>
  <si>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</si>
  <si>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</si>
  <si>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</si>
  <si>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</si>
  <si>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</si>
  <si>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</si>
  <si>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</si>
  <si>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</si>
  <si>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"Ничрасская СОШ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</si>
  <si>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</si>
  <si>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</si>
  <si>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</si>
  <si>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</si>
  <si>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"Сиртичская СОШ"</t>
  </si>
  <si>
    <t>МКОУ "Татильская СОШ им. Казиева А.Н."</t>
  </si>
  <si>
    <t>МКОУ "Тинитская СОШ"</t>
  </si>
  <si>
    <t>МКОУ "Турагская СОШ"</t>
  </si>
  <si>
    <t>МКОУ "Туруфская СОШ"</t>
  </si>
  <si>
    <t>МКОУ "Улузская СОШ"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</si>
  <si>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</si>
  <si>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</si>
  <si>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</si>
  <si>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</si>
  <si>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</si>
  <si>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"Хили-Пенджикская СОШ"</t>
  </si>
  <si>
    <t>МКОУ "Хурикская СОШ им. Р. 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</si>
  <si>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</si>
  <si>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</si>
  <si>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</si>
  <si>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</si>
  <si>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</si>
  <si>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</si>
  <si>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"Цухтыгская СОШ" им.Т.Г. Юнусова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</si>
  <si>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</si>
  <si>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</si>
  <si>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</si>
  <si>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</si>
  <si>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Хапильская СОШ им. М.Т. Рахметова"</t>
  </si>
  <si>
    <t>Тарумовский МР</t>
  </si>
  <si>
    <t>МКОУ "А-Невская СОШ"</t>
  </si>
  <si>
    <t>МКОУ "Иммунная ООШ"</t>
  </si>
  <si>
    <t>МКОУ "Карабаглинская СОШ"</t>
  </si>
  <si>
    <t>МКОУ "Коктюбейская ООШ"</t>
  </si>
  <si>
    <t>МКОУ "Кочубейская СОШ №1"</t>
  </si>
  <si>
    <t>МКОУ "Кочубейская СОШ №2"</t>
  </si>
  <si>
    <t>МКОУ "Кузнецовская ООШ"</t>
  </si>
  <si>
    <t>МКОУ "М-Горьковская НОШ"</t>
  </si>
  <si>
    <t>МКОУ "Ново-Георгиевская СОШ"</t>
  </si>
  <si>
    <t>МКОУ "Новоромановская СОШ</t>
  </si>
  <si>
    <t>МКОУ "Привольненская СОШ"</t>
  </si>
  <si>
    <t>МКОУ "Раздольевская СОШ"</t>
  </si>
  <si>
    <t>МКОУ "Рассветовская СОШ"</t>
  </si>
  <si>
    <t>МКОУ "Таловская СОШ"</t>
  </si>
  <si>
    <t>МКОУ "Тарумовская СОШ"</t>
  </si>
  <si>
    <t>МКОУ "Юрковская СОШ"</t>
  </si>
  <si>
    <t>МКОУ Калиновская СОШ</t>
  </si>
  <si>
    <t>МКОУ Ново-Дмитриевская СОШ</t>
  </si>
  <si>
    <t>Тляратинский МР</t>
  </si>
  <si>
    <t>МКОУ "Барнабская ООШ"</t>
  </si>
  <si>
    <t>МКОУ "Бетельдинская СОШ"</t>
  </si>
  <si>
    <t>МКОУ "Гведышинская СОШ"</t>
  </si>
  <si>
    <t>МКОУ "Генеколобская СОШ"</t>
  </si>
  <si>
    <t>МКОУ "Камилюхская СОШ"</t>
  </si>
  <si>
    <t>МКОУ "Кардибская ООШ"</t>
  </si>
  <si>
    <t>МКОУ "Кособская СОШ"</t>
  </si>
  <si>
    <t>МКОУ "Кутлабская СОШ"</t>
  </si>
  <si>
    <t>МКОУ "Мазадинская СОШ Тляратинского района"</t>
  </si>
  <si>
    <t>МКОУ "Начадинская СОШ"</t>
  </si>
  <si>
    <t>МКОУ "Саниортинская ООШ"</t>
  </si>
  <si>
    <t>МКОУ "Сикарская СОШ"</t>
  </si>
  <si>
    <t>МКОУ "Талцухская СОШ"</t>
  </si>
  <si>
    <t>МКОУ "Тлянадинская ООШ"</t>
  </si>
  <si>
    <t>МКОУ "Тляратинская СОШ" им. А.С.Сайпулаева</t>
  </si>
  <si>
    <t>МКОУ "Тохотинская СОШ"</t>
  </si>
  <si>
    <t>МКОУ "Укальская СОШ"</t>
  </si>
  <si>
    <t>МКОУ "Хадияльская СОШ"</t>
  </si>
  <si>
    <t>МКОУ "Хидибская СОШ"</t>
  </si>
  <si>
    <t>МКОУ "ХИНДАХСКАЯ ООШ"</t>
  </si>
  <si>
    <t>МКОУ "Чадаколобская СОШ"</t>
  </si>
  <si>
    <t>МКОУ "Шидибская СОШ"</t>
  </si>
  <si>
    <t>МКОУ Гараколобская ООШ</t>
  </si>
  <si>
    <t>МКОУ Кардибская СОШ</t>
  </si>
  <si>
    <t>МКОУ Роснобская ООШ</t>
  </si>
  <si>
    <t>МКОУ Цумилюхская СОШ</t>
  </si>
  <si>
    <t>Унцукульский МР</t>
  </si>
  <si>
    <t>МКОУ "Араканская СОШ"</t>
  </si>
  <si>
    <t>МКОУ "Ашильтинская СОШ"</t>
  </si>
  <si>
    <t>МКОУ "БСОШ им. Г. Абдурахманова"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</si>
  <si>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</si>
  <si>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</si>
  <si>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</si>
  <si>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</si>
  <si>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</si>
  <si>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</si>
  <si>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</si>
  <si>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</si>
  <si>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</si>
  <si>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</si>
  <si>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</si>
  <si>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</si>
  <si>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Хасавюртовский МР</t>
  </si>
  <si>
    <t>МКОУ "Аджимажагатюртовская СОШ"</t>
  </si>
  <si>
    <t>МКОУ "Адильотарская СОШ"</t>
  </si>
  <si>
    <t>МКОУ "Акбулатюртовская СОШ"</t>
  </si>
  <si>
    <t>МКОУ "Аксайская СОШ № 1 им. З.Н.Батырмурзаева"</t>
  </si>
  <si>
    <t>МКОУ "Аксайская СОШ №2 им.Х.Г.Магидова"</t>
  </si>
  <si>
    <t>МКОУ "Аксайская школа-интернат 8 вида"</t>
  </si>
  <si>
    <t>МКОУ "Байрамаульская СОШ"</t>
  </si>
  <si>
    <t>МКОУ "Бамматюртовская СОШ им.М.М.Муталимова"</t>
  </si>
  <si>
    <t>МКОУ "Борагангечувская СОШ"</t>
  </si>
  <si>
    <t>МКОУ "Боташюртовская СОШ"</t>
  </si>
  <si>
    <t>МКОУ "Ботаюртовская СОШ"</t>
  </si>
  <si>
    <t>МКОУ "Генжеаульская СОШ им. М.М.Зумаева"</t>
  </si>
  <si>
    <t>МКОУ "Гимназия Культуры мира им.А.Д.Адилсолтанова"</t>
  </si>
  <si>
    <t>МКОУ "Гоксувотарская СОШ"</t>
  </si>
  <si>
    <t>МКОУ "Дзержинская СОШ"</t>
  </si>
  <si>
    <t>МКОУ "Ичичалинская СОШ им.Б.Г.Битарова"</t>
  </si>
  <si>
    <t>МКОУ "Кадыротарская сош"</t>
  </si>
  <si>
    <t>МКОУ "Казмааульская СОШ"</t>
  </si>
  <si>
    <t>МКОУ "Кандаураульская СОШ им. О. К. Кандаурова"</t>
  </si>
  <si>
    <t>МКОУ "Карланюртовская СОШ имени А.Д. Шихалиева"</t>
  </si>
  <si>
    <t>МКОУ "Кемсиюртовская СОШ"</t>
  </si>
  <si>
    <t>МКОУ "Кокрекская СОШ"</t>
  </si>
  <si>
    <t>МКОУ "Костекская СОШ им. Б.Ш. Бакиева"</t>
  </si>
  <si>
    <t>МКОУ "Курушская СОШ №1им.А.Б.Айдунова"</t>
  </si>
  <si>
    <t>МКОУ "Курушская СОШ №2"</t>
  </si>
  <si>
    <t>МКОУ "Могилевская СОШ им. Н.У. Азизова"</t>
  </si>
  <si>
    <t>МКОУ "Моксобская СОШ им. О-Г.М. Шахтаманова"</t>
  </si>
  <si>
    <t>МКОУ "Муцалаульская СОШ № 2"</t>
  </si>
  <si>
    <t>МКОУ "Муцалаульская СОШ №1 им. А.Я. Абдуллаева"</t>
  </si>
  <si>
    <t>МКОУ "Новогагатлинская СОШ им.Х.С.Салимова"</t>
  </si>
  <si>
    <t>МКОУ "Новокостекская СОШ"</t>
  </si>
  <si>
    <t>МКОУ "Новосаситлинская СОШ"</t>
  </si>
  <si>
    <t>МКОУ "Новосельская СОШ"</t>
  </si>
  <si>
    <t>МКОУ "Октябрьская СОШ"</t>
  </si>
  <si>
    <t>МКОУ "Османюртовская СОШ"</t>
  </si>
  <si>
    <t>МКОУ "Первомайская СОШ имени И. Г. Исакова"</t>
  </si>
  <si>
    <t>МКОУ "Петраковская СОШ"</t>
  </si>
  <si>
    <t>МКОУ "Покровская СОШ"</t>
  </si>
  <si>
    <t>МКОУ "Пятилеткинская СОШ"</t>
  </si>
  <si>
    <t>МКОУ "САДОВАЯ СОШ"</t>
  </si>
  <si>
    <t>МКОУ "Сивухская СОШ"</t>
  </si>
  <si>
    <t>МКОУ "Солнечная СОШ имени Р.Ю. Асхабова"</t>
  </si>
  <si>
    <t>МКОУ "Ст. Карланюртовская СОШ им. А. И. Гаджиева"</t>
  </si>
  <si>
    <t>МКОУ "Сулевкентская СОШ им. С.А. Абдуллаева"</t>
  </si>
  <si>
    <t>МКОУ "Темираульская СОШ им. Б.Ш. Баймурзаева"</t>
  </si>
  <si>
    <t>МКОУ "Теречная СОШ"</t>
  </si>
  <si>
    <t>МКОУ "Тотурбийкалинская СОШ им.А.К.Кабардиева"</t>
  </si>
  <si>
    <t>МКОУ "Тукитинская СОШ"</t>
  </si>
  <si>
    <t>МКОУ "Хамавюртовская СОШ"</t>
  </si>
  <si>
    <t>МКОУ "Чагаротарская СОШ"</t>
  </si>
  <si>
    <t>МКОУ "Шагадинская СОШ"</t>
  </si>
  <si>
    <t>МКОУ "Эндирейская СОШ №1"</t>
  </si>
  <si>
    <t>МКОУ "Эндирейская СОШ №2"</t>
  </si>
  <si>
    <t>МКОУ "Эндирейская СОШ №3"</t>
  </si>
  <si>
    <t>МКОУ Советская СОШ им Ш.Т Амачиева</t>
  </si>
  <si>
    <t>Хивский МР</t>
  </si>
  <si>
    <t>МКОУ " Ургинская СОШ"</t>
  </si>
  <si>
    <t>МКОУ "Ашага-Архитская СОШ им.С.А.Аллахвердиева"</t>
  </si>
  <si>
    <t>МКОУ "Ашага-Яракская СОШ"</t>
  </si>
  <si>
    <t>МКОУ "Дардаркентская НОШ"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</si>
  <si>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</si>
  <si>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</si>
  <si>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</si>
  <si>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"Канцильская СОШ"</t>
  </si>
  <si>
    <t>МКОУ "Кашкентская СОШ"</t>
  </si>
  <si>
    <t>МКОУ "Кугская СОШ им.Б.Байрамбекова"</t>
  </si>
  <si>
    <t>МКОУ "Куштильская СОШ им. Шахсинова С.А."</t>
  </si>
  <si>
    <t>МКОУ "Лакинская ООШ им. Д.А. Раджабова"</t>
  </si>
  <si>
    <t>МКОУ "Ляхлинская СОШ"</t>
  </si>
  <si>
    <t>МКОУ "Межгюльская СОШ"</t>
  </si>
  <si>
    <t>МКОУ "Ново-Фригская СОШ"</t>
  </si>
  <si>
    <t>МКОУ "Сюгютская СОШ"</t>
  </si>
  <si>
    <t>МКОУ "Хивская СОШ им.М.Шамхалова"</t>
  </si>
  <si>
    <t>МКОУ "Хореджская СОШ"</t>
  </si>
  <si>
    <t>МКОУ "Цинитская СОШ им. Магомедова А.М."</t>
  </si>
  <si>
    <t>МКОУ "Цнальская СОШ им. Н.А. Велиханова"</t>
  </si>
  <si>
    <t>МКОУ "Цудукская ООШ"</t>
  </si>
  <si>
    <t>МКОУ "Чиликарская ООШ"</t>
  </si>
  <si>
    <t>МКОУ "Чувекская СОШ им.А.Сефербекова"</t>
  </si>
  <si>
    <t>МКОУ "Ю-Архитская НОШ"</t>
  </si>
  <si>
    <t>МКОУ "Юхари-Яракская ООШ им.А.М.Юсуфова"</t>
  </si>
  <si>
    <t>МКОУ Черенская ООШ</t>
  </si>
  <si>
    <t>Хунзахский МР</t>
  </si>
  <si>
    <t>МКОО "Цадинская ООШ"</t>
  </si>
  <si>
    <t>МКОУ "Амущинская СОШ"</t>
  </si>
  <si>
    <t>МКОУ "Аранинская СОШ им.Р.Г.Гамзатова"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</si>
  <si>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</si>
  <si>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</si>
  <si>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</si>
  <si>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 № 2 им. З.М. Магомедова"</t>
  </si>
  <si>
    <t>МКОУ "Буцринская СОШ"</t>
  </si>
  <si>
    <t>МКОУ "Гацалухская ООШ"</t>
  </si>
  <si>
    <t>МКОУ "Гозолоколинская НОШ"</t>
  </si>
  <si>
    <t>МКОУ "Гонохская НОШ"</t>
  </si>
  <si>
    <t>МКОУ "Гортколинская НОШ"</t>
  </si>
  <si>
    <t>МКОУ "Гоцатлинская СОШ"</t>
  </si>
  <si>
    <t>МКОУ "Заибская ООШ"</t>
  </si>
  <si>
    <t>МКОУ "Кахская ООШ"</t>
  </si>
  <si>
    <t>МКОУ "Колинская Начальная Школа-Детский Сад"</t>
  </si>
  <si>
    <t>МКОУ "Мочохская СОШ"</t>
  </si>
  <si>
    <t>МКОУ "Накитлинская НОШ"</t>
  </si>
  <si>
    <t>МКОУ "Ободинская СОШ"</t>
  </si>
  <si>
    <t>МКОУ "Оркачинская ООШ"</t>
  </si>
  <si>
    <t>МКОУ "Оротинская СОШ"</t>
  </si>
  <si>
    <t>МКОУ "Очлинская ООШ"</t>
  </si>
  <si>
    <t>МКОУ "Сиухская Начальная Школа-Детский Сад"</t>
  </si>
  <si>
    <t>МКОУ "Тагадинская СОШ"</t>
  </si>
  <si>
    <t>МКОУ "Танусинская СОШ им.Ш.М.Шамхалова"</t>
  </si>
  <si>
    <t>МКОУ "Тлайлухская СОШ"</t>
  </si>
  <si>
    <t>МКОУ "Уздалросинская СОШ"</t>
  </si>
  <si>
    <t>МКОУ "Харахинская СОШ им . Г. А. Гаджиева"</t>
  </si>
  <si>
    <t>МКОУ "Хариколинская СОШ" им.А.Бижанова</t>
  </si>
  <si>
    <t>МКОУ "Хиндахская СОШ" Хунзахского района</t>
  </si>
  <si>
    <t>МКОУ "Хининская НОШ"</t>
  </si>
  <si>
    <t>МКОУ "Хунзахская СОШ №1"</t>
  </si>
  <si>
    <t>МКОУ "Хунзахская СОШ №2"</t>
  </si>
  <si>
    <t>МКОУ "Цалкитинская НОШ"</t>
  </si>
  <si>
    <t>МКОУ "Чондотлинская НОШ"</t>
  </si>
  <si>
    <t>МКОУ "Шототинская ООШ"</t>
  </si>
  <si>
    <t>МКОУ "Эбутинская НОШ"</t>
  </si>
  <si>
    <t>МКОУ ХСОШ интернат</t>
  </si>
  <si>
    <t>ЦОДОУ ЗОЖ</t>
  </si>
  <si>
    <t>ГКОУ "Арадинская СОШ Хунзахского района"</t>
  </si>
  <si>
    <t>ГКОУ "Нанибиканская СОШ Гумбетовского района"</t>
  </si>
  <si>
    <t>ГКОУ "Новоборчинская СОШ"</t>
  </si>
  <si>
    <t>ГКОУ "Новобухтынская СОШ"</t>
  </si>
  <si>
    <t>ГКОУ "Новогагарская ООШ Тляратинского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</si>
  <si>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</si>
  <si>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</si>
  <si>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"Самилахская СОШ Хунзахского района"</t>
  </si>
  <si>
    <t>ГКОУ "СОГ Ахвахского района"</t>
  </si>
  <si>
    <t>ГКОУ "Хамзаюртовский лицей Казбековского района"</t>
  </si>
  <si>
    <t>ГКОУ РД "Айтханская СОШ Ботлихского района"</t>
  </si>
  <si>
    <t>ГКОУ РД "Акаринская ООШ Хунзахского района"</t>
  </si>
  <si>
    <t>ГКОУ РД "Аркидинская СОШ Хунзахского района"</t>
  </si>
  <si>
    <t>ГКОУ РД "Ахтининская СОШ Хунзахского р-на"</t>
  </si>
  <si>
    <t>ГКОУ РД "Бабаюртовская СШИ №11"</t>
  </si>
  <si>
    <t>ГКОУ РД "Буденовская ООШ Ахвахского района"</t>
  </si>
  <si>
    <t>ГКОУ РД "Буйнакская СШИ №3"</t>
  </si>
  <si>
    <t>ГКОУ РД "Бутушская СОШ"</t>
  </si>
  <si>
    <t>ГКОУ РД "Гондокоринская ООШ Хунзахского района"</t>
  </si>
  <si>
    <t>ГКОУ РД "Горьковская ООШ Унцукульского района"</t>
  </si>
  <si>
    <t>ГКОУ РД "Дарада-Мурадинский лицей"</t>
  </si>
  <si>
    <t>ГКОУ РД "Дахадаевская ООШ"</t>
  </si>
  <si>
    <t>ГКОУ РД "Джугутская ООШ Ботлихского района"</t>
  </si>
  <si>
    <t>ГКОУ РД "Джурмутская СОШ"</t>
  </si>
  <si>
    <t>ГКОУ РД "Ибрагимотарская СОШ Тляратинского района"</t>
  </si>
  <si>
    <t>ГКОУ РД "Казиюртовская СОШ Ахвахского района"</t>
  </si>
  <si>
    <t>ГКОУ РД "Кальялская СОШ Рутульского района"</t>
  </si>
  <si>
    <t>ГКОУ РД "Камбулатская СОШ Рутульского района"</t>
  </si>
  <si>
    <t>ГКОУ РД "Камилухская СОШ Тляратинского района"</t>
  </si>
  <si>
    <t>ГКОУ РД "Каратюбинская ООШ Тляратинского района"</t>
  </si>
  <si>
    <t>ГКОУ РД "Караузекская СОШ Цунтинского района"</t>
  </si>
  <si>
    <t>ГКОУ РД "Карашинская СОШ Лакского района"</t>
  </si>
  <si>
    <t>ГКОУ РД "Качалайская СОШ Цунтинского района "</t>
  </si>
  <si>
    <t>ГКОУ РД "Кизлярская гимназия-интернат "Культура Мира"</t>
  </si>
  <si>
    <t>ГКОУ РД "Кикуникутанская ООШ Гергебильского район"</t>
  </si>
  <si>
    <t>ГКОУ РД "Кировская СОШ Тляратинского района"</t>
  </si>
  <si>
    <t>ГКОУ РД "Кочубейская СОШИ"</t>
  </si>
  <si>
    <t>ГКОУ РД "Красносельская СОШ Хунзахского района"</t>
  </si>
  <si>
    <t>ГКОУ РД "Кубинская СОШ Лакского района"</t>
  </si>
  <si>
    <t>ГКОУ РД "Курминская СШИ"</t>
  </si>
  <si>
    <t>ГКОУ РД "Львовская НОШ Акушинского района"</t>
  </si>
  <si>
    <t>ГКОУ РД "Мазадинская СОШ Тляратинского района"</t>
  </si>
  <si>
    <t>ГКОУ РД "Нагуратлинская СОШ Гунибского района"</t>
  </si>
  <si>
    <t>ГКОУ РД "Нарышская ООШ Гумбетовского района"</t>
  </si>
  <si>
    <t>ГКОУ РД "Новоданухская СОШ Гумбетовского района"</t>
  </si>
  <si>
    <t>ГКОУ РД "Новомегебская ООШ Гунибского района"</t>
  </si>
  <si>
    <t>ГКОУ РД "Новомугурухская СОШ Чародинского района"</t>
  </si>
  <si>
    <t>ГКОУ РД "Новотиндинская СОШ Цумадинского района"</t>
  </si>
  <si>
    <t>ГКОУ РД "Новоурадинская СОШ"</t>
  </si>
  <si>
    <t>ГКОУ РД "Новохелетуринская СОШ"</t>
  </si>
  <si>
    <t>ГКОУ РД "Новохуштадинская СОШ Цумадинского района"</t>
  </si>
  <si>
    <t>ГКОУ РД "Новоцатанихская СОШ Унцукульского района"</t>
  </si>
  <si>
    <t>ГКОУ РД "Новоцилитлинская СОШ Гумбетовского район"</t>
  </si>
  <si>
    <t>ГКОУ РД "Новоцолодинская СОШ Ахвахского района"</t>
  </si>
  <si>
    <t>ГКОУ РД "ООШ Ботлихского района"</t>
  </si>
  <si>
    <t>ГКОУ РД "Орджоникидзевская ООШ"</t>
  </si>
  <si>
    <t>ГКОУ РД "ОШИ с. Черняевка"</t>
  </si>
  <si>
    <t>ГКОУ РД "Первомайская СОШ Гумбетовского района"</t>
  </si>
  <si>
    <t>ГКОУ РД "Ретлобская СОШ Цунтинского района"</t>
  </si>
  <si>
    <t>ГКОУ РД "Сангарская СОШ Лакского района"</t>
  </si>
  <si>
    <t>ГКОУ РД "Сафаралинская СОШ Гунибского района"</t>
  </si>
  <si>
    <t>ГКОУ РД "Свердловская СОШ Тляратинского района"</t>
  </si>
  <si>
    <t>ГКОУ РД "Согратлинская СОШ Гунибского района"</t>
  </si>
  <si>
    <t>ГКОУ РД "СОШ Ахвахского района"</t>
  </si>
  <si>
    <t>ГКОУ РД "СОШ Ботлихского района"</t>
  </si>
  <si>
    <t>ГКОУ РД "Тельманская СОШ Тляратинского района"</t>
  </si>
  <si>
    <t>ГКОУ РД "Теречная ООШ Тляратинского района"</t>
  </si>
  <si>
    <t>ГКОУ РД "Туршунайская ООШ Казбековского района"</t>
  </si>
  <si>
    <t>ГКОУ РД "Уллубиевская СОШ Гунибского района"</t>
  </si>
  <si>
    <t>ГКОУ РД "Ургулайская ООШ Цумадинского района"</t>
  </si>
  <si>
    <t>ГКОУ РД "Учтюбинская ООШ Казбковского района"</t>
  </si>
  <si>
    <t>ГКОУ РД "Хасавюртовская школа-интернат №9"</t>
  </si>
  <si>
    <t>ГКОУ РД "Цадахская СОШ"</t>
  </si>
  <si>
    <t>ГКОУ РД "Цумилухская СОШ Тляратинского района"</t>
  </si>
  <si>
    <t>ГКОУ РД "Шавинская СОШ Цумадинского района"</t>
  </si>
  <si>
    <t>ГКОУ РД "Шангодинско-Шитлибская СОШ Гунибского рай</t>
  </si>
  <si>
    <t>ГКОУ РД "Щедринская СОШ Тляратинского района"</t>
  </si>
  <si>
    <t>ГКОУ" Индиранская СОШ Ахвахского района"</t>
  </si>
  <si>
    <t>Цумадинский МР</t>
  </si>
  <si>
    <t>МKОУ Кединская СОШ</t>
  </si>
  <si>
    <t>МКОУ " Кванадинская СОШ"</t>
  </si>
  <si>
    <t>МКОУ " Тиндинская СОШ "</t>
  </si>
  <si>
    <t>МКОУ "Агвалинская гимназия им.К.Абакарова"</t>
  </si>
  <si>
    <t>МКОУ "Верхнегакваринская школа-сад"</t>
  </si>
  <si>
    <t>МКОУ "Гадиринская ООШ-сад"</t>
  </si>
  <si>
    <t>МКОУ "Гаккойская СОШ"</t>
  </si>
  <si>
    <t>МКОУ "Гигатлинская СОШ им. Исаева Ш.А."</t>
  </si>
  <si>
    <t>МКОУ "Гигатли-Урухская ООШ"</t>
  </si>
  <si>
    <t>МКОУ "Гимерсинская СОШ"</t>
  </si>
  <si>
    <t>МКОУ "Метрадинская СОШ -- сад"</t>
  </si>
  <si>
    <t>МКОУ "Нижнегакваринская СОШ-сад"</t>
  </si>
  <si>
    <t>МКОУ "Нижнеинхокваринская СОШ-сад"</t>
  </si>
  <si>
    <t>МКОУ "Саситлинская СОШ"</t>
  </si>
  <si>
    <t>МКОУ "Сильдинская СОШ"</t>
  </si>
  <si>
    <t>МКОУ "Тисси-Ахитлинская школа-сад"</t>
  </si>
  <si>
    <t>МКОУ "Тиссинская СОШ"</t>
  </si>
  <si>
    <t>МКОУ "Тлондодинская СОШ им. М. Ш. Шамхалова"</t>
  </si>
  <si>
    <t>МКОУ "Хонохская СОШ-сад"</t>
  </si>
  <si>
    <t>МКОУ "Хушетская СОШ-сад"</t>
  </si>
  <si>
    <t>МКОУ "Хуштадинская СОШ-сад"</t>
  </si>
  <si>
    <t>МКОУ "Эчединская СОШ-сад"</t>
  </si>
  <si>
    <t>Цунтинский МР</t>
  </si>
  <si>
    <t>МКОУ "Асахская СОШ"</t>
  </si>
  <si>
    <t>МКОУ "Генухская СОШ им.А.Р.Тагирова"</t>
  </si>
  <si>
    <t>МКОУ "Гутатлинская СОШ"</t>
  </si>
  <si>
    <t>МКОУ "Зехидинская ООШ"</t>
  </si>
  <si>
    <t>МКОУ "Кидеринская СОШ им. Магомедова С.М"</t>
  </si>
  <si>
    <t>МКОУ "Китуринская СОШ им. З.Р. Ибрагимова"</t>
  </si>
  <si>
    <t>МКОУ "Махалатлинская СОШ"</t>
  </si>
  <si>
    <t>МКОУ "Междуреченская СОШ"</t>
  </si>
  <si>
    <t>МКОУ "Мекалинская СОШ"</t>
  </si>
  <si>
    <t>МКОУ "Мококская СОШ им. Хайбулаева С.З"</t>
  </si>
  <si>
    <t>МКОУ "Ретлобская СОШ"</t>
  </si>
  <si>
    <t>МКОУ "Сагадинская СОШ"</t>
  </si>
  <si>
    <t>МКОУ "Хебатлинская СОШ"</t>
  </si>
  <si>
    <t>МКОУ "Хибятлинская СОШ" имени Багаева С.Б</t>
  </si>
  <si>
    <t>МКОУ "Хупринская СОШ"</t>
  </si>
  <si>
    <t>МКОУ "Хутрахская СОШ"</t>
  </si>
  <si>
    <t>МКОУ "Цебаринская СОШ им. Газимагомедова И.К."</t>
  </si>
  <si>
    <t>МКОУ "Шаитлинская СОШ"</t>
  </si>
  <si>
    <t>МКОУ "Шапихская СОШ"</t>
  </si>
  <si>
    <t>МКОУ "Шауринская СОШ"</t>
  </si>
  <si>
    <t>Чародинский МР</t>
  </si>
  <si>
    <t>МКОУ "Арчибская СОШ им. М.И.Садикова"</t>
  </si>
  <si>
    <t>МКОУ "Гилибская СОШ"</t>
  </si>
  <si>
    <t>МКОУ "Гочобская СОШ"</t>
  </si>
  <si>
    <t>МКОУ "Дусрахская СОШ"</t>
  </si>
  <si>
    <t>МКОУ "Ирибская СОШ им. М.М. Ибрагимова"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</si>
  <si>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</si>
  <si>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</si>
  <si>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</si>
  <si>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</si>
  <si>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Частные</t>
  </si>
  <si>
    <t>АНОО "Дом Знаний"</t>
  </si>
  <si>
    <t>И.П.Хункерханова Зухра Макукашариповна. Образовательный центр "Андерсен"</t>
  </si>
  <si>
    <t>ИП Халадаева Р.А. "Ломоносовская гимназия"</t>
  </si>
  <si>
    <t>МАОУ "КЦО "Школа №15"</t>
  </si>
  <si>
    <t>НОУ "Гулливер"</t>
  </si>
  <si>
    <t>НОУ ООШ "Радуга"</t>
  </si>
  <si>
    <t>НЧОУ "ГЕНИЙ"</t>
  </si>
  <si>
    <t>ОАНО "Ватан"</t>
  </si>
  <si>
    <t>ОАНО "Родничок"</t>
  </si>
  <si>
    <t>ОАНО "Сафинат"</t>
  </si>
  <si>
    <t>ОАНО "Фазиля"</t>
  </si>
  <si>
    <t>ОАНО "Школа им. А. Юсупова"</t>
  </si>
  <si>
    <t>ООО Планета детства</t>
  </si>
  <si>
    <t>ОУ "ОЦ "Развитие"</t>
  </si>
  <si>
    <t>ОЧУ "ЦЕНТР ОБРАЗОВАНИЯ ИНТЕЛЛЕКТ"</t>
  </si>
  <si>
    <t>ОЧУ ОШ "Квант"</t>
  </si>
  <si>
    <t>Частная школа "Земфира"</t>
  </si>
  <si>
    <t>ЧОУ "Многопрофильная гимназия им. М. Г. Гамзатова"</t>
  </si>
  <si>
    <t>ЧОУ "Сш"Возрождение"</t>
  </si>
  <si>
    <t>ЧОУ "Школа "Сарманд"</t>
  </si>
  <si>
    <t xml:space="preserve">ЧОУ 'Сахаб'
</t>
  </si>
  <si>
    <t>Шамильский МР</t>
  </si>
  <si>
    <t>МБОУ "Хебдинская СОШ"</t>
  </si>
  <si>
    <t>МКОУ "Андыхская СОШ"</t>
  </si>
  <si>
    <t>МКОУ "Ассабская СОШ им.Омарова С.Д."</t>
  </si>
  <si>
    <t>МКОУ "Батлухская СОШ"</t>
  </si>
  <si>
    <t>МКОУ "Верхнебатлухская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</si>
  <si>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</si>
  <si>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</si>
  <si>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</si>
  <si>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</si>
  <si>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</si>
  <si>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</si>
  <si>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"Гоор-Хиндахская НОШ"</t>
  </si>
  <si>
    <t>МКОУ "Дагбашская ООШ"</t>
  </si>
  <si>
    <t>МКОУ "Датунатинская НОШ"</t>
  </si>
  <si>
    <t>МКОУ "Занатинская НОШ"</t>
  </si>
  <si>
    <t>МКОУ "Зиурибская ООШ"</t>
  </si>
  <si>
    <t>МКОУ "Кахибская СОШ" им.Рамазанова Р.Р.</t>
  </si>
  <si>
    <t>МКОУ "Куанибская ООШ"</t>
  </si>
  <si>
    <t>МКОУ "Мачадинская СОШ"</t>
  </si>
  <si>
    <t>МКОУ "Митлиурибская ООШ"</t>
  </si>
  <si>
    <t>МКОУ "Могохская ООШ"</t>
  </si>
  <si>
    <t>МКОУ "Мусрухская НОШ"</t>
  </si>
  <si>
    <t>МКОУ "Ратлубская СОШ"</t>
  </si>
  <si>
    <t>МКОУ "Ругельда-Хиндахская НОШ"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</si>
  <si>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</si>
  <si>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</si>
  <si>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</si>
  <si>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</si>
  <si>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</si>
  <si>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</si>
  <si>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"Тлянубская ООШ"</t>
  </si>
  <si>
    <t>МКОУ "Тляхская СОШ"</t>
  </si>
  <si>
    <t>МКОУ "Тогохская СОШ"</t>
  </si>
  <si>
    <t>МКОУ "Урадинская СОШ"</t>
  </si>
  <si>
    <t>МКОУ "Урибская СОШ"</t>
  </si>
  <si>
    <t>МКОУ "Хонохская НОШ"</t>
  </si>
  <si>
    <t>МКОУ "Хородинская НОШ"</t>
  </si>
  <si>
    <t>МКОУ "Хотодинская СОШ"</t>
  </si>
  <si>
    <t>МКОУ "Хучадинская ООШ"</t>
  </si>
  <si>
    <t>МКОУ Нитабская НОШ</t>
  </si>
  <si>
    <t>МКОУ 'Урчухская НОШ'</t>
  </si>
  <si>
    <t>добавлена</t>
  </si>
  <si>
    <t>МКОО "Накитлинская НОШ-Сад"</t>
  </si>
  <si>
    <t>Примечания</t>
  </si>
  <si>
    <t>Прошли (раз)</t>
  </si>
  <si>
    <t>№ варианта самодиагностики</t>
  </si>
  <si>
    <t xml:space="preserve">№ </t>
  </si>
  <si>
    <t>Муниципалитет</t>
  </si>
  <si>
    <t>Прошли</t>
  </si>
  <si>
    <t xml:space="preserve">Ниже базового </t>
  </si>
  <si>
    <t>Общая оценка МО (от 2 до 5)</t>
  </si>
  <si>
    <t>Общий уровень МО</t>
  </si>
  <si>
    <t>Всего</t>
  </si>
  <si>
    <t xml:space="preserve"> </t>
  </si>
  <si>
    <t>Доля</t>
  </si>
  <si>
    <t>Всего ОО</t>
  </si>
  <si>
    <t xml:space="preserve">Средний </t>
  </si>
  <si>
    <t xml:space="preserve">Базовый </t>
  </si>
  <si>
    <t xml:space="preserve">Ниже базового  </t>
  </si>
  <si>
    <t>№ уровня</t>
  </si>
  <si>
    <t>№ варианта</t>
  </si>
  <si>
    <t>Магистральное направление "Творчество"</t>
  </si>
  <si>
    <t>Магистральное направление "Профориентация"</t>
  </si>
  <si>
    <t>Магистральное направление "Знание"</t>
  </si>
  <si>
    <t>Магистральное направление "Здоровье"</t>
  </si>
  <si>
    <t>Магистральное направление "Воспитание"</t>
  </si>
  <si>
    <t>Ключевое условие "Школьный климат"</t>
  </si>
  <si>
    <t>Ключевое условие "Образовательная среда"</t>
  </si>
  <si>
    <t>Ключевое условие "Учитель. Школьная команда"</t>
  </si>
  <si>
    <t>ноябрь 2024</t>
  </si>
  <si>
    <t>ноябрь 2025</t>
  </si>
  <si>
    <r>
      <t>Распределение уровней ОО РД по результатам прохождения самодиагностики (</t>
    </r>
    <r>
      <rPr>
        <b/>
        <u/>
        <sz val="11"/>
        <color theme="1"/>
        <rFont val="Calibri"/>
        <family val="2"/>
        <scheme val="minor"/>
      </rPr>
      <t>ноябрь 2024</t>
    </r>
    <r>
      <rPr>
        <b/>
        <sz val="11"/>
        <color theme="1"/>
        <rFont val="Calibri"/>
        <family val="2"/>
        <scheme val="minor"/>
      </rPr>
      <t>)</t>
    </r>
  </si>
  <si>
    <r>
      <t>Распределение уровней ОО РД по результатам прохождения самодиагностики (</t>
    </r>
    <r>
      <rPr>
        <b/>
        <u/>
        <sz val="11"/>
        <color theme="1"/>
        <rFont val="Calibri"/>
        <family val="2"/>
        <scheme val="minor"/>
      </rPr>
      <t>ноябрь 2025</t>
    </r>
    <r>
      <rPr>
        <b/>
        <sz val="11"/>
        <color theme="1"/>
        <rFont val="Calibri"/>
        <family val="2"/>
        <scheme val="minor"/>
      </rPr>
      <t>)</t>
    </r>
  </si>
  <si>
    <t>Вариант</t>
  </si>
  <si>
    <t>Знание</t>
  </si>
  <si>
    <t>1. Магистральное направление «Знание»</t>
  </si>
  <si>
    <t>2. Магистральное направление «Здоровье»</t>
  </si>
  <si>
    <t>3. Магистральное направление «Творчество»</t>
  </si>
  <si>
    <t>4. Магистральное направление «Воспитание»</t>
  </si>
  <si>
    <t>5. Магистральное направление «Профориентация»</t>
  </si>
  <si>
    <t>6. Ключевое условие «Учитель. Школьная команда»</t>
  </si>
  <si>
    <t>7. Ключевое условие «Школьный климат»</t>
  </si>
  <si>
    <t>8. Ключевое условие «Образовательная среда»</t>
  </si>
  <si>
    <t>Учитель. Школьная команда</t>
  </si>
  <si>
    <t>Образовательная среда</t>
  </si>
  <si>
    <t>Школьный климат</t>
  </si>
  <si>
    <t>Воспитание</t>
  </si>
  <si>
    <t>Здоровье</t>
  </si>
  <si>
    <t>Профориентация</t>
  </si>
  <si>
    <t>Творчество</t>
  </si>
  <si>
    <t>Магистральное направление / ключевое условие</t>
  </si>
  <si>
    <t>Общая оценка (2-5)</t>
  </si>
  <si>
    <t>Общий уровень</t>
  </si>
  <si>
    <t xml:space="preserve">Высокий </t>
  </si>
  <si>
    <t xml:space="preserve">Средний  </t>
  </si>
  <si>
    <t xml:space="preserve">Базовый  </t>
  </si>
  <si>
    <t xml:space="preserve">Высокий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</si>
</sst>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0000"/>
    <numFmt numFmtId="165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b/>
      <sz val="11"/>
      <color theme="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theme="8"/>
      </patternFill>
    </fill>
    <fill>
      <patternFill patternType="solid">
        <fgColor rgb="FF00B05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0000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vertical="center"/>
    </xf>
    <xf numFmtId="164" fontId="0" fillId="0" borderId="0" xfId="0" applyNumberFormat="1"/>
    <xf numFmtId="0" fontId="5" fillId="3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9" fontId="0" fillId="3" borderId="0" xfId="1" applyFont="1" applyFill="1" applyAlignment="1">
      <alignment horizontal="center"/>
    </xf>
    <xf numFmtId="9" fontId="0" fillId="4" borderId="0" xfId="1" applyFont="1" applyFill="1" applyAlignment="1">
      <alignment horizontal="center"/>
    </xf>
    <xf numFmtId="9" fontId="0" fillId="5" borderId="0" xfId="1" applyFont="1" applyFill="1" applyAlignment="1">
      <alignment horizontal="center"/>
    </xf>
    <xf numFmtId="9" fontId="4" fillId="2" borderId="0" xfId="1" applyFont="1" applyFill="1" applyAlignment="1">
      <alignment horizontal="center"/>
    </xf>
    <xf numFmtId="2" fontId="0" fillId="0" borderId="0" xfId="0" applyNumberFormat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10" fontId="3" fillId="3" borderId="0" xfId="0" applyNumberFormat="1" applyFont="1" applyFill="1" applyAlignment="1">
      <alignment horizontal="center"/>
    </xf>
    <xf numFmtId="10" fontId="3" fillId="4" borderId="0" xfId="0" applyNumberFormat="1" applyFont="1" applyFill="1" applyAlignment="1">
      <alignment horizontal="center"/>
    </xf>
    <xf numFmtId="10" fontId="3" fillId="5" borderId="0" xfId="0" applyNumberFormat="1" applyFont="1" applyFill="1" applyAlignment="1">
      <alignment horizontal="center"/>
    </xf>
    <xf numFmtId="10" fontId="2" fillId="2" borderId="0" xfId="0" applyNumberFormat="1" applyFont="1" applyFill="1" applyAlignment="1">
      <alignment horizontal="center"/>
    </xf>
    <xf numFmtId="0" fontId="0" fillId="0" borderId="1" xfId="0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10" fontId="3" fillId="3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10" fontId="3" fillId="4" borderId="1" xfId="1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 vertical="center"/>
    </xf>
    <xf numFmtId="10" fontId="3" fillId="5" borderId="1" xfId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0" fontId="2" fillId="2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/>
    </xf>
    <xf numFmtId="0" fontId="3" fillId="0" borderId="1" xfId="0" applyFont="1" applyBorder="1" applyAlignment="1">
      <alignment horizontal="center" vertical="center"/>
    </xf>
    <xf numFmtId="10" fontId="3" fillId="0" borderId="1" xfId="1" applyNumberFormat="1" applyFont="1" applyBorder="1" applyAlignment="1">
      <alignment horizontal="center" vertical="center"/>
    </xf>
    <xf numFmtId="10" fontId="3" fillId="0" borderId="1" xfId="0" applyNumberFormat="1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/>
    </xf>
    <xf numFmtId="0" fontId="9" fillId="7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9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165" fontId="10" fillId="7" borderId="1" xfId="1" applyNumberFormat="1" applyFont="1" applyFill="1" applyBorder="1" applyAlignment="1">
      <alignment horizontal="center" vertical="center"/>
    </xf>
    <xf numFmtId="165" fontId="10" fillId="8" borderId="1" xfId="1" applyNumberFormat="1" applyFont="1" applyFill="1" applyBorder="1" applyAlignment="1">
      <alignment horizontal="center" vertical="center"/>
    </xf>
    <xf numFmtId="165" fontId="10" fillId="9" borderId="1" xfId="1" applyNumberFormat="1" applyFont="1" applyFill="1" applyBorder="1" applyAlignment="1">
      <alignment horizontal="center" vertical="center"/>
    </xf>
    <xf numFmtId="2" fontId="11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vertical="center"/>
    </xf>
    <xf numFmtId="165" fontId="12" fillId="10" borderId="1" xfId="1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</cellXfs>
  <cellStyles count="2">
    <cellStyle name="Normal" xfId="0" builtinId="0"/>
    <cellStyle name="Percent" xfId="1" builtinId="5"/>
  </cellStyles>
  <dxfs count="526"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4" formatCode="0.00%"/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4" formatCode="0.00%"/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4" formatCode="0.00%"/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4" formatCode="0.00%"/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4" formatCode="0.00%"/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4" formatCode="0.00%"/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4" formatCode="0.00%"/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4" formatCode="0.00%"/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4" formatCode="0.00%"/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3" formatCode="0%"/>
      <fill>
        <patternFill>
          <fgColor indexed="64"/>
          <bgColor rgb="FFFF00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fill>
        <patternFill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fill>
        <patternFill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numFmt numFmtId="13" formatCode="0%"/>
      <fill>
        <patternFill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0" formatCode="General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numFmt numFmtId="0" formatCode="General"/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3" formatCode="0%"/>
      <fill>
        <patternFill>
          <fgColor indexed="64"/>
          <bgColor rgb="FFFF00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fill>
        <patternFill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fill>
        <patternFill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numFmt numFmtId="13" formatCode="0%"/>
      <fill>
        <patternFill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0" formatCode="General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3" formatCode="0%"/>
      <fill>
        <patternFill>
          <fgColor indexed="64"/>
          <bgColor rgb="FFFF00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fill>
        <patternFill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fill>
        <patternFill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numFmt numFmtId="13" formatCode="0%"/>
      <fill>
        <patternFill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0" formatCode="General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3" formatCode="0%"/>
      <fill>
        <patternFill>
          <fgColor indexed="64"/>
          <bgColor rgb="FFFF00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fill>
        <patternFill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fill>
        <patternFill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numFmt numFmtId="13" formatCode="0%"/>
      <fill>
        <patternFill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0" formatCode="General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3" formatCode="0%"/>
      <fill>
        <patternFill>
          <fgColor indexed="64"/>
          <bgColor rgb="FFFF00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fill>
        <patternFill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fill>
        <patternFill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numFmt numFmtId="13" formatCode="0%"/>
      <fill>
        <patternFill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0" formatCode="General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3" formatCode="0%"/>
      <fill>
        <patternFill>
          <fgColor indexed="64"/>
          <bgColor rgb="FFFF00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fill>
        <patternFill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fill>
        <patternFill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numFmt numFmtId="13" formatCode="0%"/>
      <fill>
        <patternFill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0" formatCode="General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3" formatCode="0%"/>
      <fill>
        <patternFill>
          <fgColor indexed="64"/>
          <bgColor rgb="FFFF00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fill>
        <patternFill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fill>
        <patternFill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numFmt numFmtId="13" formatCode="0%"/>
      <fill>
        <patternFill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0" formatCode="General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3" formatCode="0%"/>
      <fill>
        <patternFill>
          <fgColor indexed="64"/>
          <bgColor rgb="FFFF00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fill>
        <patternFill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fill>
        <patternFill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numFmt numFmtId="13" formatCode="0%"/>
      <fill>
        <patternFill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0" formatCode="General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</font>
    </dxf>
    <dxf>
      <font>
        <b val="0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numFmt numFmtId="0" formatCode="General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</font>
    </dxf>
    <dxf>
      <font>
        <b val="0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3" formatCode="0%"/>
      <fill>
        <patternFill>
          <fgColor indexed="64"/>
          <bgColor rgb="FFFF00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fill>
        <patternFill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fill>
        <patternFill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numFmt numFmtId="13" formatCode="0%"/>
      <fill>
        <patternFill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0" formatCode="General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64" formatCode="0000000000"/>
      <alignment horizontal="general" vertic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000000000"/>
      <fill>
        <patternFill patternType="none">
          <fgColor indexed="64"/>
          <bgColor indexed="65"/>
        </patternFill>
      </fill>
    </dxf>
    <dxf>
      <alignment horizontal="general" vertic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0000000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000000000"/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openxmlformats.org/officeDocument/2006/relationships/worksheet" Target="worksheets/sheet12.xml"/><Relationship Id="rId18" Type="http://schemas.openxmlformats.org/officeDocument/2006/relationships/worksheet" Target="worksheets/sheet17.xml"/><Relationship Id="rId3" Type="http://schemas.openxmlformats.org/officeDocument/2006/relationships/chartsheet" Target="chartsheets/sheet1.xml"/><Relationship Id="rId21" Type="http://schemas.openxmlformats.org/officeDocument/2006/relationships/styles" Target="styles.xml"/><Relationship Id="rId7" Type="http://schemas.openxmlformats.org/officeDocument/2006/relationships/worksheet" Target="worksheets/sheet6.xml"/><Relationship Id="rId12" Type="http://schemas.openxmlformats.org/officeDocument/2006/relationships/worksheet" Target="worksheets/sheet11.xml"/><Relationship Id="rId17" Type="http://schemas.openxmlformats.org/officeDocument/2006/relationships/worksheet" Target="worksheets/sheet16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5.xml"/><Relationship Id="rId20" Type="http://schemas.openxmlformats.org/officeDocument/2006/relationships/connections" Target="connection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openxmlformats.org/officeDocument/2006/relationships/worksheet" Target="worksheets/sheet10.xml"/><Relationship Id="rId24" Type="http://schemas.openxmlformats.org/officeDocument/2006/relationships/calcChain" Target="calcChain.xml"/><Relationship Id="rId5" Type="http://schemas.openxmlformats.org/officeDocument/2006/relationships/worksheet" Target="worksheets/sheet4.xml"/><Relationship Id="rId15" Type="http://schemas.openxmlformats.org/officeDocument/2006/relationships/worksheet" Target="worksheets/sheet14.xml"/><Relationship Id="rId23" Type="http://schemas.openxmlformats.org/officeDocument/2006/relationships/sheetMetadata" Target="metadata.xml"/><Relationship Id="rId10" Type="http://schemas.openxmlformats.org/officeDocument/2006/relationships/worksheet" Target="worksheets/sheet9.xml"/><Relationship Id="rId19" Type="http://schemas.openxmlformats.org/officeDocument/2006/relationships/theme" Target="theme/theme1.xml"/><Relationship Id="rId4" Type="http://schemas.openxmlformats.org/officeDocument/2006/relationships/worksheet" Target="worksheets/sheet3.xml"/><Relationship Id="rId9" Type="http://schemas.openxmlformats.org/officeDocument/2006/relationships/worksheet" Target="worksheets/sheet8.xml"/><Relationship Id="rId14" Type="http://schemas.openxmlformats.org/officeDocument/2006/relationships/worksheet" Target="worksheets/sheet13.xml"/><Relationship Id="rId22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'1. Дубликаты'!$D$1</c:f>
              <c:strCache>
                <c:ptCount val="1"/>
                <c:pt idx="0">
                  <c:v>Прошли (раз)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'1. Дубликаты'!$A$2:$C$59</c:f>
              <c:multiLvlStrCache>
                <c:ptCount val="58"/>
                <c:lvl>
                  <c:pt idx="0">
                    <c:v>МКОУ "Асахская СОШ"</c:v>
                  </c:pt>
                  <c:pt idx="1">
                    <c:v>МКОУ "Аштынская СОШ"</c:v>
                  </c:pt>
                  <c:pt idx="2">
                    <c:v>МКОУ "Юхари-Яракская ООШ им.А.М.Юсуфова"</c:v>
                  </c:pt>
                  <c:pt idx="3">
                    <c:v>МКОУ "Хтунская НОШ"</c:v>
                  </c:pt>
                  <c:pt idx="4">
                    <c:v>МКОУ "Куркебимахинская ООШ"</c:v>
                  </c:pt>
                  <c:pt idx="5">
                    <c:v>МКОУ "Чухверкентская СОШ"</c:v>
                  </c:pt>
                  <c:pt idx="6">
                    <c:v>МКОУ "Зильская СОШ"</c:v>
                  </c:pt>
                  <c:pt idx="7">
                    <c:v>МКОУ "Хурякская ООШ"</c:v>
                  </c:pt>
                  <c:pt idx="8">
                    <c:v>МКОУ "Цуртильская СОШ"</c:v>
                  </c:pt>
                  <c:pt idx="9">
                    <c:v>МКОУ "Бетельдинская СОШ"</c:v>
                  </c:pt>
                  <c:pt idx="10">
                    <c:v>МКОУ "Гведышинская СОШ"</c:v>
                  </c:pt>
                  <c:pt idx="11">
                    <c:v>МКОУ "Тлянадинская ООШ"</c:v>
                  </c:pt>
                  <c:pt idx="12">
                    <c:v>МКОО "Цадинская ООШ"</c:v>
                  </c:pt>
                  <c:pt idx="13">
                    <c:v>МКОУ "Гоцатлинская СОШ"</c:v>
                  </c:pt>
                  <c:pt idx="14">
                    <c:v>МКОУ "Тагадинская СОШ"</c:v>
                  </c:pt>
                  <c:pt idx="15">
                    <c:v>ГКОУ "Новомуслахская СОШ Рутульского района"</c:v>
                  </c:pt>
                  <c:pt idx="16">
                    <c:v>ГКОУ РД "Горьковская ООШ Унцукульского района"</c:v>
                  </c:pt>
                  <c:pt idx="17">
                    <c:v>ГКОУ РД "Джугутская ООШ Ботлихского района"</c:v>
                  </c:pt>
                  <c:pt idx="18">
                    <c:v>ГКОУ РД "Нагуратлинская СОШ Гунибского района"</c:v>
                  </c:pt>
                  <c:pt idx="19">
                    <c:v>ГКОУ РД "Цадахская СОШ"</c:v>
                  </c:pt>
                  <c:pt idx="20">
                    <c:v>МКОУ "Гаккойская СОШ"</c:v>
                  </c:pt>
                  <c:pt idx="21">
                    <c:v>МКОУ "Гигатлинская СОШ им. Исаева Ш.А."</c:v>
                  </c:pt>
                  <c:pt idx="22">
                    <c:v>МКОУ "Геницоробская НОШ"</c:v>
                  </c:pt>
                  <c:pt idx="23">
                    <c:v>МКОУ "Занатинская НОШ"</c:v>
                  </c:pt>
                  <c:pt idx="24">
                    <c:v>МКОУ "Урибская СОШ"</c:v>
                  </c:pt>
                  <c:pt idx="25">
                    <c:v>МКОУ "Хучадинская ООШ"</c:v>
                  </c:pt>
                  <c:pt idx="26">
                    <c:v>МКОУ СОШ №4 город Кизляр</c:v>
                  </c:pt>
                  <c:pt idx="27">
                    <c:v>МКОУ "Тлайлухская СОШ"</c:v>
                  </c:pt>
                  <c:pt idx="28">
                    <c:v>МКОУ "Урахинская СОШ"</c:v>
                  </c:pt>
                  <c:pt idx="29">
                    <c:v>МКОУ "Мюрегинская СОШ"</c:v>
                  </c:pt>
                  <c:pt idx="30">
                    <c:v>МКОУ "Канасирагинская СОШ"</c:v>
                  </c:pt>
                  <c:pt idx="31">
                    <c:v>МБОУ "Анчикская СОШ"</c:v>
                  </c:pt>
                  <c:pt idx="32">
                    <c:v>МКОУ "Андийская СОШ №1"</c:v>
                  </c:pt>
                  <c:pt idx="33">
                    <c:v>МКОУ "Ботлихская СОШ №3"</c:v>
                  </c:pt>
                  <c:pt idx="34">
                    <c:v>МКОУ "Миарсинская СОШ"</c:v>
                  </c:pt>
                  <c:pt idx="35">
                    <c:v>МКОУ "Н.Кегерская СОШ"</c:v>
                  </c:pt>
                  <c:pt idx="36">
                    <c:v>МКОУ "Согратлинская Гимназия имени М.Махатилова"</c:v>
                  </c:pt>
                  <c:pt idx="37">
                    <c:v>МКОУ "Шангодинская СОШ"</c:v>
                  </c:pt>
                  <c:pt idx="38">
                    <c:v>МКОУ "Зильбачинская СОШ"</c:v>
                  </c:pt>
                  <c:pt idx="39">
                    <c:v>МКОУ "Цизгаринская ООШ"</c:v>
                  </c:pt>
                  <c:pt idx="40">
                    <c:v>МКОУ "Газиянская ООШ"</c:v>
                  </c:pt>
                  <c:pt idx="41">
                    <c:v>МКОУ "Хунгиянская ООШ"</c:v>
                  </c:pt>
                  <c:pt idx="42">
                    <c:v>МКОУ "Нижнечирюртовская СОШ" им.Абдуллаевой М.Г.</c:v>
                  </c:pt>
                  <c:pt idx="43">
                    <c:v>МКОУ "Сумбатлинская ООШ"</c:v>
                  </c:pt>
                  <c:pt idx="44">
                    <c:v>МКОУ "Хайхинская ООШ - сад" им. Сулейманова Х.С.,</c:v>
                  </c:pt>
                  <c:pt idx="45">
                    <c:v>МКОУ "Хосрехская СОШ им.Ахмедова Т.А."</c:v>
                  </c:pt>
                  <c:pt idx="46">
                    <c:v>МКОУ "Моллакентская СОШ"</c:v>
                  </c:pt>
                  <c:pt idx="47">
                    <c:v>МКОУ "Хвереджская СОШ-детский сад"</c:v>
                  </c:pt>
                  <c:pt idx="48">
                    <c:v>МКОУ "Кубинская СОШ"</c:v>
                  </c:pt>
                  <c:pt idx="49">
                    <c:v>МКОУ "Кундынская СОШ" имени С.К.Магомедова</c:v>
                  </c:pt>
                  <c:pt idx="50">
                    <c:v>МКОУ "Хунинская ООШ"</c:v>
                  </c:pt>
                  <c:pt idx="51">
                    <c:v>МКОУ "Джепельская ООШ"</c:v>
                  </c:pt>
                  <c:pt idx="52">
                    <c:v>МКОУ "Мугерганская СОШ им.Рамалданова А.Р."</c:v>
                  </c:pt>
                  <c:pt idx="53">
                    <c:v>МКОУ "Ярукваларская ООШ"</c:v>
                  </c:pt>
                  <c:pt idx="54">
                    <c:v>МКОУ "Куфинская СОШ"</c:v>
                  </c:pt>
                  <c:pt idx="55">
                    <c:v>МКОУ "Бурдекинская СОШ"</c:v>
                  </c:pt>
                  <c:pt idx="56">
                    <c:v>МБОУ "Школа-интернат № 5"
</c:v>
                  </c:pt>
                  <c:pt idx="57">
                    <c:v>МКОУ СОШ № 11</c:v>
                  </c:pt>
                </c:lvl>
                <c:lvl>
                  <c:pt idx="0">
                    <c:v>Цунтинский МР</c:v>
                  </c:pt>
                  <c:pt idx="1">
                    <c:v>Дахадаевский МР</c:v>
                  </c:pt>
                  <c:pt idx="2">
                    <c:v>Хивский МР</c:v>
                  </c:pt>
                  <c:pt idx="3">
                    <c:v>Сулейман-Стальский МР</c:v>
                  </c:pt>
                  <c:pt idx="4">
                    <c:v>Акушинский МР</c:v>
                  </c:pt>
                  <c:pt idx="5">
                    <c:v>Сулейман-Стальский МР</c:v>
                  </c:pt>
                  <c:pt idx="6">
                    <c:v>Табасаранский МР</c:v>
                  </c:pt>
                  <c:pt idx="7">
                    <c:v>Табасаранский МР</c:v>
                  </c:pt>
                  <c:pt idx="8">
                    <c:v>Табасаранский МР</c:v>
                  </c:pt>
                  <c:pt idx="9">
                    <c:v>Тляратинский МР</c:v>
                  </c:pt>
                  <c:pt idx="10">
                    <c:v>Тляратинский МР</c:v>
                  </c:pt>
                  <c:pt idx="11">
                    <c:v>Тляратинский МР</c:v>
                  </c:pt>
                  <c:pt idx="12">
                    <c:v>Хунзахский МР</c:v>
                  </c:pt>
                  <c:pt idx="13">
                    <c:v>Хунзахский МР</c:v>
                  </c:pt>
                  <c:pt idx="14">
                    <c:v>Хунзахский МР</c:v>
                  </c:pt>
                  <c:pt idx="15">
                    <c:v>ЦОДОУ ЗОЖ</c:v>
                  </c:pt>
                  <c:pt idx="16">
                    <c:v>ЦОДОУ ЗОЖ</c:v>
                  </c:pt>
                  <c:pt idx="17">
                    <c:v>ЦОДОУ ЗОЖ</c:v>
                  </c:pt>
                  <c:pt idx="18">
                    <c:v>ЦОДОУ ЗОЖ</c:v>
                  </c:pt>
                  <c:pt idx="19">
                    <c:v>ЦОДОУ ЗОЖ</c:v>
                  </c:pt>
                  <c:pt idx="20">
                    <c:v>Цумадинский МР</c:v>
                  </c:pt>
                  <c:pt idx="21">
                    <c:v>Цумадинский МР</c:v>
                  </c:pt>
                  <c:pt idx="22">
                    <c:v>Шамильский МР</c:v>
                  </c:pt>
                  <c:pt idx="23">
                    <c:v>Шамильский МР</c:v>
                  </c:pt>
                  <c:pt idx="24">
                    <c:v>Шамильский МР</c:v>
                  </c:pt>
                  <c:pt idx="25">
                    <c:v>Шамильский МР</c:v>
                  </c:pt>
                  <c:pt idx="26">
                    <c:v>г. Кизляр</c:v>
                  </c:pt>
                  <c:pt idx="27">
                    <c:v>Хунзахский МР</c:v>
                  </c:pt>
                  <c:pt idx="28">
                    <c:v>Сергокалинский МР</c:v>
                  </c:pt>
                  <c:pt idx="29">
                    <c:v>Сергокалинский МР</c:v>
                  </c:pt>
                  <c:pt idx="30">
                    <c:v>Сергокалинский МР</c:v>
                  </c:pt>
                  <c:pt idx="31">
                    <c:v>Ахвахский МР</c:v>
                  </c:pt>
                  <c:pt idx="32">
                    <c:v>Ботлихский МР</c:v>
                  </c:pt>
                  <c:pt idx="33">
                    <c:v>Ботлихский МР</c:v>
                  </c:pt>
                  <c:pt idx="34">
                    <c:v>Ботлихский МР</c:v>
                  </c:pt>
                  <c:pt idx="35">
                    <c:v>Гунибский МР</c:v>
                  </c:pt>
                  <c:pt idx="36">
                    <c:v>Гунибский МР</c:v>
                  </c:pt>
                  <c:pt idx="37">
                    <c:v>Гунибский МР</c:v>
                  </c:pt>
                  <c:pt idx="38">
                    <c:v>Дахадаевский МР</c:v>
                  </c:pt>
                  <c:pt idx="39">
                    <c:v>Дахадаевский МР</c:v>
                  </c:pt>
                  <c:pt idx="40">
                    <c:v>Кайтагский МР</c:v>
                  </c:pt>
                  <c:pt idx="41">
                    <c:v>Кайтагский МР</c:v>
                  </c:pt>
                  <c:pt idx="42">
                    <c:v>Кизилюртовский МР</c:v>
                  </c:pt>
                  <c:pt idx="43">
                    <c:v>Кулинский МР</c:v>
                  </c:pt>
                  <c:pt idx="44">
                    <c:v>Кулинский МР</c:v>
                  </c:pt>
                  <c:pt idx="45">
                    <c:v>Кулинский МР</c:v>
                  </c:pt>
                  <c:pt idx="46">
                    <c:v>Курахский МР</c:v>
                  </c:pt>
                  <c:pt idx="47">
                    <c:v>Курахский МР</c:v>
                  </c:pt>
                  <c:pt idx="48">
                    <c:v>Лакский МР</c:v>
                  </c:pt>
                  <c:pt idx="49">
                    <c:v>Лакский МР</c:v>
                  </c:pt>
                  <c:pt idx="50">
                    <c:v>Лакский МР</c:v>
                  </c:pt>
                  <c:pt idx="51">
                    <c:v>Магарамкентский МР</c:v>
                  </c:pt>
                  <c:pt idx="52">
                    <c:v>Магарамкентский МР</c:v>
                  </c:pt>
                  <c:pt idx="53">
                    <c:v>Магарамкентский МР</c:v>
                  </c:pt>
                  <c:pt idx="54">
                    <c:v>Рутульский МР</c:v>
                  </c:pt>
                  <c:pt idx="55">
                    <c:v>Сергокалинский МР</c:v>
                  </c:pt>
                  <c:pt idx="56">
                    <c:v>г. Махачкала</c:v>
                  </c:pt>
                  <c:pt idx="57">
                    <c:v>г. Хасавюрт</c:v>
                  </c:pt>
                </c:lvl>
                <c:lvl>
                  <c:pt idx="0">
                    <c:v>0538000752</c:v>
                  </c:pt>
                  <c:pt idx="1">
                    <c:v>0511003160</c:v>
                  </c:pt>
                  <c:pt idx="2">
                    <c:v>0535003628</c:v>
                  </c:pt>
                  <c:pt idx="3">
                    <c:v>0529010419</c:v>
                  </c:pt>
                  <c:pt idx="4">
                    <c:v>0502006782</c:v>
                  </c:pt>
                  <c:pt idx="5">
                    <c:v>0529010384</c:v>
                  </c:pt>
                  <c:pt idx="6">
                    <c:v>0530009231</c:v>
                  </c:pt>
                  <c:pt idx="7">
                    <c:v>0530008566</c:v>
                  </c:pt>
                  <c:pt idx="8">
                    <c:v>0530008559</c:v>
                  </c:pt>
                  <c:pt idx="9">
                    <c:v>0532000516</c:v>
                  </c:pt>
                  <c:pt idx="10">
                    <c:v>0532000636</c:v>
                  </c:pt>
                  <c:pt idx="11">
                    <c:v>0532010070</c:v>
                  </c:pt>
                  <c:pt idx="12">
                    <c:v>0536015048</c:v>
                  </c:pt>
                  <c:pt idx="13">
                    <c:v>0536007343</c:v>
                  </c:pt>
                  <c:pt idx="14">
                    <c:v>0536006484</c:v>
                  </c:pt>
                  <c:pt idx="15">
                    <c:v>0505008107</c:v>
                  </c:pt>
                  <c:pt idx="16">
                    <c:v>0534029736</c:v>
                  </c:pt>
                  <c:pt idx="17">
                    <c:v>0546019683</c:v>
                  </c:pt>
                  <c:pt idx="18">
                    <c:v>0516008405</c:v>
                  </c:pt>
                  <c:pt idx="19">
                    <c:v>0539011193</c:v>
                  </c:pt>
                  <c:pt idx="20">
                    <c:v>0537004680</c:v>
                  </c:pt>
                  <c:pt idx="21">
                    <c:v>0537003983</c:v>
                  </c:pt>
                  <c:pt idx="22">
                    <c:v>0528008495</c:v>
                  </c:pt>
                  <c:pt idx="23">
                    <c:v>0528008417</c:v>
                  </c:pt>
                  <c:pt idx="24">
                    <c:v>0528008350</c:v>
                  </c:pt>
                  <c:pt idx="25">
                    <c:v>0528008216</c:v>
                  </c:pt>
                  <c:pt idx="26">
                    <c:v>0547004680</c:v>
                  </c:pt>
                  <c:pt idx="27">
                    <c:v>0536006477</c:v>
                  </c:pt>
                  <c:pt idx="28">
                    <c:v>0527003871</c:v>
                  </c:pt>
                  <c:pt idx="29">
                    <c:v>0527001592</c:v>
                  </c:pt>
                  <c:pt idx="30">
                    <c:v>0527002885</c:v>
                  </c:pt>
                  <c:pt idx="31">
                    <c:v>0503005340</c:v>
                  </c:pt>
                  <c:pt idx="32">
                    <c:v>0506006208</c:v>
                  </c:pt>
                  <c:pt idx="33">
                    <c:v>0506005772</c:v>
                  </c:pt>
                  <c:pt idx="34">
                    <c:v>0506006134</c:v>
                  </c:pt>
                  <c:pt idx="35">
                    <c:v>0510008247</c:v>
                  </c:pt>
                  <c:pt idx="36">
                    <c:v>0510008286</c:v>
                  </c:pt>
                  <c:pt idx="37">
                    <c:v>0510008624</c:v>
                  </c:pt>
                  <c:pt idx="38">
                    <c:v>0511003202</c:v>
                  </c:pt>
                  <c:pt idx="39">
                    <c:v>0511002992</c:v>
                  </c:pt>
                  <c:pt idx="40">
                    <c:v>0514003627</c:v>
                  </c:pt>
                  <c:pt idx="41">
                    <c:v>0514003105</c:v>
                  </c:pt>
                  <c:pt idx="42">
                    <c:v>0516008155</c:v>
                  </c:pt>
                  <c:pt idx="43">
                    <c:v>0518001490</c:v>
                  </c:pt>
                  <c:pt idx="44">
                    <c:v>0518001589</c:v>
                  </c:pt>
                  <c:pt idx="45">
                    <c:v>0518001596</c:v>
                  </c:pt>
                  <c:pt idx="46">
                    <c:v>0519002169</c:v>
                  </c:pt>
                  <c:pt idx="47">
                    <c:v>0519001969</c:v>
                  </c:pt>
                  <c:pt idx="48">
                    <c:v>0520002068</c:v>
                  </c:pt>
                  <c:pt idx="49">
                    <c:v>0520001963</c:v>
                  </c:pt>
                  <c:pt idx="50">
                    <c:v>0520002131</c:v>
                  </c:pt>
                  <c:pt idx="51">
                    <c:v>0523000421</c:v>
                  </c:pt>
                  <c:pt idx="52">
                    <c:v>0523000446</c:v>
                  </c:pt>
                  <c:pt idx="53">
                    <c:v>0523000710</c:v>
                  </c:pt>
                  <c:pt idx="54">
                    <c:v>0526013387</c:v>
                  </c:pt>
                  <c:pt idx="55">
                    <c:v>0527002910</c:v>
                  </c:pt>
                  <c:pt idx="56">
                    <c:v>0560002402</c:v>
                  </c:pt>
                  <c:pt idx="57">
                    <c:v>0544020524</c:v>
                  </c:pt>
                </c:lvl>
              </c:multiLvlStrCache>
            </c:multiLvlStrRef>
          </c:cat>
          <c:val>
            <c:numRef>
              <c:f>'1. Дубликаты'!$D$2:$D$59</c:f>
              <c:numCache>
                <c:formatCode>General</c:formatCode>
                <c:ptCount val="58"/>
                <c:pt idx="0">
                  <c:v>21</c:v>
                </c:pt>
                <c:pt idx="1">
                  <c:v>8</c:v>
                </c:pt>
                <c:pt idx="2">
                  <c:v>3</c:v>
                </c:pt>
                <c:pt idx="3">
                  <c:v>3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  <c:pt idx="41">
                  <c:v>2</c:v>
                </c:pt>
                <c:pt idx="42">
                  <c:v>2</c:v>
                </c:pt>
                <c:pt idx="43">
                  <c:v>2</c:v>
                </c:pt>
                <c:pt idx="44">
                  <c:v>2</c:v>
                </c:pt>
                <c:pt idx="45">
                  <c:v>2</c:v>
                </c:pt>
                <c:pt idx="46">
                  <c:v>2</c:v>
                </c:pt>
                <c:pt idx="47">
                  <c:v>2</c:v>
                </c:pt>
                <c:pt idx="48">
                  <c:v>2</c:v>
                </c:pt>
                <c:pt idx="49">
                  <c:v>2</c:v>
                </c:pt>
                <c:pt idx="50">
                  <c:v>2</c:v>
                </c:pt>
                <c:pt idx="51">
                  <c:v>2</c:v>
                </c:pt>
                <c:pt idx="52">
                  <c:v>2</c:v>
                </c:pt>
                <c:pt idx="53">
                  <c:v>2</c:v>
                </c:pt>
                <c:pt idx="54">
                  <c:v>2</c:v>
                </c:pt>
                <c:pt idx="55">
                  <c:v>2</c:v>
                </c:pt>
                <c:pt idx="56">
                  <c:v>2</c:v>
                </c:pt>
                <c:pt idx="57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12-4E1A-B4F9-926ABDA27F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95005200"/>
        <c:axId val="1295008080"/>
      </c:barChart>
      <c:catAx>
        <c:axId val="1295005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95008080"/>
        <c:crosses val="autoZero"/>
        <c:auto val="1"/>
        <c:lblAlgn val="ctr"/>
        <c:lblOffset val="100"/>
        <c:noMultiLvlLbl val="0"/>
      </c:catAx>
      <c:valAx>
        <c:axId val="1295008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950052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Распределение уровней ОО РД по результатам прохождения самодиагностики</a:t>
            </a:r>
            <a:r>
              <a:rPr lang="en-US"/>
              <a:t> </a:t>
            </a:r>
            <a:r>
              <a:rPr lang="ru-RU"/>
              <a:t>в разрезе по МО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percentStacked"/>
        <c:varyColors val="0"/>
        <c:ser>
          <c:idx val="1"/>
          <c:order val="0"/>
          <c:tx>
            <c:strRef>
              <c:f>'3. Анализ по МО'!$I$1</c:f>
              <c:strCache>
                <c:ptCount val="1"/>
                <c:pt idx="0">
                  <c:v>Высокий  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'3. Анализ по МО'!$G$2:$G$56</c:f>
              <c:strCache>
                <c:ptCount val="54"/>
                <c:pt idx="0">
                  <c:v>Бежтинский участок</c:v>
                </c:pt>
                <c:pt idx="1">
                  <c:v>Кизилюртовский МР</c:v>
                </c:pt>
                <c:pt idx="2">
                  <c:v>Ногайский МР</c:v>
                </c:pt>
                <c:pt idx="3">
                  <c:v>Подведомственные</c:v>
                </c:pt>
                <c:pt idx="4">
                  <c:v>г. Дагестанские Огни</c:v>
                </c:pt>
                <c:pt idx="5">
                  <c:v>г. Каспийск</c:v>
                </c:pt>
                <c:pt idx="6">
                  <c:v>Кумторкалинский МР</c:v>
                </c:pt>
                <c:pt idx="7">
                  <c:v>г. Кизилюрт</c:v>
                </c:pt>
                <c:pt idx="8">
                  <c:v>Сулейман-Стальский МР</c:v>
                </c:pt>
                <c:pt idx="9">
                  <c:v>Хасавюртовский МР</c:v>
                </c:pt>
                <c:pt idx="10">
                  <c:v>Кайтагский МР</c:v>
                </c:pt>
                <c:pt idx="11">
                  <c:v>г. Махачкала</c:v>
                </c:pt>
                <c:pt idx="12">
                  <c:v>Карабудахкентский МР</c:v>
                </c:pt>
                <c:pt idx="13">
                  <c:v>г. Дербент</c:v>
                </c:pt>
                <c:pt idx="14">
                  <c:v>Цумадинский МР</c:v>
                </c:pt>
                <c:pt idx="15">
                  <c:v>Табасаранский МР</c:v>
                </c:pt>
                <c:pt idx="16">
                  <c:v>Агульский МР</c:v>
                </c:pt>
                <c:pt idx="17">
                  <c:v>Лакский МР</c:v>
                </c:pt>
                <c:pt idx="18">
                  <c:v>ЦОДОУ ЗОЖ</c:v>
                </c:pt>
                <c:pt idx="19">
                  <c:v>Тарумовский МР</c:v>
                </c:pt>
                <c:pt idx="20">
                  <c:v>Гунибский МР</c:v>
                </c:pt>
                <c:pt idx="21">
                  <c:v>г. Избербаш</c:v>
                </c:pt>
                <c:pt idx="22">
                  <c:v>Новолакский МР</c:v>
                </c:pt>
                <c:pt idx="23">
                  <c:v>Рутульский МР</c:v>
                </c:pt>
                <c:pt idx="24">
                  <c:v>Бабаюртовский МР</c:v>
                </c:pt>
                <c:pt idx="25">
                  <c:v>Ахтынский МР</c:v>
                </c:pt>
                <c:pt idx="26">
                  <c:v>Буйнакский МР</c:v>
                </c:pt>
                <c:pt idx="27">
                  <c:v>Сергокалинский МР</c:v>
                </c:pt>
                <c:pt idx="28">
                  <c:v>г. Буйнакск</c:v>
                </c:pt>
                <c:pt idx="29">
                  <c:v>Дахадаевский МР</c:v>
                </c:pt>
                <c:pt idx="30">
                  <c:v>Магарамкентский МР</c:v>
                </c:pt>
                <c:pt idx="31">
                  <c:v>Гергебильский МР</c:v>
                </c:pt>
                <c:pt idx="32">
                  <c:v>Казбековский МР</c:v>
                </c:pt>
                <c:pt idx="33">
                  <c:v>Дербентский МР</c:v>
                </c:pt>
                <c:pt idx="34">
                  <c:v>Хивский МР</c:v>
                </c:pt>
                <c:pt idx="35">
                  <c:v>Гумбетовский МР</c:v>
                </c:pt>
                <c:pt idx="36">
                  <c:v>Каякентский МР</c:v>
                </c:pt>
                <c:pt idx="37">
                  <c:v>г. Кизляр</c:v>
                </c:pt>
                <c:pt idx="38">
                  <c:v>Чародинский МР</c:v>
                </c:pt>
                <c:pt idx="39">
                  <c:v>Кизлярский МР</c:v>
                </c:pt>
                <c:pt idx="40">
                  <c:v>Унцукульский МР</c:v>
                </c:pt>
                <c:pt idx="41">
                  <c:v>Докузпаринский МР</c:v>
                </c:pt>
                <c:pt idx="42">
                  <c:v>Акушинский МР</c:v>
                </c:pt>
                <c:pt idx="43">
                  <c:v>г. Хасавюрт</c:v>
                </c:pt>
                <c:pt idx="44">
                  <c:v>Хунзахский МР</c:v>
                </c:pt>
                <c:pt idx="45">
                  <c:v>Кулинский МР</c:v>
                </c:pt>
                <c:pt idx="46">
                  <c:v>Ахвахский МР</c:v>
                </c:pt>
                <c:pt idx="47">
                  <c:v>Левашинский МР</c:v>
                </c:pt>
                <c:pt idx="48">
                  <c:v>Ботлихский МР</c:v>
                </c:pt>
                <c:pt idx="49">
                  <c:v>Цунтинский МР</c:v>
                </c:pt>
                <c:pt idx="50">
                  <c:v>Курахский МР</c:v>
                </c:pt>
                <c:pt idx="51">
                  <c:v>г. Южно-Сухокумск</c:v>
                </c:pt>
                <c:pt idx="52">
                  <c:v>Шамильский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'3. Анализ по МО'!$I$2:$I$56</c:f>
              <c:numCache>
                <c:formatCode>0%</c:formatCode>
                <c:ptCount val="54"/>
                <c:pt idx="0">
                  <c:v>0.5714285714285714</c:v>
                </c:pt>
                <c:pt idx="1">
                  <c:v>0.34782608695652173</c:v>
                </c:pt>
                <c:pt idx="2">
                  <c:v>0.4375</c:v>
                </c:pt>
                <c:pt idx="3">
                  <c:v>0.33333333333333331</c:v>
                </c:pt>
                <c:pt idx="4">
                  <c:v>0.25</c:v>
                </c:pt>
                <c:pt idx="5">
                  <c:v>0.3125</c:v>
                </c:pt>
                <c:pt idx="6">
                  <c:v>0.125</c:v>
                </c:pt>
                <c:pt idx="7">
                  <c:v>0.25</c:v>
                </c:pt>
                <c:pt idx="8">
                  <c:v>0.26315789473684209</c:v>
                </c:pt>
                <c:pt idx="9">
                  <c:v>3.6363636363636362E-2</c:v>
                </c:pt>
                <c:pt idx="10">
                  <c:v>0.18181818181818182</c:v>
                </c:pt>
                <c:pt idx="11">
                  <c:v>0.3611111111111111</c:v>
                </c:pt>
                <c:pt idx="12">
                  <c:v>0.17857142857142858</c:v>
                </c:pt>
                <c:pt idx="13">
                  <c:v>8.3333333333333329E-2</c:v>
                </c:pt>
                <c:pt idx="14">
                  <c:v>0.22727272727272727</c:v>
                </c:pt>
                <c:pt idx="15">
                  <c:v>5.2631578947368418E-2</c:v>
                </c:pt>
                <c:pt idx="16">
                  <c:v>6.6666666666666666E-2</c:v>
                </c:pt>
                <c:pt idx="17">
                  <c:v>0.13333333333333333</c:v>
                </c:pt>
                <c:pt idx="18">
                  <c:v>0.11688311688311688</c:v>
                </c:pt>
                <c:pt idx="19">
                  <c:v>5.5555555555555552E-2</c:v>
                </c:pt>
                <c:pt idx="20">
                  <c:v>0.19230769230769232</c:v>
                </c:pt>
                <c:pt idx="21">
                  <c:v>0.125</c:v>
                </c:pt>
                <c:pt idx="22">
                  <c:v>0.13043478260869565</c:v>
                </c:pt>
                <c:pt idx="23">
                  <c:v>0.2608695652173913</c:v>
                </c:pt>
                <c:pt idx="24">
                  <c:v>0.23809523809523808</c:v>
                </c:pt>
                <c:pt idx="25">
                  <c:v>0.16666666666666666</c:v>
                </c:pt>
                <c:pt idx="26">
                  <c:v>8.3333333333333329E-2</c:v>
                </c:pt>
                <c:pt idx="27">
                  <c:v>0</c:v>
                </c:pt>
                <c:pt idx="28">
                  <c:v>0</c:v>
                </c:pt>
                <c:pt idx="29">
                  <c:v>0.23255813953488372</c:v>
                </c:pt>
                <c:pt idx="30">
                  <c:v>6.25E-2</c:v>
                </c:pt>
                <c:pt idx="31">
                  <c:v>0.1</c:v>
                </c:pt>
                <c:pt idx="32">
                  <c:v>0.13333333333333333</c:v>
                </c:pt>
                <c:pt idx="33">
                  <c:v>8.8888888888888892E-2</c:v>
                </c:pt>
                <c:pt idx="34">
                  <c:v>0.32</c:v>
                </c:pt>
                <c:pt idx="35">
                  <c:v>0.21052631578947367</c:v>
                </c:pt>
                <c:pt idx="36">
                  <c:v>0</c:v>
                </c:pt>
                <c:pt idx="37">
                  <c:v>0</c:v>
                </c:pt>
                <c:pt idx="38">
                  <c:v>0.1111111111111111</c:v>
                </c:pt>
                <c:pt idx="39">
                  <c:v>0</c:v>
                </c:pt>
                <c:pt idx="40">
                  <c:v>0.13333333333333333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2.7027027027027029E-2</c:v>
                </c:pt>
                <c:pt idx="45">
                  <c:v>7.1428571428571425E-2</c:v>
                </c:pt>
                <c:pt idx="46">
                  <c:v>7.1428571428571425E-2</c:v>
                </c:pt>
                <c:pt idx="47">
                  <c:v>2.564102564102564E-2</c:v>
                </c:pt>
                <c:pt idx="48">
                  <c:v>0</c:v>
                </c:pt>
                <c:pt idx="49">
                  <c:v>0.15</c:v>
                </c:pt>
                <c:pt idx="50">
                  <c:v>4.3478260869565216E-2</c:v>
                </c:pt>
                <c:pt idx="51">
                  <c:v>0</c:v>
                </c:pt>
                <c:pt idx="52">
                  <c:v>5.128205128205128E-2</c:v>
                </c:pt>
                <c:pt idx="5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D0-4C62-BC0F-734A58E71A73}"/>
            </c:ext>
          </c:extLst>
        </c:ser>
        <c:ser>
          <c:idx val="2"/>
          <c:order val="1"/>
          <c:tx>
            <c:strRef>
              <c:f>'3. Анализ по МО'!$J$1</c:f>
              <c:strCache>
                <c:ptCount val="1"/>
                <c:pt idx="0">
                  <c:v>Средний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'3. Анализ по МО'!$G$2:$G$56</c:f>
              <c:strCache>
                <c:ptCount val="54"/>
                <c:pt idx="0">
                  <c:v>Бежтинский участок</c:v>
                </c:pt>
                <c:pt idx="1">
                  <c:v>Кизилюртовский МР</c:v>
                </c:pt>
                <c:pt idx="2">
                  <c:v>Ногайский МР</c:v>
                </c:pt>
                <c:pt idx="3">
                  <c:v>Подведомственные</c:v>
                </c:pt>
                <c:pt idx="4">
                  <c:v>г. Дагестанские Огни</c:v>
                </c:pt>
                <c:pt idx="5">
                  <c:v>г. Каспийск</c:v>
                </c:pt>
                <c:pt idx="6">
                  <c:v>Кумторкалинский МР</c:v>
                </c:pt>
                <c:pt idx="7">
                  <c:v>г. Кизилюрт</c:v>
                </c:pt>
                <c:pt idx="8">
                  <c:v>Сулейман-Стальский МР</c:v>
                </c:pt>
                <c:pt idx="9">
                  <c:v>Хасавюртовский МР</c:v>
                </c:pt>
                <c:pt idx="10">
                  <c:v>Кайтагский МР</c:v>
                </c:pt>
                <c:pt idx="11">
                  <c:v>г. Махачкала</c:v>
                </c:pt>
                <c:pt idx="12">
                  <c:v>Карабудахкентский МР</c:v>
                </c:pt>
                <c:pt idx="13">
                  <c:v>г. Дербент</c:v>
                </c:pt>
                <c:pt idx="14">
                  <c:v>Цумадинский МР</c:v>
                </c:pt>
                <c:pt idx="15">
                  <c:v>Табасаранский МР</c:v>
                </c:pt>
                <c:pt idx="16">
                  <c:v>Агульский МР</c:v>
                </c:pt>
                <c:pt idx="17">
                  <c:v>Лакский МР</c:v>
                </c:pt>
                <c:pt idx="18">
                  <c:v>ЦОДОУ ЗОЖ</c:v>
                </c:pt>
                <c:pt idx="19">
                  <c:v>Тарумовский МР</c:v>
                </c:pt>
                <c:pt idx="20">
                  <c:v>Гунибский МР</c:v>
                </c:pt>
                <c:pt idx="21">
                  <c:v>г. Избербаш</c:v>
                </c:pt>
                <c:pt idx="22">
                  <c:v>Новолакский МР</c:v>
                </c:pt>
                <c:pt idx="23">
                  <c:v>Рутульский МР</c:v>
                </c:pt>
                <c:pt idx="24">
                  <c:v>Бабаюртовский МР</c:v>
                </c:pt>
                <c:pt idx="25">
                  <c:v>Ахтынский МР</c:v>
                </c:pt>
                <c:pt idx="26">
                  <c:v>Буйнакский МР</c:v>
                </c:pt>
                <c:pt idx="27">
                  <c:v>Сергокалинский МР</c:v>
                </c:pt>
                <c:pt idx="28">
                  <c:v>г. Буйнакск</c:v>
                </c:pt>
                <c:pt idx="29">
                  <c:v>Дахадаевский МР</c:v>
                </c:pt>
                <c:pt idx="30">
                  <c:v>Магарамкентский МР</c:v>
                </c:pt>
                <c:pt idx="31">
                  <c:v>Гергебильский МР</c:v>
                </c:pt>
                <c:pt idx="32">
                  <c:v>Казбековский МР</c:v>
                </c:pt>
                <c:pt idx="33">
                  <c:v>Дербентский МР</c:v>
                </c:pt>
                <c:pt idx="34">
                  <c:v>Хивский МР</c:v>
                </c:pt>
                <c:pt idx="35">
                  <c:v>Гумбетовский МР</c:v>
                </c:pt>
                <c:pt idx="36">
                  <c:v>Каякентский МР</c:v>
                </c:pt>
                <c:pt idx="37">
                  <c:v>г. Кизляр</c:v>
                </c:pt>
                <c:pt idx="38">
                  <c:v>Чародинский МР</c:v>
                </c:pt>
                <c:pt idx="39">
                  <c:v>Кизлярский МР</c:v>
                </c:pt>
                <c:pt idx="40">
                  <c:v>Унцукульский МР</c:v>
                </c:pt>
                <c:pt idx="41">
                  <c:v>Докузпаринский МР</c:v>
                </c:pt>
                <c:pt idx="42">
                  <c:v>Акушинский МР</c:v>
                </c:pt>
                <c:pt idx="43">
                  <c:v>г. Хасавюрт</c:v>
                </c:pt>
                <c:pt idx="44">
                  <c:v>Хунзахский МР</c:v>
                </c:pt>
                <c:pt idx="45">
                  <c:v>Кулинский МР</c:v>
                </c:pt>
                <c:pt idx="46">
                  <c:v>Ахвахский МР</c:v>
                </c:pt>
                <c:pt idx="47">
                  <c:v>Левашинский МР</c:v>
                </c:pt>
                <c:pt idx="48">
                  <c:v>Ботлихский МР</c:v>
                </c:pt>
                <c:pt idx="49">
                  <c:v>Цунтинский МР</c:v>
                </c:pt>
                <c:pt idx="50">
                  <c:v>Курахский МР</c:v>
                </c:pt>
                <c:pt idx="51">
                  <c:v>г. Южно-Сухокумск</c:v>
                </c:pt>
                <c:pt idx="52">
                  <c:v>Шамильский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'3. Анализ по МО'!$J$2:$J$56</c:f>
              <c:numCache>
                <c:formatCode>0%</c:formatCode>
                <c:ptCount val="54"/>
                <c:pt idx="0">
                  <c:v>0.2857142857142857</c:v>
                </c:pt>
                <c:pt idx="1">
                  <c:v>0.65217391304347827</c:v>
                </c:pt>
                <c:pt idx="2">
                  <c:v>0.4375</c:v>
                </c:pt>
                <c:pt idx="3">
                  <c:v>0.53333333333333333</c:v>
                </c:pt>
                <c:pt idx="4">
                  <c:v>0.625</c:v>
                </c:pt>
                <c:pt idx="5">
                  <c:v>0.5625</c:v>
                </c:pt>
                <c:pt idx="6">
                  <c:v>0.875</c:v>
                </c:pt>
                <c:pt idx="7">
                  <c:v>0.625</c:v>
                </c:pt>
                <c:pt idx="8">
                  <c:v>0.55263157894736847</c:v>
                </c:pt>
                <c:pt idx="9">
                  <c:v>0.96363636363636362</c:v>
                </c:pt>
                <c:pt idx="10">
                  <c:v>0.69696969696969702</c:v>
                </c:pt>
                <c:pt idx="11">
                  <c:v>0.40277777777777779</c:v>
                </c:pt>
                <c:pt idx="12">
                  <c:v>0.6785714285714286</c:v>
                </c:pt>
                <c:pt idx="13">
                  <c:v>0.83333333333333337</c:v>
                </c:pt>
                <c:pt idx="14">
                  <c:v>0.63636363636363635</c:v>
                </c:pt>
                <c:pt idx="15">
                  <c:v>0.84210526315789469</c:v>
                </c:pt>
                <c:pt idx="16">
                  <c:v>0.8</c:v>
                </c:pt>
                <c:pt idx="17">
                  <c:v>0.66666666666666663</c:v>
                </c:pt>
                <c:pt idx="18">
                  <c:v>0.68831168831168832</c:v>
                </c:pt>
                <c:pt idx="19">
                  <c:v>0.83333333333333337</c:v>
                </c:pt>
                <c:pt idx="20">
                  <c:v>0.61538461538461542</c:v>
                </c:pt>
                <c:pt idx="21">
                  <c:v>0.75</c:v>
                </c:pt>
                <c:pt idx="22">
                  <c:v>0.65217391304347827</c:v>
                </c:pt>
                <c:pt idx="23">
                  <c:v>0.47826086956521741</c:v>
                </c:pt>
                <c:pt idx="24">
                  <c:v>0.47619047619047616</c:v>
                </c:pt>
                <c:pt idx="25">
                  <c:v>0.66666666666666663</c:v>
                </c:pt>
                <c:pt idx="26">
                  <c:v>0.66666666666666663</c:v>
                </c:pt>
                <c:pt idx="27">
                  <c:v>0.81818181818181823</c:v>
                </c:pt>
                <c:pt idx="28">
                  <c:v>0.81818181818181823</c:v>
                </c:pt>
                <c:pt idx="29">
                  <c:v>0.44186046511627908</c:v>
                </c:pt>
                <c:pt idx="30">
                  <c:v>0.6875</c:v>
                </c:pt>
                <c:pt idx="31">
                  <c:v>0.6</c:v>
                </c:pt>
                <c:pt idx="32">
                  <c:v>0.6</c:v>
                </c:pt>
                <c:pt idx="33">
                  <c:v>0.64444444444444449</c:v>
                </c:pt>
                <c:pt idx="34">
                  <c:v>0.36</c:v>
                </c:pt>
                <c:pt idx="35">
                  <c:v>0.52631578947368418</c:v>
                </c:pt>
                <c:pt idx="36">
                  <c:v>0.7</c:v>
                </c:pt>
                <c:pt idx="37">
                  <c:v>0.7</c:v>
                </c:pt>
                <c:pt idx="38">
                  <c:v>0.44444444444444442</c:v>
                </c:pt>
                <c:pt idx="39">
                  <c:v>0.58139534883720934</c:v>
                </c:pt>
                <c:pt idx="40">
                  <c:v>0.46666666666666667</c:v>
                </c:pt>
                <c:pt idx="41">
                  <c:v>0.7</c:v>
                </c:pt>
                <c:pt idx="42">
                  <c:v>0.57777777777777772</c:v>
                </c:pt>
                <c:pt idx="43">
                  <c:v>0.52173913043478259</c:v>
                </c:pt>
                <c:pt idx="44">
                  <c:v>0.48648648648648651</c:v>
                </c:pt>
                <c:pt idx="45">
                  <c:v>0.5714285714285714</c:v>
                </c:pt>
                <c:pt idx="46">
                  <c:v>0.42857142857142855</c:v>
                </c:pt>
                <c:pt idx="47">
                  <c:v>0.48717948717948717</c:v>
                </c:pt>
                <c:pt idx="48">
                  <c:v>0.38461538461538464</c:v>
                </c:pt>
                <c:pt idx="49">
                  <c:v>0.3</c:v>
                </c:pt>
                <c:pt idx="50">
                  <c:v>0.43478260869565216</c:v>
                </c:pt>
                <c:pt idx="51">
                  <c:v>0.5</c:v>
                </c:pt>
                <c:pt idx="52">
                  <c:v>0.28205128205128205</c:v>
                </c:pt>
                <c:pt idx="53">
                  <c:v>0.15384615384615385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D0-4C62-BC0F-734A58E71A73}"/>
            </c:ext>
          </c:extLst>
        </c:ser>
        <c:ser>
          <c:idx val="3"/>
          <c:order val="2"/>
          <c:tx>
            <c:strRef>
              <c:f>'3. Анализ по МО'!$K$1</c:f>
              <c:strCache>
                <c:ptCount val="1"/>
                <c:pt idx="0">
                  <c:v>Базовый </c:v>
                </c:pt>
              </c:strCache>
            </c:strRef>
          </c:tx>
          <c:spPr>
            <a:solidFill>
              <a:srgbClr val="CC990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'3. Анализ по МО'!$G$2:$G$56</c:f>
              <c:strCache>
                <c:ptCount val="54"/>
                <c:pt idx="0">
                  <c:v>Бежтинский участок</c:v>
                </c:pt>
                <c:pt idx="1">
                  <c:v>Кизилюртовский МР</c:v>
                </c:pt>
                <c:pt idx="2">
                  <c:v>Ногайский МР</c:v>
                </c:pt>
                <c:pt idx="3">
                  <c:v>Подведомственные</c:v>
                </c:pt>
                <c:pt idx="4">
                  <c:v>г. Дагестанские Огни</c:v>
                </c:pt>
                <c:pt idx="5">
                  <c:v>г. Каспийск</c:v>
                </c:pt>
                <c:pt idx="6">
                  <c:v>Кумторкалинский МР</c:v>
                </c:pt>
                <c:pt idx="7">
                  <c:v>г. Кизилюрт</c:v>
                </c:pt>
                <c:pt idx="8">
                  <c:v>Сулейман-Стальский МР</c:v>
                </c:pt>
                <c:pt idx="9">
                  <c:v>Хасавюртовский МР</c:v>
                </c:pt>
                <c:pt idx="10">
                  <c:v>Кайтагский МР</c:v>
                </c:pt>
                <c:pt idx="11">
                  <c:v>г. Махачкала</c:v>
                </c:pt>
                <c:pt idx="12">
                  <c:v>Карабудахкентский МР</c:v>
                </c:pt>
                <c:pt idx="13">
                  <c:v>г. Дербент</c:v>
                </c:pt>
                <c:pt idx="14">
                  <c:v>Цумадинский МР</c:v>
                </c:pt>
                <c:pt idx="15">
                  <c:v>Табасаранский МР</c:v>
                </c:pt>
                <c:pt idx="16">
                  <c:v>Агульский МР</c:v>
                </c:pt>
                <c:pt idx="17">
                  <c:v>Лакский МР</c:v>
                </c:pt>
                <c:pt idx="18">
                  <c:v>ЦОДОУ ЗОЖ</c:v>
                </c:pt>
                <c:pt idx="19">
                  <c:v>Тарумовский МР</c:v>
                </c:pt>
                <c:pt idx="20">
                  <c:v>Гунибский МР</c:v>
                </c:pt>
                <c:pt idx="21">
                  <c:v>г. Избербаш</c:v>
                </c:pt>
                <c:pt idx="22">
                  <c:v>Новолакский МР</c:v>
                </c:pt>
                <c:pt idx="23">
                  <c:v>Рутульский МР</c:v>
                </c:pt>
                <c:pt idx="24">
                  <c:v>Бабаюртовский МР</c:v>
                </c:pt>
                <c:pt idx="25">
                  <c:v>Ахтынский МР</c:v>
                </c:pt>
                <c:pt idx="26">
                  <c:v>Буйнакский МР</c:v>
                </c:pt>
                <c:pt idx="27">
                  <c:v>Сергокалинский МР</c:v>
                </c:pt>
                <c:pt idx="28">
                  <c:v>г. Буйнакск</c:v>
                </c:pt>
                <c:pt idx="29">
                  <c:v>Дахадаевский МР</c:v>
                </c:pt>
                <c:pt idx="30">
                  <c:v>Магарамкентский МР</c:v>
                </c:pt>
                <c:pt idx="31">
                  <c:v>Гергебильский МР</c:v>
                </c:pt>
                <c:pt idx="32">
                  <c:v>Казбековский МР</c:v>
                </c:pt>
                <c:pt idx="33">
                  <c:v>Дербентский МР</c:v>
                </c:pt>
                <c:pt idx="34">
                  <c:v>Хивский МР</c:v>
                </c:pt>
                <c:pt idx="35">
                  <c:v>Гумбетовский МР</c:v>
                </c:pt>
                <c:pt idx="36">
                  <c:v>Каякентский МР</c:v>
                </c:pt>
                <c:pt idx="37">
                  <c:v>г. Кизляр</c:v>
                </c:pt>
                <c:pt idx="38">
                  <c:v>Чародинский МР</c:v>
                </c:pt>
                <c:pt idx="39">
                  <c:v>Кизлярский МР</c:v>
                </c:pt>
                <c:pt idx="40">
                  <c:v>Унцукульский МР</c:v>
                </c:pt>
                <c:pt idx="41">
                  <c:v>Докузпаринский МР</c:v>
                </c:pt>
                <c:pt idx="42">
                  <c:v>Акушинский МР</c:v>
                </c:pt>
                <c:pt idx="43">
                  <c:v>г. Хасавюрт</c:v>
                </c:pt>
                <c:pt idx="44">
                  <c:v>Хунзахский МР</c:v>
                </c:pt>
                <c:pt idx="45">
                  <c:v>Кулинский МР</c:v>
                </c:pt>
                <c:pt idx="46">
                  <c:v>Ахвахский МР</c:v>
                </c:pt>
                <c:pt idx="47">
                  <c:v>Левашинский МР</c:v>
                </c:pt>
                <c:pt idx="48">
                  <c:v>Ботлихский МР</c:v>
                </c:pt>
                <c:pt idx="49">
                  <c:v>Цунтинский МР</c:v>
                </c:pt>
                <c:pt idx="50">
                  <c:v>Курахский МР</c:v>
                </c:pt>
                <c:pt idx="51">
                  <c:v>г. Южно-Сухокумск</c:v>
                </c:pt>
                <c:pt idx="52">
                  <c:v>Шамильский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'3. Анализ по МО'!$K$2:$K$56</c:f>
              <c:numCache>
                <c:formatCode>0%</c:formatCode>
                <c:ptCount val="54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6.6666666666666666E-2</c:v>
                </c:pt>
                <c:pt idx="4">
                  <c:v>0.125</c:v>
                </c:pt>
                <c:pt idx="5">
                  <c:v>6.25E-2</c:v>
                </c:pt>
                <c:pt idx="6">
                  <c:v>0</c:v>
                </c:pt>
                <c:pt idx="7">
                  <c:v>0.125</c:v>
                </c:pt>
                <c:pt idx="8">
                  <c:v>0.15789473684210525</c:v>
                </c:pt>
                <c:pt idx="9">
                  <c:v>0</c:v>
                </c:pt>
                <c:pt idx="10">
                  <c:v>9.0909090909090912E-2</c:v>
                </c:pt>
                <c:pt idx="11">
                  <c:v>0.1388888888888889</c:v>
                </c:pt>
                <c:pt idx="12">
                  <c:v>0.10714285714285714</c:v>
                </c:pt>
                <c:pt idx="13">
                  <c:v>8.3333333333333329E-2</c:v>
                </c:pt>
                <c:pt idx="14">
                  <c:v>0</c:v>
                </c:pt>
                <c:pt idx="15">
                  <c:v>0.10526315789473684</c:v>
                </c:pt>
                <c:pt idx="16">
                  <c:v>0.13333333333333333</c:v>
                </c:pt>
                <c:pt idx="17">
                  <c:v>0.2</c:v>
                </c:pt>
                <c:pt idx="18">
                  <c:v>0.18181818181818182</c:v>
                </c:pt>
                <c:pt idx="19">
                  <c:v>5.5555555555555552E-2</c:v>
                </c:pt>
                <c:pt idx="20">
                  <c:v>7.6923076923076927E-2</c:v>
                </c:pt>
                <c:pt idx="21">
                  <c:v>0</c:v>
                </c:pt>
                <c:pt idx="22">
                  <c:v>0.17391304347826086</c:v>
                </c:pt>
                <c:pt idx="23">
                  <c:v>0.13043478260869565</c:v>
                </c:pt>
                <c:pt idx="24">
                  <c:v>0.19047619047619047</c:v>
                </c:pt>
                <c:pt idx="25">
                  <c:v>0</c:v>
                </c:pt>
                <c:pt idx="26">
                  <c:v>0.25</c:v>
                </c:pt>
                <c:pt idx="27">
                  <c:v>0.18181818181818182</c:v>
                </c:pt>
                <c:pt idx="28">
                  <c:v>0.18181818181818182</c:v>
                </c:pt>
                <c:pt idx="29">
                  <c:v>0.23255813953488372</c:v>
                </c:pt>
                <c:pt idx="30">
                  <c:v>0.25</c:v>
                </c:pt>
                <c:pt idx="31">
                  <c:v>0.3</c:v>
                </c:pt>
                <c:pt idx="32">
                  <c:v>0.2</c:v>
                </c:pt>
                <c:pt idx="33">
                  <c:v>0.24444444444444444</c:v>
                </c:pt>
                <c:pt idx="34">
                  <c:v>0.12</c:v>
                </c:pt>
                <c:pt idx="35">
                  <c:v>5.2631578947368418E-2</c:v>
                </c:pt>
                <c:pt idx="36">
                  <c:v>0.3</c:v>
                </c:pt>
                <c:pt idx="37">
                  <c:v>0.2</c:v>
                </c:pt>
                <c:pt idx="38">
                  <c:v>0.33333333333333331</c:v>
                </c:pt>
                <c:pt idx="39">
                  <c:v>0.37209302325581395</c:v>
                </c:pt>
                <c:pt idx="40">
                  <c:v>0.2</c:v>
                </c:pt>
                <c:pt idx="41">
                  <c:v>0.1</c:v>
                </c:pt>
                <c:pt idx="42">
                  <c:v>0.28888888888888886</c:v>
                </c:pt>
                <c:pt idx="43">
                  <c:v>0.39130434782608697</c:v>
                </c:pt>
                <c:pt idx="44">
                  <c:v>0.3783783783783784</c:v>
                </c:pt>
                <c:pt idx="45">
                  <c:v>7.1428571428571425E-2</c:v>
                </c:pt>
                <c:pt idx="46">
                  <c:v>0.35714285714285715</c:v>
                </c:pt>
                <c:pt idx="47">
                  <c:v>0.33333333333333331</c:v>
                </c:pt>
                <c:pt idx="48">
                  <c:v>0.34615384615384615</c:v>
                </c:pt>
                <c:pt idx="49">
                  <c:v>0</c:v>
                </c:pt>
                <c:pt idx="50">
                  <c:v>4.3478260869565216E-2</c:v>
                </c:pt>
                <c:pt idx="51">
                  <c:v>0</c:v>
                </c:pt>
                <c:pt idx="52">
                  <c:v>0.25641025641025639</c:v>
                </c:pt>
                <c:pt idx="53">
                  <c:v>0.34615384615384615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9D0-4C62-BC0F-734A58E71A73}"/>
            </c:ext>
          </c:extLst>
        </c:ser>
        <c:ser>
          <c:idx val="4"/>
          <c:order val="3"/>
          <c:tx>
            <c:strRef>
              <c:f>'3. Анализ по МО'!$L$1</c:f>
              <c:strCache>
                <c:ptCount val="1"/>
                <c:pt idx="0">
                  <c:v>Ниже базового 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'3. Анализ по МО'!$G$2:$G$56</c:f>
              <c:strCache>
                <c:ptCount val="54"/>
                <c:pt idx="0">
                  <c:v>Бежтинский участок</c:v>
                </c:pt>
                <c:pt idx="1">
                  <c:v>Кизилюртовский МР</c:v>
                </c:pt>
                <c:pt idx="2">
                  <c:v>Ногайский МР</c:v>
                </c:pt>
                <c:pt idx="3">
                  <c:v>Подведомственные</c:v>
                </c:pt>
                <c:pt idx="4">
                  <c:v>г. Дагестанские Огни</c:v>
                </c:pt>
                <c:pt idx="5">
                  <c:v>г. Каспийск</c:v>
                </c:pt>
                <c:pt idx="6">
                  <c:v>Кумторкалинский МР</c:v>
                </c:pt>
                <c:pt idx="7">
                  <c:v>г. Кизилюрт</c:v>
                </c:pt>
                <c:pt idx="8">
                  <c:v>Сулейман-Стальский МР</c:v>
                </c:pt>
                <c:pt idx="9">
                  <c:v>Хасавюртовский МР</c:v>
                </c:pt>
                <c:pt idx="10">
                  <c:v>Кайтагский МР</c:v>
                </c:pt>
                <c:pt idx="11">
                  <c:v>г. Махачкала</c:v>
                </c:pt>
                <c:pt idx="12">
                  <c:v>Карабудахкентский МР</c:v>
                </c:pt>
                <c:pt idx="13">
                  <c:v>г. Дербент</c:v>
                </c:pt>
                <c:pt idx="14">
                  <c:v>Цумадинский МР</c:v>
                </c:pt>
                <c:pt idx="15">
                  <c:v>Табасаранский МР</c:v>
                </c:pt>
                <c:pt idx="16">
                  <c:v>Агульский МР</c:v>
                </c:pt>
                <c:pt idx="17">
                  <c:v>Лакский МР</c:v>
                </c:pt>
                <c:pt idx="18">
                  <c:v>ЦОДОУ ЗОЖ</c:v>
                </c:pt>
                <c:pt idx="19">
                  <c:v>Тарумовский МР</c:v>
                </c:pt>
                <c:pt idx="20">
                  <c:v>Гунибский МР</c:v>
                </c:pt>
                <c:pt idx="21">
                  <c:v>г. Избербаш</c:v>
                </c:pt>
                <c:pt idx="22">
                  <c:v>Новолакский МР</c:v>
                </c:pt>
                <c:pt idx="23">
                  <c:v>Рутульский МР</c:v>
                </c:pt>
                <c:pt idx="24">
                  <c:v>Бабаюртовский МР</c:v>
                </c:pt>
                <c:pt idx="25">
                  <c:v>Ахтынский МР</c:v>
                </c:pt>
                <c:pt idx="26">
                  <c:v>Буйнакский МР</c:v>
                </c:pt>
                <c:pt idx="27">
                  <c:v>Сергокалинский МР</c:v>
                </c:pt>
                <c:pt idx="28">
                  <c:v>г. Буйнакск</c:v>
                </c:pt>
                <c:pt idx="29">
                  <c:v>Дахадаевский МР</c:v>
                </c:pt>
                <c:pt idx="30">
                  <c:v>Магарамкентский МР</c:v>
                </c:pt>
                <c:pt idx="31">
                  <c:v>Гергебильский МР</c:v>
                </c:pt>
                <c:pt idx="32">
                  <c:v>Казбековский МР</c:v>
                </c:pt>
                <c:pt idx="33">
                  <c:v>Дербентский МР</c:v>
                </c:pt>
                <c:pt idx="34">
                  <c:v>Хивский МР</c:v>
                </c:pt>
                <c:pt idx="35">
                  <c:v>Гумбетовский МР</c:v>
                </c:pt>
                <c:pt idx="36">
                  <c:v>Каякентский МР</c:v>
                </c:pt>
                <c:pt idx="37">
                  <c:v>г. Кизляр</c:v>
                </c:pt>
                <c:pt idx="38">
                  <c:v>Чародинский МР</c:v>
                </c:pt>
                <c:pt idx="39">
                  <c:v>Кизлярский МР</c:v>
                </c:pt>
                <c:pt idx="40">
                  <c:v>Унцукульский МР</c:v>
                </c:pt>
                <c:pt idx="41">
                  <c:v>Докузпаринский МР</c:v>
                </c:pt>
                <c:pt idx="42">
                  <c:v>Акушинский МР</c:v>
                </c:pt>
                <c:pt idx="43">
                  <c:v>г. Хасавюрт</c:v>
                </c:pt>
                <c:pt idx="44">
                  <c:v>Хунзахский МР</c:v>
                </c:pt>
                <c:pt idx="45">
                  <c:v>Кулинский МР</c:v>
                </c:pt>
                <c:pt idx="46">
                  <c:v>Ахвахский МР</c:v>
                </c:pt>
                <c:pt idx="47">
                  <c:v>Левашинский МР</c:v>
                </c:pt>
                <c:pt idx="48">
                  <c:v>Ботлихский МР</c:v>
                </c:pt>
                <c:pt idx="49">
                  <c:v>Цунтинский МР</c:v>
                </c:pt>
                <c:pt idx="50">
                  <c:v>Курахский МР</c:v>
                </c:pt>
                <c:pt idx="51">
                  <c:v>г. Южно-Сухокумск</c:v>
                </c:pt>
                <c:pt idx="52">
                  <c:v>Шамильский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'3. Анализ по МО'!$L$2:$L$56</c:f>
              <c:numCache>
                <c:formatCode>0%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0.125</c:v>
                </c:pt>
                <c:pt idx="3">
                  <c:v>6.6666666666666666E-2</c:v>
                </c:pt>
                <c:pt idx="4">
                  <c:v>0</c:v>
                </c:pt>
                <c:pt idx="5">
                  <c:v>6.25E-2</c:v>
                </c:pt>
                <c:pt idx="6">
                  <c:v>0</c:v>
                </c:pt>
                <c:pt idx="7">
                  <c:v>0</c:v>
                </c:pt>
                <c:pt idx="8">
                  <c:v>2.6315789473684209E-2</c:v>
                </c:pt>
                <c:pt idx="9">
                  <c:v>0</c:v>
                </c:pt>
                <c:pt idx="10">
                  <c:v>3.0303030303030304E-2</c:v>
                </c:pt>
                <c:pt idx="11">
                  <c:v>9.7222222222222224E-2</c:v>
                </c:pt>
                <c:pt idx="12">
                  <c:v>3.5714285714285712E-2</c:v>
                </c:pt>
                <c:pt idx="13">
                  <c:v>0</c:v>
                </c:pt>
                <c:pt idx="14">
                  <c:v>0.13636363636363635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1.2987012987012988E-2</c:v>
                </c:pt>
                <c:pt idx="19">
                  <c:v>5.5555555555555552E-2</c:v>
                </c:pt>
                <c:pt idx="20">
                  <c:v>0.11538461538461539</c:v>
                </c:pt>
                <c:pt idx="21">
                  <c:v>0.125</c:v>
                </c:pt>
                <c:pt idx="22">
                  <c:v>4.3478260869565216E-2</c:v>
                </c:pt>
                <c:pt idx="23">
                  <c:v>0.13043478260869565</c:v>
                </c:pt>
                <c:pt idx="24">
                  <c:v>9.5238095238095233E-2</c:v>
                </c:pt>
                <c:pt idx="25">
                  <c:v>0.16666666666666666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9.3023255813953487E-2</c:v>
                </c:pt>
                <c:pt idx="30">
                  <c:v>0</c:v>
                </c:pt>
                <c:pt idx="31">
                  <c:v>0</c:v>
                </c:pt>
                <c:pt idx="32">
                  <c:v>6.6666666666666666E-2</c:v>
                </c:pt>
                <c:pt idx="33">
                  <c:v>2.2222222222222223E-2</c:v>
                </c:pt>
                <c:pt idx="34">
                  <c:v>0.2</c:v>
                </c:pt>
                <c:pt idx="35">
                  <c:v>0.21052631578947367</c:v>
                </c:pt>
                <c:pt idx="36">
                  <c:v>0</c:v>
                </c:pt>
                <c:pt idx="37">
                  <c:v>0.1</c:v>
                </c:pt>
                <c:pt idx="38">
                  <c:v>0.1111111111111111</c:v>
                </c:pt>
                <c:pt idx="39">
                  <c:v>4.6511627906976744E-2</c:v>
                </c:pt>
                <c:pt idx="40">
                  <c:v>0.2</c:v>
                </c:pt>
                <c:pt idx="41">
                  <c:v>0.2</c:v>
                </c:pt>
                <c:pt idx="42">
                  <c:v>0.13333333333333333</c:v>
                </c:pt>
                <c:pt idx="43">
                  <c:v>8.6956521739130432E-2</c:v>
                </c:pt>
                <c:pt idx="44">
                  <c:v>0.10810810810810811</c:v>
                </c:pt>
                <c:pt idx="45">
                  <c:v>0.2857142857142857</c:v>
                </c:pt>
                <c:pt idx="46">
                  <c:v>0.14285714285714285</c:v>
                </c:pt>
                <c:pt idx="47">
                  <c:v>0.15384615384615385</c:v>
                </c:pt>
                <c:pt idx="48">
                  <c:v>0.26923076923076922</c:v>
                </c:pt>
                <c:pt idx="49">
                  <c:v>0.55000000000000004</c:v>
                </c:pt>
                <c:pt idx="50">
                  <c:v>0.47826086956521741</c:v>
                </c:pt>
                <c:pt idx="51">
                  <c:v>0.5</c:v>
                </c:pt>
                <c:pt idx="52">
                  <c:v>0.41025641025641024</c:v>
                </c:pt>
                <c:pt idx="53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9D0-4C62-BC0F-734A58E71A7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"/>
        <c:overlap val="100"/>
        <c:axId val="775468175"/>
        <c:axId val="775986367"/>
      </c:barChart>
      <c:catAx>
        <c:axId val="775468175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75986367"/>
        <c:crosses val="autoZero"/>
        <c:auto val="1"/>
        <c:lblAlgn val="ctr"/>
        <c:lblOffset val="100"/>
        <c:noMultiLvlLbl val="0"/>
      </c:catAx>
      <c:valAx>
        <c:axId val="775986367"/>
        <c:scaling>
          <c:orientation val="minMax"/>
        </c:scaling>
        <c:delete val="1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crossAx val="7754681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Общие</a:t>
            </a:r>
            <a:r>
              <a:rPr lang="ru-RU" baseline="0"/>
              <a:t> уровни и оценки МО по результатам самодиагностики</a:t>
            </a:r>
            <a:endParaRPr lang="en-U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stacked"/>
        <c:varyColors val="0"/>
        <c:ser>
          <c:idx val="6"/>
          <c:order val="0"/>
          <c:tx>
            <c:strRef>
              <c:f>'3. Анализ по МО'!$N$1</c:f>
              <c:strCache>
                <c:ptCount val="1"/>
                <c:pt idx="0">
                  <c:v>Средний 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'3. Анализ по МО'!$G$2:$G$56</c15:sqref>
                  </c15:fullRef>
                </c:ext>
              </c:extLst>
              <c:f>'3. Анализ по МО'!$G$2:$G$55</c:f>
              <c:strCache>
                <c:ptCount val="54"/>
                <c:pt idx="0">
                  <c:v>Бежтинский участок</c:v>
                </c:pt>
                <c:pt idx="1">
                  <c:v>Кизилюртовский МР</c:v>
                </c:pt>
                <c:pt idx="2">
                  <c:v>Ногайский МР</c:v>
                </c:pt>
                <c:pt idx="3">
                  <c:v>Подведомственные</c:v>
                </c:pt>
                <c:pt idx="4">
                  <c:v>г. Дагестанские Огни</c:v>
                </c:pt>
                <c:pt idx="5">
                  <c:v>г. Каспийск</c:v>
                </c:pt>
                <c:pt idx="6">
                  <c:v>Кумторкалинский МР</c:v>
                </c:pt>
                <c:pt idx="7">
                  <c:v>г. Кизилюрт</c:v>
                </c:pt>
                <c:pt idx="8">
                  <c:v>Сулейман-Стальский МР</c:v>
                </c:pt>
                <c:pt idx="9">
                  <c:v>Хасавюртовский МР</c:v>
                </c:pt>
                <c:pt idx="10">
                  <c:v>Кайтагский МР</c:v>
                </c:pt>
                <c:pt idx="11">
                  <c:v>г. Махачкала</c:v>
                </c:pt>
                <c:pt idx="12">
                  <c:v>Карабудахкентский МР</c:v>
                </c:pt>
                <c:pt idx="13">
                  <c:v>г. Дербент</c:v>
                </c:pt>
                <c:pt idx="14">
                  <c:v>Цумадинский МР</c:v>
                </c:pt>
                <c:pt idx="15">
                  <c:v>Табасаранский МР</c:v>
                </c:pt>
                <c:pt idx="16">
                  <c:v>Агульский МР</c:v>
                </c:pt>
                <c:pt idx="17">
                  <c:v>Лакский МР</c:v>
                </c:pt>
                <c:pt idx="18">
                  <c:v>ЦОДОУ ЗОЖ</c:v>
                </c:pt>
                <c:pt idx="19">
                  <c:v>Тарумовский МР</c:v>
                </c:pt>
                <c:pt idx="20">
                  <c:v>Гунибский МР</c:v>
                </c:pt>
                <c:pt idx="21">
                  <c:v>г. Избербаш</c:v>
                </c:pt>
                <c:pt idx="22">
                  <c:v>Новолакский МР</c:v>
                </c:pt>
                <c:pt idx="23">
                  <c:v>Рутульский МР</c:v>
                </c:pt>
                <c:pt idx="24">
                  <c:v>Бабаюртовский МР</c:v>
                </c:pt>
                <c:pt idx="25">
                  <c:v>Ахтынский МР</c:v>
                </c:pt>
                <c:pt idx="26">
                  <c:v>Буйнакский МР</c:v>
                </c:pt>
                <c:pt idx="27">
                  <c:v>Сергокалинский МР</c:v>
                </c:pt>
                <c:pt idx="28">
                  <c:v>г. Буйнакск</c:v>
                </c:pt>
                <c:pt idx="29">
                  <c:v>Дахадаевский МР</c:v>
                </c:pt>
                <c:pt idx="30">
                  <c:v>Магарамкентский МР</c:v>
                </c:pt>
                <c:pt idx="31">
                  <c:v>Гергебильский МР</c:v>
                </c:pt>
                <c:pt idx="32">
                  <c:v>Казбековский МР</c:v>
                </c:pt>
                <c:pt idx="33">
                  <c:v>Дербентский МР</c:v>
                </c:pt>
                <c:pt idx="34">
                  <c:v>Хивский МР</c:v>
                </c:pt>
                <c:pt idx="35">
                  <c:v>Гумбетовский МР</c:v>
                </c:pt>
                <c:pt idx="36">
                  <c:v>Каякентский МР</c:v>
                </c:pt>
                <c:pt idx="37">
                  <c:v>г. Кизляр</c:v>
                </c:pt>
                <c:pt idx="38">
                  <c:v>Чародинский МР</c:v>
                </c:pt>
                <c:pt idx="39">
                  <c:v>Кизлярский МР</c:v>
                </c:pt>
                <c:pt idx="40">
                  <c:v>Унцукульский МР</c:v>
                </c:pt>
                <c:pt idx="41">
                  <c:v>Докузпаринский МР</c:v>
                </c:pt>
                <c:pt idx="42">
                  <c:v>Акушинский МР</c:v>
                </c:pt>
                <c:pt idx="43">
                  <c:v>г. Хасавюрт</c:v>
                </c:pt>
                <c:pt idx="44">
                  <c:v>Хунзахский МР</c:v>
                </c:pt>
                <c:pt idx="45">
                  <c:v>Кулинский МР</c:v>
                </c:pt>
                <c:pt idx="46">
                  <c:v>Ахвахский МР</c:v>
                </c:pt>
                <c:pt idx="47">
                  <c:v>Левашинский МР</c:v>
                </c:pt>
                <c:pt idx="48">
                  <c:v>Ботлихский МР</c:v>
                </c:pt>
                <c:pt idx="49">
                  <c:v>Цунтинский МР</c:v>
                </c:pt>
                <c:pt idx="50">
                  <c:v>Курахский МР</c:v>
                </c:pt>
                <c:pt idx="51">
                  <c:v>г. Южно-Сухокумск</c:v>
                </c:pt>
                <c:pt idx="52">
                  <c:v>Шамильский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'3. Анализ по МО'!$N$2:$N$56</c15:sqref>
                  </c15:fullRef>
                </c:ext>
              </c:extLst>
              <c:f>'3. Анализ по МО'!$N$2:$N$55</c:f>
              <c:numCache>
                <c:formatCode>0.00</c:formatCode>
                <c:ptCount val="54"/>
                <c:pt idx="0">
                  <c:v>4.4285714285714288</c:v>
                </c:pt>
                <c:pt idx="1">
                  <c:v>4.3478260869565215</c:v>
                </c:pt>
                <c:pt idx="2">
                  <c:v>4.1875</c:v>
                </c:pt>
                <c:pt idx="3">
                  <c:v>4.1333333333333337</c:v>
                </c:pt>
                <c:pt idx="4">
                  <c:v>4.125</c:v>
                </c:pt>
                <c:pt idx="5">
                  <c:v>4.125</c:v>
                </c:pt>
                <c:pt idx="6">
                  <c:v>4.125</c:v>
                </c:pt>
                <c:pt idx="7">
                  <c:v>4.125</c:v>
                </c:pt>
                <c:pt idx="8">
                  <c:v>4.0526315789473681</c:v>
                </c:pt>
                <c:pt idx="9">
                  <c:v>4.0363636363636362</c:v>
                </c:pt>
                <c:pt idx="10">
                  <c:v>4.0303030303030303</c:v>
                </c:pt>
                <c:pt idx="11">
                  <c:v>4.0277777777777777</c:v>
                </c:pt>
                <c:pt idx="12">
                  <c:v>4</c:v>
                </c:pt>
                <c:pt idx="13">
                  <c:v>4</c:v>
                </c:pt>
                <c:pt idx="14">
                  <c:v>3.9545454545454546</c:v>
                </c:pt>
                <c:pt idx="15">
                  <c:v>3.9473684210526314</c:v>
                </c:pt>
                <c:pt idx="16">
                  <c:v>3.9333333333333331</c:v>
                </c:pt>
                <c:pt idx="17">
                  <c:v>3.9333333333333331</c:v>
                </c:pt>
                <c:pt idx="18">
                  <c:v>3.9090909090909092</c:v>
                </c:pt>
                <c:pt idx="19">
                  <c:v>3.8888888888888888</c:v>
                </c:pt>
                <c:pt idx="20">
                  <c:v>3.8846153846153846</c:v>
                </c:pt>
                <c:pt idx="21">
                  <c:v>3.875</c:v>
                </c:pt>
                <c:pt idx="22">
                  <c:v>3.8695652173913042</c:v>
                </c:pt>
                <c:pt idx="23">
                  <c:v>3.8695652173913042</c:v>
                </c:pt>
                <c:pt idx="24">
                  <c:v>3.8571428571428572</c:v>
                </c:pt>
                <c:pt idx="25">
                  <c:v>3.8333333333333335</c:v>
                </c:pt>
                <c:pt idx="26">
                  <c:v>3.8333333333333335</c:v>
                </c:pt>
                <c:pt idx="27">
                  <c:v>3.8181818181818183</c:v>
                </c:pt>
                <c:pt idx="28">
                  <c:v>3.8181818181818183</c:v>
                </c:pt>
                <c:pt idx="29">
                  <c:v>3.8139534883720931</c:v>
                </c:pt>
                <c:pt idx="30">
                  <c:v>3.8125</c:v>
                </c:pt>
                <c:pt idx="31">
                  <c:v>3.8</c:v>
                </c:pt>
                <c:pt idx="32">
                  <c:v>3.8</c:v>
                </c:pt>
                <c:pt idx="33">
                  <c:v>3.8</c:v>
                </c:pt>
                <c:pt idx="34">
                  <c:v>3.8</c:v>
                </c:pt>
                <c:pt idx="35">
                  <c:v>3.736842105263158</c:v>
                </c:pt>
                <c:pt idx="36">
                  <c:v>3.7</c:v>
                </c:pt>
                <c:pt idx="37">
                  <c:v>3.6</c:v>
                </c:pt>
                <c:pt idx="38">
                  <c:v>3.5555555555555554</c:v>
                </c:pt>
                <c:pt idx="39">
                  <c:v>3.5348837209302326</c:v>
                </c:pt>
                <c:pt idx="40">
                  <c:v>3.5333333333333332</c:v>
                </c:pt>
                <c:pt idx="41">
                  <c:v>3.5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DD5-448D-A9A5-852A36BE7545}"/>
            </c:ext>
          </c:extLst>
        </c:ser>
        <c:ser>
          <c:idx val="7"/>
          <c:order val="1"/>
          <c:tx>
            <c:strRef>
              <c:f>'3. Анализ по МО'!$O$1</c:f>
              <c:strCache>
                <c:ptCount val="1"/>
                <c:pt idx="0">
                  <c:v>Базовый  </c:v>
                </c:pt>
              </c:strCache>
            </c:strRef>
          </c:tx>
          <c:spPr>
            <a:solidFill>
              <a:srgbClr val="CC9900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'3. Анализ по МО'!$G$2:$G$56</c15:sqref>
                  </c15:fullRef>
                </c:ext>
              </c:extLst>
              <c:f>'3. Анализ по МО'!$G$2:$G$55</c:f>
              <c:strCache>
                <c:ptCount val="54"/>
                <c:pt idx="0">
                  <c:v>Бежтинский участок</c:v>
                </c:pt>
                <c:pt idx="1">
                  <c:v>Кизилюртовский МР</c:v>
                </c:pt>
                <c:pt idx="2">
                  <c:v>Ногайский МР</c:v>
                </c:pt>
                <c:pt idx="3">
                  <c:v>Подведомственные</c:v>
                </c:pt>
                <c:pt idx="4">
                  <c:v>г. Дагестанские Огни</c:v>
                </c:pt>
                <c:pt idx="5">
                  <c:v>г. Каспийск</c:v>
                </c:pt>
                <c:pt idx="6">
                  <c:v>Кумторкалинский МР</c:v>
                </c:pt>
                <c:pt idx="7">
                  <c:v>г. Кизилюрт</c:v>
                </c:pt>
                <c:pt idx="8">
                  <c:v>Сулейман-Стальский МР</c:v>
                </c:pt>
                <c:pt idx="9">
                  <c:v>Хасавюртовский МР</c:v>
                </c:pt>
                <c:pt idx="10">
                  <c:v>Кайтагский МР</c:v>
                </c:pt>
                <c:pt idx="11">
                  <c:v>г. Махачкала</c:v>
                </c:pt>
                <c:pt idx="12">
                  <c:v>Карабудахкентский МР</c:v>
                </c:pt>
                <c:pt idx="13">
                  <c:v>г. Дербент</c:v>
                </c:pt>
                <c:pt idx="14">
                  <c:v>Цумадинский МР</c:v>
                </c:pt>
                <c:pt idx="15">
                  <c:v>Табасаранский МР</c:v>
                </c:pt>
                <c:pt idx="16">
                  <c:v>Агульский МР</c:v>
                </c:pt>
                <c:pt idx="17">
                  <c:v>Лакский МР</c:v>
                </c:pt>
                <c:pt idx="18">
                  <c:v>ЦОДОУ ЗОЖ</c:v>
                </c:pt>
                <c:pt idx="19">
                  <c:v>Тарумовский МР</c:v>
                </c:pt>
                <c:pt idx="20">
                  <c:v>Гунибский МР</c:v>
                </c:pt>
                <c:pt idx="21">
                  <c:v>г. Избербаш</c:v>
                </c:pt>
                <c:pt idx="22">
                  <c:v>Новолакский МР</c:v>
                </c:pt>
                <c:pt idx="23">
                  <c:v>Рутульский МР</c:v>
                </c:pt>
                <c:pt idx="24">
                  <c:v>Бабаюртовский МР</c:v>
                </c:pt>
                <c:pt idx="25">
                  <c:v>Ахтынский МР</c:v>
                </c:pt>
                <c:pt idx="26">
                  <c:v>Буйнакский МР</c:v>
                </c:pt>
                <c:pt idx="27">
                  <c:v>Сергокалинский МР</c:v>
                </c:pt>
                <c:pt idx="28">
                  <c:v>г. Буйнакск</c:v>
                </c:pt>
                <c:pt idx="29">
                  <c:v>Дахадаевский МР</c:v>
                </c:pt>
                <c:pt idx="30">
                  <c:v>Магарамкентский МР</c:v>
                </c:pt>
                <c:pt idx="31">
                  <c:v>Гергебильский МР</c:v>
                </c:pt>
                <c:pt idx="32">
                  <c:v>Казбековский МР</c:v>
                </c:pt>
                <c:pt idx="33">
                  <c:v>Дербентский МР</c:v>
                </c:pt>
                <c:pt idx="34">
                  <c:v>Хивский МР</c:v>
                </c:pt>
                <c:pt idx="35">
                  <c:v>Гумбетовский МР</c:v>
                </c:pt>
                <c:pt idx="36">
                  <c:v>Каякентский МР</c:v>
                </c:pt>
                <c:pt idx="37">
                  <c:v>г. Кизляр</c:v>
                </c:pt>
                <c:pt idx="38">
                  <c:v>Чародинский МР</c:v>
                </c:pt>
                <c:pt idx="39">
                  <c:v>Кизлярский МР</c:v>
                </c:pt>
                <c:pt idx="40">
                  <c:v>Унцукульский МР</c:v>
                </c:pt>
                <c:pt idx="41">
                  <c:v>Докузпаринский МР</c:v>
                </c:pt>
                <c:pt idx="42">
                  <c:v>Акушинский МР</c:v>
                </c:pt>
                <c:pt idx="43">
                  <c:v>г. Хасавюрт</c:v>
                </c:pt>
                <c:pt idx="44">
                  <c:v>Хунзахский МР</c:v>
                </c:pt>
                <c:pt idx="45">
                  <c:v>Кулинский МР</c:v>
                </c:pt>
                <c:pt idx="46">
                  <c:v>Ахвахский МР</c:v>
                </c:pt>
                <c:pt idx="47">
                  <c:v>Левашинский МР</c:v>
                </c:pt>
                <c:pt idx="48">
                  <c:v>Ботлихский МР</c:v>
                </c:pt>
                <c:pt idx="49">
                  <c:v>Цунтинский МР</c:v>
                </c:pt>
                <c:pt idx="50">
                  <c:v>Курахский МР</c:v>
                </c:pt>
                <c:pt idx="51">
                  <c:v>г. Южно-Сухокумск</c:v>
                </c:pt>
                <c:pt idx="52">
                  <c:v>Шамильский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'3. Анализ по МО'!$O$2:$O$56</c15:sqref>
                  </c15:fullRef>
                </c:ext>
              </c:extLst>
              <c:f>'3. Анализ по МО'!$O$2:$O$55</c:f>
              <c:numCache>
                <c:formatCode>0.00</c:formatCode>
                <c:ptCount val="5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3.4444444444444446</c:v>
                </c:pt>
                <c:pt idx="43">
                  <c:v>3.4347826086956523</c:v>
                </c:pt>
                <c:pt idx="44">
                  <c:v>3.4324324324324325</c:v>
                </c:pt>
                <c:pt idx="45">
                  <c:v>3.4285714285714284</c:v>
                </c:pt>
                <c:pt idx="46">
                  <c:v>3.4285714285714284</c:v>
                </c:pt>
                <c:pt idx="47">
                  <c:v>3.3846153846153846</c:v>
                </c:pt>
                <c:pt idx="48">
                  <c:v>3.1153846153846154</c:v>
                </c:pt>
                <c:pt idx="49">
                  <c:v>3.05</c:v>
                </c:pt>
                <c:pt idx="50">
                  <c:v>3.0434782608695654</c:v>
                </c:pt>
                <c:pt idx="51">
                  <c:v>3</c:v>
                </c:pt>
                <c:pt idx="52">
                  <c:v>2.9743589743589745</c:v>
                </c:pt>
                <c:pt idx="53">
                  <c:v>2.6538461538461537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DD5-448D-A9A5-852A36BE7545}"/>
            </c:ext>
          </c:extLst>
        </c:ser>
        <c:ser>
          <c:idx val="8"/>
          <c:order val="2"/>
          <c:tx>
            <c:strRef>
              <c:f>'3. Анализ по МО'!$P$1</c:f>
              <c:strCache>
                <c:ptCount val="1"/>
                <c:pt idx="0">
                  <c:v>Ниже базового  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'3. Анализ по МО'!$G$2:$G$56</c15:sqref>
                  </c15:fullRef>
                </c:ext>
              </c:extLst>
              <c:f>'3. Анализ по МО'!$G$2:$G$55</c:f>
              <c:strCache>
                <c:ptCount val="54"/>
                <c:pt idx="0">
                  <c:v>Бежтинский участок</c:v>
                </c:pt>
                <c:pt idx="1">
                  <c:v>Кизилюртовский МР</c:v>
                </c:pt>
                <c:pt idx="2">
                  <c:v>Ногайский МР</c:v>
                </c:pt>
                <c:pt idx="3">
                  <c:v>Подведомственные</c:v>
                </c:pt>
                <c:pt idx="4">
                  <c:v>г. Дагестанские Огни</c:v>
                </c:pt>
                <c:pt idx="5">
                  <c:v>г. Каспийск</c:v>
                </c:pt>
                <c:pt idx="6">
                  <c:v>Кумторкалинский МР</c:v>
                </c:pt>
                <c:pt idx="7">
                  <c:v>г. Кизилюрт</c:v>
                </c:pt>
                <c:pt idx="8">
                  <c:v>Сулейман-Стальский МР</c:v>
                </c:pt>
                <c:pt idx="9">
                  <c:v>Хасавюртовский МР</c:v>
                </c:pt>
                <c:pt idx="10">
                  <c:v>Кайтагский МР</c:v>
                </c:pt>
                <c:pt idx="11">
                  <c:v>г. Махачкала</c:v>
                </c:pt>
                <c:pt idx="12">
                  <c:v>Карабудахкентский МР</c:v>
                </c:pt>
                <c:pt idx="13">
                  <c:v>г. Дербент</c:v>
                </c:pt>
                <c:pt idx="14">
                  <c:v>Цумадинский МР</c:v>
                </c:pt>
                <c:pt idx="15">
                  <c:v>Табасаранский МР</c:v>
                </c:pt>
                <c:pt idx="16">
                  <c:v>Агульский МР</c:v>
                </c:pt>
                <c:pt idx="17">
                  <c:v>Лакский МР</c:v>
                </c:pt>
                <c:pt idx="18">
                  <c:v>ЦОДОУ ЗОЖ</c:v>
                </c:pt>
                <c:pt idx="19">
                  <c:v>Тарумовский МР</c:v>
                </c:pt>
                <c:pt idx="20">
                  <c:v>Гунибский МР</c:v>
                </c:pt>
                <c:pt idx="21">
                  <c:v>г. Избербаш</c:v>
                </c:pt>
                <c:pt idx="22">
                  <c:v>Новолакский МР</c:v>
                </c:pt>
                <c:pt idx="23">
                  <c:v>Рутульский МР</c:v>
                </c:pt>
                <c:pt idx="24">
                  <c:v>Бабаюртовский МР</c:v>
                </c:pt>
                <c:pt idx="25">
                  <c:v>Ахтынский МР</c:v>
                </c:pt>
                <c:pt idx="26">
                  <c:v>Буйнакский МР</c:v>
                </c:pt>
                <c:pt idx="27">
                  <c:v>Сергокалинский МР</c:v>
                </c:pt>
                <c:pt idx="28">
                  <c:v>г. Буйнакск</c:v>
                </c:pt>
                <c:pt idx="29">
                  <c:v>Дахадаевский МР</c:v>
                </c:pt>
                <c:pt idx="30">
                  <c:v>Магарамкентский МР</c:v>
                </c:pt>
                <c:pt idx="31">
                  <c:v>Гергебильский МР</c:v>
                </c:pt>
                <c:pt idx="32">
                  <c:v>Казбековский МР</c:v>
                </c:pt>
                <c:pt idx="33">
                  <c:v>Дербентский МР</c:v>
                </c:pt>
                <c:pt idx="34">
                  <c:v>Хивский МР</c:v>
                </c:pt>
                <c:pt idx="35">
                  <c:v>Гумбетовский МР</c:v>
                </c:pt>
                <c:pt idx="36">
                  <c:v>Каякентский МР</c:v>
                </c:pt>
                <c:pt idx="37">
                  <c:v>г. Кизляр</c:v>
                </c:pt>
                <c:pt idx="38">
                  <c:v>Чародинский МР</c:v>
                </c:pt>
                <c:pt idx="39">
                  <c:v>Кизлярский МР</c:v>
                </c:pt>
                <c:pt idx="40">
                  <c:v>Унцукульский МР</c:v>
                </c:pt>
                <c:pt idx="41">
                  <c:v>Докузпаринский МР</c:v>
                </c:pt>
                <c:pt idx="42">
                  <c:v>Акушинский МР</c:v>
                </c:pt>
                <c:pt idx="43">
                  <c:v>г. Хасавюрт</c:v>
                </c:pt>
                <c:pt idx="44">
                  <c:v>Хунзахский МР</c:v>
                </c:pt>
                <c:pt idx="45">
                  <c:v>Кулинский МР</c:v>
                </c:pt>
                <c:pt idx="46">
                  <c:v>Ахвахский МР</c:v>
                </c:pt>
                <c:pt idx="47">
                  <c:v>Левашинский МР</c:v>
                </c:pt>
                <c:pt idx="48">
                  <c:v>Ботлихский МР</c:v>
                </c:pt>
                <c:pt idx="49">
                  <c:v>Цунтинский МР</c:v>
                </c:pt>
                <c:pt idx="50">
                  <c:v>Курахский МР</c:v>
                </c:pt>
                <c:pt idx="51">
                  <c:v>г. Южно-Сухокумск</c:v>
                </c:pt>
                <c:pt idx="52">
                  <c:v>Шамильский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'3. Анализ по МО'!$P$2:$P$56</c15:sqref>
                  </c15:fullRef>
                </c:ext>
              </c:extLst>
              <c:f>'3. Анализ по МО'!$P$2:$P$55</c:f>
              <c:numCache>
                <c:formatCode>0.00</c:formatCode>
                <c:ptCount val="5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DD5-448D-A9A5-852A36BE7545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30"/>
        <c:overlap val="100"/>
        <c:axId val="1299218543"/>
        <c:axId val="1299231503"/>
      </c:barChart>
      <c:catAx>
        <c:axId val="1299218543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99231503"/>
        <c:crosses val="autoZero"/>
        <c:auto val="1"/>
        <c:lblAlgn val="ctr"/>
        <c:lblOffset val="100"/>
        <c:tickMarkSkip val="1"/>
        <c:noMultiLvlLbl val="0"/>
      </c:catAx>
      <c:valAx>
        <c:axId val="1299231503"/>
        <c:scaling>
          <c:orientation val="minMax"/>
          <c:max val="4.5"/>
          <c:min val="2"/>
        </c:scaling>
        <c:delete val="0"/>
        <c:axPos val="t"/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.00" sourceLinked="1"/>
        <c:majorTickMark val="cross"/>
        <c:minorTickMark val="cross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99218543"/>
        <c:crosses val="autoZero"/>
        <c:crossBetween val="between"/>
        <c:majorUnit val="1"/>
        <c:minorUnit val="0.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0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t" anchorCtr="0"/>
          <a:lstStyle/>
          <a:p>
            <a:pPr>
              <a:defRPr sz="144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Распределение уровней ОО РД по результатам прохождения самодиагностики (ноябрь 2025)</a:t>
            </a:r>
          </a:p>
        </c:rich>
      </c:tx>
      <c:overlay val="1"/>
      <c:spPr>
        <a:noFill/>
        <a:ln>
          <a:noFill/>
        </a:ln>
        <a:effectLst/>
      </c:spPr>
      <c:txPr>
        <a:bodyPr rot="0" spcFirstLastPara="1" vertOverflow="ellipsis" vert="horz" wrap="square" anchor="t" anchorCtr="0"/>
        <a:lstStyle/>
        <a:p>
          <a:pPr>
            <a:defRPr sz="144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0.17027476637884031"/>
          <c:y val="0.18536420782495674"/>
          <c:w val="0.67090823307582748"/>
          <c:h val="0.71315347600641166"/>
        </c:manualLayout>
      </c:layout>
      <c:pieChart>
        <c:varyColors val="1"/>
        <c:ser>
          <c:idx val="0"/>
          <c:order val="0"/>
          <c:tx>
            <c:strRef>
              <c:f>'4. Анализ по РД'!$I$2</c:f>
              <c:strCache>
                <c:ptCount val="1"/>
                <c:pt idx="0">
                  <c:v>ОО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C1D-46DA-81E5-E8607AFA45F1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C1D-46DA-81E5-E8607AFA45F1}"/>
              </c:ext>
            </c:extLst>
          </c:dPt>
          <c:dPt>
            <c:idx val="2"/>
            <c:bubble3D val="0"/>
            <c:spPr>
              <a:solidFill>
                <a:srgbClr val="CC99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C1D-46DA-81E5-E8607AFA45F1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C1D-46DA-81E5-E8607AFA45F1}"/>
              </c:ext>
            </c:extLst>
          </c:dPt>
          <c:dLbls>
            <c:numFmt formatCode="0.00%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'4. Анализ по РД'!$H$3:$H$6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'4. Анализ по РД'!$I$3:$I$6</c:f>
              <c:numCache>
                <c:formatCode>General</c:formatCode>
                <c:ptCount val="4"/>
                <c:pt idx="0">
                  <c:v>176</c:v>
                </c:pt>
                <c:pt idx="1">
                  <c:v>796</c:v>
                </c:pt>
                <c:pt idx="2">
                  <c:v>237</c:v>
                </c:pt>
                <c:pt idx="3">
                  <c:v>140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C1D-46DA-81E5-E8607AFA45F1}"/>
            </c:ext>
          </c:extLst>
        </c:ser>
        <c:ser>
          <c:idx val="1"/>
          <c:order val="1"/>
          <c:tx>
            <c:strRef>
              <c:f>'4. Анализ по РД'!$J$2</c:f>
              <c:strCache>
                <c:ptCount val="1"/>
                <c:pt idx="0">
                  <c:v>Доля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7C1D-46DA-81E5-E8607AFA45F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7C1D-46DA-81E5-E8607AFA45F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7C1D-46DA-81E5-E8607AFA45F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0-7C1D-46DA-81E5-E8607AFA45F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'4. Анализ по РД'!$H$3:$H$6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'4. Анализ по РД'!$J$3:$J$6</c:f>
              <c:numCache>
                <c:formatCode>0.00%</c:formatCode>
                <c:ptCount val="4"/>
                <c:pt idx="0">
                  <c:v>0.13046701260192736</c:v>
                </c:pt>
                <c:pt idx="1">
                  <c:v>0.5900667160859896</c:v>
                </c:pt>
                <c:pt idx="2">
                  <c:v>0.17568569310600446</c:v>
                </c:pt>
                <c:pt idx="3">
                  <c:v>0.10378057820607858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7C1D-46DA-81E5-E8607AFA45F1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t" anchorCtr="0"/>
          <a:lstStyle/>
          <a:p>
            <a:pPr>
              <a:defRPr sz="144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Распределение уровней ОО РД по результатам прохождения самодиагностики (ноябрь 2024)</a:t>
            </a:r>
          </a:p>
        </c:rich>
      </c:tx>
      <c:overlay val="1"/>
      <c:spPr>
        <a:noFill/>
        <a:ln>
          <a:noFill/>
        </a:ln>
        <a:effectLst/>
      </c:spPr>
      <c:txPr>
        <a:bodyPr rot="0" spcFirstLastPara="1" vertOverflow="ellipsis" vert="horz" wrap="square" anchor="t" anchorCtr="0"/>
        <a:lstStyle/>
        <a:p>
          <a:pPr>
            <a:defRPr sz="144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0.17027476637884031"/>
          <c:y val="0.18536420782495674"/>
          <c:w val="0.67090823307582748"/>
          <c:h val="0.71315347600641166"/>
        </c:manualLayout>
      </c:layout>
      <c:pieChart>
        <c:varyColors val="1"/>
        <c:ser>
          <c:idx val="0"/>
          <c:order val="0"/>
          <c:tx>
            <c:strRef>
              <c:f>'4. Анализ по РД'!$C$2</c:f>
              <c:strCache>
                <c:ptCount val="1"/>
                <c:pt idx="0">
                  <c:v>ОО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9C0-4121-B141-F68FF4F38D4B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9C0-4121-B141-F68FF4F38D4B}"/>
              </c:ext>
            </c:extLst>
          </c:dPt>
          <c:dPt>
            <c:idx val="2"/>
            <c:bubble3D val="0"/>
            <c:spPr>
              <a:solidFill>
                <a:srgbClr val="CC99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79C0-4121-B141-F68FF4F38D4B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9C0-4121-B141-F68FF4F38D4B}"/>
              </c:ext>
            </c:extLst>
          </c:dPt>
          <c:dLbls>
            <c:numFmt formatCode="0.00%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'4. Анализ по РД'!$B$3:$B$6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'4. Анализ по РД'!$C$3:$C$6</c:f>
              <c:numCache>
                <c:formatCode>General</c:formatCode>
                <c:ptCount val="4"/>
                <c:pt idx="0">
                  <c:v>147</c:v>
                </c:pt>
                <c:pt idx="1">
                  <c:v>744</c:v>
                </c:pt>
                <c:pt idx="2">
                  <c:v>312</c:v>
                </c:pt>
                <c:pt idx="3">
                  <c:v>164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9C0-4121-B141-F68FF4F38D4B}"/>
            </c:ext>
          </c:extLst>
        </c:ser>
        <c:ser>
          <c:idx val="1"/>
          <c:order val="1"/>
          <c:tx>
            <c:strRef>
              <c:f>'4. Анализ по РД'!$D$2</c:f>
              <c:strCache>
                <c:ptCount val="1"/>
                <c:pt idx="0">
                  <c:v>Доля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79C0-4121-B141-F68FF4F38D4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79C0-4121-B141-F68FF4F38D4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79C0-4121-B141-F68FF4F38D4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0-79C0-4121-B141-F68FF4F38D4B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'4. Анализ по РД'!$B$3:$B$6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'4. Анализ по РД'!$D$3:$D$6</c:f>
              <c:numCache>
                <c:formatCode>0.00%</c:formatCode>
                <c:ptCount val="4"/>
                <c:pt idx="0">
                  <c:v>0.1075347476225311</c:v>
                </c:pt>
                <c:pt idx="1">
                  <c:v>0.54425749817117774</c:v>
                </c:pt>
                <c:pt idx="2">
                  <c:v>0.2282370153621068</c:v>
                </c:pt>
                <c:pt idx="3">
                  <c:v>0.11997073884418434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79C0-4121-B141-F68FF4F38D4B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Результаты прохождения самодиагностики в 2024 и 2025 гг.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Анализ по РД'!$N$2</c:f>
              <c:strCache>
                <c:ptCount val="1"/>
                <c:pt idx="0">
                  <c:v>ноябрь 2024</c:v>
                </c:pt>
              </c:strCache>
            </c:strRef>
          </c:tx>
          <c:spPr>
            <a:pattFill prst="dkUpDiag">
              <a:fgClr>
                <a:schemeClr val="accent1"/>
              </a:fgClr>
              <a:bgClr>
                <a:schemeClr val="bg1"/>
              </a:bgClr>
            </a:patt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pattFill prst="dkUpDiag">
                <a:fgClr>
                  <a:srgbClr val="00B05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DB9C-4EFB-BAA1-54BDD2AE4123}"/>
              </c:ext>
            </c:extLst>
          </c:dPt>
          <c:dPt>
            <c:idx val="1"/>
            <c:invertIfNegative val="0"/>
            <c:bubble3D val="0"/>
            <c:spPr>
              <a:pattFill prst="dkUpDiag">
                <a:fgClr>
                  <a:srgbClr val="92D05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DB9C-4EFB-BAA1-54BDD2AE4123}"/>
              </c:ext>
            </c:extLst>
          </c:dPt>
          <c:dPt>
            <c:idx val="2"/>
            <c:invertIfNegative val="0"/>
            <c:bubble3D val="0"/>
            <c:spPr>
              <a:pattFill prst="dkUpDiag">
                <a:fgClr>
                  <a:srgbClr val="FFC00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DB9C-4EFB-BAA1-54BDD2AE4123}"/>
              </c:ext>
            </c:extLst>
          </c:dPt>
          <c:dPt>
            <c:idx val="3"/>
            <c:invertIfNegative val="0"/>
            <c:bubble3D val="0"/>
            <c:spPr>
              <a:pattFill prst="dkUpDiag">
                <a:fgClr>
                  <a:srgbClr val="FF0000"/>
                </a:fgClr>
                <a:bgClr>
                  <a:schemeClr val="bg1"/>
                </a:bgClr>
              </a:patt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DB9C-4EFB-BAA1-54BDD2AE4123}"/>
              </c:ext>
            </c:extLst>
          </c:dPt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'4. Анализ по РД'!$M$3:$M$6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'4. Анализ по РД'!$N$3:$N$6</c:f>
              <c:numCache>
                <c:formatCode>0.00%</c:formatCode>
                <c:ptCount val="4"/>
                <c:pt idx="0">
                  <c:v>0.1075347476225311</c:v>
                </c:pt>
                <c:pt idx="1">
                  <c:v>0.54425749817117774</c:v>
                </c:pt>
                <c:pt idx="2">
                  <c:v>0.2282370153621068</c:v>
                </c:pt>
                <c:pt idx="3">
                  <c:v>0.11997073884418434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B9C-4EFB-BAA1-54BDD2AE4123}"/>
            </c:ext>
          </c:extLst>
        </c:ser>
        <c:ser>
          <c:idx val="1"/>
          <c:order val="1"/>
          <c:tx>
            <c:strRef>
              <c:f>'4. Анализ по РД'!$O$2</c:f>
              <c:strCache>
                <c:ptCount val="1"/>
                <c:pt idx="0">
                  <c:v>ноябрь 2025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DB9C-4EFB-BAA1-54BDD2AE4123}"/>
              </c:ext>
            </c:extLst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DB9C-4EFB-BAA1-54BDD2AE4123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DB9C-4EFB-BAA1-54BDD2AE4123}"/>
              </c:ext>
            </c:extLst>
          </c:dPt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'4. Анализ по РД'!$M$3:$M$6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'4. Анализ по РД'!$O$3:$O$6</c:f>
              <c:numCache>
                <c:formatCode>0.00%</c:formatCode>
                <c:ptCount val="4"/>
                <c:pt idx="0">
                  <c:v>0.13046701260192736</c:v>
                </c:pt>
                <c:pt idx="1">
                  <c:v>0.5900667160859896</c:v>
                </c:pt>
                <c:pt idx="2">
                  <c:v>0.17568569310600446</c:v>
                </c:pt>
                <c:pt idx="3">
                  <c:v>0.10378057820607858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DB9C-4EFB-BAA1-54BDD2AE412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79"/>
        <c:overlap val="-20"/>
        <c:axId val="155262176"/>
        <c:axId val="155263616"/>
      </c:barChart>
      <c:catAx>
        <c:axId val="155262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55263616"/>
        <c:crosses val="autoZero"/>
        <c:auto val="1"/>
        <c:lblAlgn val="ctr"/>
        <c:lblOffset val="100"/>
        <c:noMultiLvlLbl val="0"/>
      </c:catAx>
      <c:valAx>
        <c:axId val="155263616"/>
        <c:scaling>
          <c:orientation val="minMax"/>
        </c:scaling>
        <c:delete val="1"/>
        <c:axPos val="l"/>
        <c:numFmt formatCode="0.00%" sourceLinked="1"/>
        <c:majorTickMark val="none"/>
        <c:minorTickMark val="none"/>
        <c:tickLblPos val="nextTo"/>
        <c:crossAx val="1552621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vert="horz"/>
          <a:lstStyle/>
          <a:p>
            <a:pPr>
              <a:defRPr sz="1400"/>
            </a:pPr>
            <a:r>
              <a:rPr lang="ru-RU"/>
              <a:t>Распределение уровней ОО РД по результатам прохождения самодиагностики в разрезе по магистральным направлениям и ключевым условиям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'5. Направления'!$H$1</c:f>
              <c:strCache>
                <c:ptCount val="1"/>
                <c:pt idx="0">
                  <c:v>Высокий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vert="horz"/>
              <a:lstStyle/>
              <a:p>
                <a:pPr>
                  <a:defRPr/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 Направления'!$F$2:$F$9</c:f>
              <c:strCache>
                <c:ptCount val="8"/>
                <c:pt idx="0">
                  <c:v>Знание</c:v>
                </c:pt>
                <c:pt idx="1">
                  <c:v>Здоровье</c:v>
                </c:pt>
                <c:pt idx="2">
                  <c:v>Творчество</c:v>
                </c:pt>
                <c:pt idx="3">
                  <c:v>Воспитание</c:v>
                </c:pt>
                <c:pt idx="4">
                  <c:v>Профориентация</c:v>
                </c:pt>
                <c:pt idx="5">
                  <c:v>Учитель. Школьная команда</c:v>
                </c:pt>
                <c:pt idx="6">
                  <c:v>Школьный климат</c:v>
                </c:pt>
                <c:pt idx="7">
                  <c:v>Образовательная среда</c:v>
                </c:pt>
              </c:strCache>
            </c:strRef>
          </c:cat>
          <c:val>
            <c:numRef>
              <c:f>'5. Направления'!$H$2:$H$9</c:f>
              <c:numCache>
                <c:formatCode>0.0%</c:formatCode>
                <c:ptCount val="8"/>
                <c:pt idx="0">
                  <c:v>0.12676056338028169</c:v>
                </c:pt>
                <c:pt idx="1">
                  <c:v>9.2661230541141587E-2</c:v>
                </c:pt>
                <c:pt idx="2">
                  <c:v>0.15863602668643439</c:v>
                </c:pt>
                <c:pt idx="3">
                  <c:v>0.22090437361008153</c:v>
                </c:pt>
                <c:pt idx="4">
                  <c:v>0.42624166048925127</c:v>
                </c:pt>
                <c:pt idx="5">
                  <c:v>0.14306893995552261</c:v>
                </c:pt>
                <c:pt idx="6">
                  <c:v>0.19644180874722017</c:v>
                </c:pt>
                <c:pt idx="7">
                  <c:v>0.58784284655300223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3E-48BC-BDB1-0D708C1382B3}"/>
            </c:ext>
          </c:extLst>
        </c:ser>
        <c:ser>
          <c:idx val="1"/>
          <c:order val="1"/>
          <c:tx>
            <c:strRef>
              <c:f>'5. Направления'!$I$1</c:f>
              <c:strCache>
                <c:ptCount val="1"/>
                <c:pt idx="0">
                  <c:v>Средний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vert="horz"/>
              <a:lstStyle/>
              <a:p>
                <a:pPr>
                  <a:defRPr/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 Направления'!$F$2:$F$9</c:f>
              <c:strCache>
                <c:ptCount val="8"/>
                <c:pt idx="0">
                  <c:v>Знание</c:v>
                </c:pt>
                <c:pt idx="1">
                  <c:v>Здоровье</c:v>
                </c:pt>
                <c:pt idx="2">
                  <c:v>Творчество</c:v>
                </c:pt>
                <c:pt idx="3">
                  <c:v>Воспитание</c:v>
                </c:pt>
                <c:pt idx="4">
                  <c:v>Профориентация</c:v>
                </c:pt>
                <c:pt idx="5">
                  <c:v>Учитель. Школьная команда</c:v>
                </c:pt>
                <c:pt idx="6">
                  <c:v>Школьный климат</c:v>
                </c:pt>
                <c:pt idx="7">
                  <c:v>Образовательная среда</c:v>
                </c:pt>
              </c:strCache>
            </c:strRef>
          </c:cat>
          <c:val>
            <c:numRef>
              <c:f>'5. Направления'!$I$2:$I$9</c:f>
              <c:numCache>
                <c:formatCode>0.0%</c:formatCode>
                <c:ptCount val="8"/>
                <c:pt idx="0">
                  <c:v>0.61082283172720531</c:v>
                </c:pt>
                <c:pt idx="1">
                  <c:v>0.79540400296515934</c:v>
                </c:pt>
                <c:pt idx="2">
                  <c:v>0.647887323943662</c:v>
                </c:pt>
                <c:pt idx="3">
                  <c:v>0.64269829503335807</c:v>
                </c:pt>
                <c:pt idx="4">
                  <c:v>0.47664936990363233</c:v>
                </c:pt>
                <c:pt idx="5">
                  <c:v>0.72868791697553748</c:v>
                </c:pt>
                <c:pt idx="6">
                  <c:v>0.41882876204595998</c:v>
                </c:pt>
                <c:pt idx="7">
                  <c:v>0.323943661971831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23E-48BC-BDB1-0D708C1382B3}"/>
            </c:ext>
          </c:extLst>
        </c:ser>
        <c:ser>
          <c:idx val="2"/>
          <c:order val="2"/>
          <c:tx>
            <c:strRef>
              <c:f>'5. Направления'!$J$1</c:f>
              <c:strCache>
                <c:ptCount val="1"/>
                <c:pt idx="0">
                  <c:v>Базовый</c:v>
                </c:pt>
              </c:strCache>
            </c:strRef>
          </c:tx>
          <c:spPr>
            <a:solidFill>
              <a:srgbClr val="CC99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vert="horz"/>
              <a:lstStyle/>
              <a:p>
                <a:pPr>
                  <a:defRPr/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 Направления'!$F$2:$F$9</c:f>
              <c:strCache>
                <c:ptCount val="8"/>
                <c:pt idx="0">
                  <c:v>Знание</c:v>
                </c:pt>
                <c:pt idx="1">
                  <c:v>Здоровье</c:v>
                </c:pt>
                <c:pt idx="2">
                  <c:v>Творчество</c:v>
                </c:pt>
                <c:pt idx="3">
                  <c:v>Воспитание</c:v>
                </c:pt>
                <c:pt idx="4">
                  <c:v>Профориентация</c:v>
                </c:pt>
                <c:pt idx="5">
                  <c:v>Учитель. Школьная команда</c:v>
                </c:pt>
                <c:pt idx="6">
                  <c:v>Школьный климат</c:v>
                </c:pt>
                <c:pt idx="7">
                  <c:v>Образовательная среда</c:v>
                </c:pt>
              </c:strCache>
            </c:strRef>
          </c:cat>
          <c:val>
            <c:numRef>
              <c:f>'5. Направления'!$J$2:$J$9</c:f>
              <c:numCache>
                <c:formatCode>0.0%</c:formatCode>
                <c:ptCount val="8"/>
                <c:pt idx="0">
                  <c:v>0.20088954781319496</c:v>
                </c:pt>
                <c:pt idx="1">
                  <c:v>0.10303928836174944</c:v>
                </c:pt>
                <c:pt idx="2">
                  <c:v>0.17049666419570053</c:v>
                </c:pt>
                <c:pt idx="3">
                  <c:v>0.12601927353595255</c:v>
                </c:pt>
                <c:pt idx="4">
                  <c:v>8.7472201630837659E-2</c:v>
                </c:pt>
                <c:pt idx="5">
                  <c:v>0.10229799851742032</c:v>
                </c:pt>
                <c:pt idx="6">
                  <c:v>0.34321719792438843</c:v>
                </c:pt>
                <c:pt idx="7">
                  <c:v>8.0800593031875464E-2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23E-48BC-BDB1-0D708C1382B3}"/>
            </c:ext>
          </c:extLst>
        </c:ser>
        <c:ser>
          <c:idx val="3"/>
          <c:order val="3"/>
          <c:tx>
            <c:strRef>
              <c:f>'5. Направления'!$K$1</c:f>
              <c:strCache>
                <c:ptCount val="1"/>
                <c:pt idx="0">
                  <c:v>Ниже базового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0%;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vert="horz"/>
              <a:lstStyle/>
              <a:p>
                <a:pPr>
                  <a:defRPr/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 Направления'!$F$2:$F$9</c:f>
              <c:strCache>
                <c:ptCount val="8"/>
                <c:pt idx="0">
                  <c:v>Знание</c:v>
                </c:pt>
                <c:pt idx="1">
                  <c:v>Здоровье</c:v>
                </c:pt>
                <c:pt idx="2">
                  <c:v>Творчество</c:v>
                </c:pt>
                <c:pt idx="3">
                  <c:v>Воспитание</c:v>
                </c:pt>
                <c:pt idx="4">
                  <c:v>Профориентация</c:v>
                </c:pt>
                <c:pt idx="5">
                  <c:v>Учитель. Школьная команда</c:v>
                </c:pt>
                <c:pt idx="6">
                  <c:v>Школьный климат</c:v>
                </c:pt>
                <c:pt idx="7">
                  <c:v>Образовательная среда</c:v>
                </c:pt>
              </c:strCache>
            </c:strRef>
          </c:cat>
          <c:val>
            <c:numRef>
              <c:f>'5. Направления'!$K$2:$K$9</c:f>
              <c:numCache>
                <c:formatCode>0.0%</c:formatCode>
                <c:ptCount val="8"/>
                <c:pt idx="0">
                  <c:v>6.1527057079318014E-2</c:v>
                </c:pt>
                <c:pt idx="1">
                  <c:v>8.8954781319495919E-3</c:v>
                </c:pt>
                <c:pt idx="2">
                  <c:v>2.2979985174203115E-2</c:v>
                </c:pt>
                <c:pt idx="3">
                  <c:v>1.0378057820607857E-2</c:v>
                </c:pt>
                <c:pt idx="4">
                  <c:v>9.6367679762787255E-3</c:v>
                </c:pt>
                <c:pt idx="5">
                  <c:v>2.5945144551519646E-2</c:v>
                </c:pt>
                <c:pt idx="6">
                  <c:v>4.1512231282431429E-2</c:v>
                </c:pt>
                <c:pt idx="7">
                  <c:v>7.4128984432913266E-3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23E-48BC-BDB1-0D708C1382B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50"/>
        <c:overlap val="100"/>
        <c:axId val="1951464447"/>
        <c:axId val="1951465407"/>
      </c:barChart>
      <c:catAx>
        <c:axId val="1951464447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vert="horz"/>
          <a:lstStyle/>
          <a:p>
            <a:pPr>
              <a:defRPr sz="1200"/>
            </a:pPr>
            <a:endParaRPr lang="ru-RU"/>
          </a:p>
        </c:txPr>
        <c:crossAx val="1951465407"/>
        <c:crosses val="autoZero"/>
        <c:auto val="1"/>
        <c:lblAlgn val="ctr"/>
        <c:lblOffset val="100"/>
        <c:noMultiLvlLbl val="0"/>
      </c:catAx>
      <c:valAx>
        <c:axId val="1951465407"/>
        <c:scaling>
          <c:orientation val="minMax"/>
        </c:scaling>
        <c:delete val="0"/>
        <c:axPos val="t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vert="horz"/>
          <a:lstStyle/>
          <a:p>
            <a:pPr>
              <a:defRPr sz="1050"/>
            </a:pPr>
            <a:endParaRPr lang="ru-RU"/>
          </a:p>
        </c:txPr>
        <c:crossAx val="19514644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vert="horz"/>
        <a:lstStyle/>
        <a:p>
          <a:pPr>
            <a:defRPr sz="1200"/>
          </a:pPr>
          <a:endParaRPr lang="ru-RU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t" anchorCtr="0"/>
          <a:lstStyle/>
          <a:p>
            <a:pPr>
              <a:defRPr sz="144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Знание</a:t>
            </a:r>
          </a:p>
        </c:rich>
      </c:tx>
      <c:overlay val="1"/>
      <c:spPr>
        <a:noFill/>
        <a:ln>
          <a:noFill/>
        </a:ln>
        <a:effectLst/>
      </c:spPr>
      <c:txPr>
        <a:bodyPr rot="0" spcFirstLastPara="1" vertOverflow="ellipsis" vert="horz" wrap="square" anchor="t" anchorCtr="0"/>
        <a:lstStyle/>
        <a:p>
          <a:pPr>
            <a:defRPr sz="144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0.17027472819372896"/>
          <c:y val="0.10050406885610415"/>
          <c:w val="0.7042930215990798"/>
          <c:h val="0.75047596958315854"/>
        </c:manualLayout>
      </c:layout>
      <c:pieChart>
        <c:varyColors val="1"/>
        <c:ser>
          <c:idx val="0"/>
          <c:order val="0"/>
          <c:tx>
            <c:strRef>
              <c:f>'5. Направления'!$F$2</c:f>
              <c:strCache>
                <c:ptCount val="1"/>
                <c:pt idx="0">
                  <c:v>Знание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A6E-4F3C-BFC3-C255998FDB50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A6E-4F3C-BFC3-C255998FDB50}"/>
              </c:ext>
            </c:extLst>
          </c:dPt>
          <c:dPt>
            <c:idx val="2"/>
            <c:bubble3D val="0"/>
            <c:spPr>
              <a:solidFill>
                <a:srgbClr val="CC99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A6E-4F3C-BFC3-C255998FDB50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2A6E-4F3C-BFC3-C255998FDB50}"/>
              </c:ext>
            </c:extLst>
          </c:dPt>
          <c:dLbls>
            <c:numFmt formatCode="0.00%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'5. Направления'!$H$1:$K$1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'5. Направления'!$H$2:$K$2</c:f>
              <c:numCache>
                <c:formatCode>0.0%</c:formatCode>
                <c:ptCount val="4"/>
                <c:pt idx="0">
                  <c:v>0.12676056338028169</c:v>
                </c:pt>
                <c:pt idx="1">
                  <c:v>0.61082283172720531</c:v>
                </c:pt>
                <c:pt idx="2">
                  <c:v>0.20088954781319496</c:v>
                </c:pt>
                <c:pt idx="3">
                  <c:v>6.1527057079318014E-2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A6E-4F3C-BFC3-C255998FDB50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t" anchorCtr="0"/>
          <a:lstStyle/>
          <a:p>
            <a:pPr>
              <a:defRPr sz="144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Здоровье</a:t>
            </a:r>
          </a:p>
        </c:rich>
      </c:tx>
      <c:overlay val="1"/>
      <c:spPr>
        <a:noFill/>
        <a:ln>
          <a:noFill/>
        </a:ln>
        <a:effectLst/>
      </c:spPr>
      <c:txPr>
        <a:bodyPr rot="0" spcFirstLastPara="1" vertOverflow="ellipsis" vert="horz" wrap="square" anchor="t" anchorCtr="0"/>
        <a:lstStyle/>
        <a:p>
          <a:pPr>
            <a:defRPr sz="144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0.17027472819372896"/>
          <c:y val="0.10050406885610415"/>
          <c:w val="0.7042930215990798"/>
          <c:h val="0.75047596958315854"/>
        </c:manualLayout>
      </c:layout>
      <c:pieChart>
        <c:varyColors val="1"/>
        <c:ser>
          <c:idx val="0"/>
          <c:order val="0"/>
          <c:tx>
            <c:strRef>
              <c:f>'5. Направления'!$F$3</c:f>
              <c:strCache>
                <c:ptCount val="1"/>
                <c:pt idx="0">
                  <c:v>Здоровье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3AC8-4885-8A0D-19A13A82C4F2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3AC8-4885-8A0D-19A13A82C4F2}"/>
              </c:ext>
            </c:extLst>
          </c:dPt>
          <c:dPt>
            <c:idx val="2"/>
            <c:bubble3D val="0"/>
            <c:spPr>
              <a:solidFill>
                <a:srgbClr val="CC99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3AC8-4885-8A0D-19A13A82C4F2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3AC8-4885-8A0D-19A13A82C4F2}"/>
              </c:ext>
            </c:extLst>
          </c:dPt>
          <c:dLbls>
            <c:dLbl>
              <c:idx val="3"/>
              <c:layout>
                <c:manualLayout>
                  <c:x val="6.0586510774082126E-3"/>
                  <c:y val="4.8283502901029521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3AC8-4885-8A0D-19A13A82C4F2}"/>
                </c:ext>
              </c:extLst>
            </c:dLbl>
            <c:numFmt formatCode="0.00%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'5. Направления'!$H$1:$K$1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'5. Направления'!$H$3:$K$3</c:f>
              <c:numCache>
                <c:formatCode>0.0%</c:formatCode>
                <c:ptCount val="4"/>
                <c:pt idx="0">
                  <c:v>9.2661230541141587E-2</c:v>
                </c:pt>
                <c:pt idx="1">
                  <c:v>0.79540400296515934</c:v>
                </c:pt>
                <c:pt idx="2">
                  <c:v>0.10303928836174944</c:v>
                </c:pt>
                <c:pt idx="3">
                  <c:v>8.8954781319495919E-3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AC8-4885-8A0D-19A13A82C4F2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t" anchorCtr="0"/>
          <a:lstStyle/>
          <a:p>
            <a:pPr>
              <a:defRPr sz="144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Творчество</a:t>
            </a:r>
          </a:p>
        </c:rich>
      </c:tx>
      <c:overlay val="1"/>
      <c:spPr>
        <a:noFill/>
        <a:ln>
          <a:noFill/>
        </a:ln>
        <a:effectLst/>
      </c:spPr>
      <c:txPr>
        <a:bodyPr rot="0" spcFirstLastPara="1" vertOverflow="ellipsis" vert="horz" wrap="square" anchor="t" anchorCtr="0"/>
        <a:lstStyle/>
        <a:p>
          <a:pPr>
            <a:defRPr sz="144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0.17027472819372896"/>
          <c:y val="0.10050406885610415"/>
          <c:w val="0.7042930215990798"/>
          <c:h val="0.75047596958315854"/>
        </c:manualLayout>
      </c:layout>
      <c:pieChart>
        <c:varyColors val="1"/>
        <c:ser>
          <c:idx val="0"/>
          <c:order val="0"/>
          <c:tx>
            <c:strRef>
              <c:f>'5. Направления'!$F$4</c:f>
              <c:strCache>
                <c:ptCount val="1"/>
                <c:pt idx="0">
                  <c:v>Творчество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64A-43E4-8B90-1B360CBBA926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64A-43E4-8B90-1B360CBBA926}"/>
              </c:ext>
            </c:extLst>
          </c:dPt>
          <c:dPt>
            <c:idx val="2"/>
            <c:bubble3D val="0"/>
            <c:spPr>
              <a:solidFill>
                <a:srgbClr val="CC99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E64A-43E4-8B90-1B360CBBA926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E64A-43E4-8B90-1B360CBBA926}"/>
              </c:ext>
            </c:extLst>
          </c:dPt>
          <c:dLbls>
            <c:dLbl>
              <c:idx val="3"/>
              <c:layout>
                <c:manualLayout>
                  <c:x val="1.9317844067672819E-2"/>
                  <c:y val="8.4024286090837286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E64A-43E4-8B90-1B360CBBA926}"/>
                </c:ext>
              </c:extLst>
            </c:dLbl>
            <c:numFmt formatCode="0.00%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'5. Направления'!$H$1:$K$1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'5. Направления'!$H$4:$K$4</c:f>
              <c:numCache>
                <c:formatCode>0.0%</c:formatCode>
                <c:ptCount val="4"/>
                <c:pt idx="0">
                  <c:v>0.15863602668643439</c:v>
                </c:pt>
                <c:pt idx="1">
                  <c:v>0.647887323943662</c:v>
                </c:pt>
                <c:pt idx="2">
                  <c:v>0.17049666419570053</c:v>
                </c:pt>
                <c:pt idx="3">
                  <c:v>2.2979985174203115E-2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E64A-43E4-8B90-1B360CBBA926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t" anchorCtr="0"/>
          <a:lstStyle/>
          <a:p>
            <a:pPr>
              <a:defRPr sz="144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Воспитание</a:t>
            </a:r>
          </a:p>
        </c:rich>
      </c:tx>
      <c:overlay val="1"/>
      <c:spPr>
        <a:noFill/>
        <a:ln>
          <a:noFill/>
        </a:ln>
        <a:effectLst/>
      </c:spPr>
      <c:txPr>
        <a:bodyPr rot="0" spcFirstLastPara="1" vertOverflow="ellipsis" vert="horz" wrap="square" anchor="t" anchorCtr="0"/>
        <a:lstStyle/>
        <a:p>
          <a:pPr>
            <a:defRPr sz="144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0.17027472819372896"/>
          <c:y val="0.10050406885610415"/>
          <c:w val="0.7042930215990798"/>
          <c:h val="0.75047596958315854"/>
        </c:manualLayout>
      </c:layout>
      <c:pieChart>
        <c:varyColors val="1"/>
        <c:ser>
          <c:idx val="0"/>
          <c:order val="0"/>
          <c:tx>
            <c:strRef>
              <c:f>'5. Направления'!$F$5</c:f>
              <c:strCache>
                <c:ptCount val="1"/>
                <c:pt idx="0">
                  <c:v>Воспитание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17D-4081-B4B2-5FD5AC55C437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17D-4081-B4B2-5FD5AC55C437}"/>
              </c:ext>
            </c:extLst>
          </c:dPt>
          <c:dPt>
            <c:idx val="2"/>
            <c:bubble3D val="0"/>
            <c:spPr>
              <a:solidFill>
                <a:srgbClr val="CC99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17D-4081-B4B2-5FD5AC55C437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17D-4081-B4B2-5FD5AC55C437}"/>
              </c:ext>
            </c:extLst>
          </c:dPt>
          <c:dLbls>
            <c:dLbl>
              <c:idx val="3"/>
              <c:layout>
                <c:manualLayout>
                  <c:x val="6.0586510774082126E-3"/>
                  <c:y val="4.8283502901029521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A17D-4081-B4B2-5FD5AC55C437}"/>
                </c:ext>
              </c:extLst>
            </c:dLbl>
            <c:numFmt formatCode="0.00%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'5. Направления'!$H$1:$K$1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'5. Направления'!$H$5:$K$5</c:f>
              <c:numCache>
                <c:formatCode>0.0%</c:formatCode>
                <c:ptCount val="4"/>
                <c:pt idx="0">
                  <c:v>0.22090437361008153</c:v>
                </c:pt>
                <c:pt idx="1">
                  <c:v>0.64269829503335807</c:v>
                </c:pt>
                <c:pt idx="2">
                  <c:v>0.12601927353595255</c:v>
                </c:pt>
                <c:pt idx="3">
                  <c:v>1.0378057820607857E-2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17D-4081-B4B2-5FD5AC55C437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t" anchorCtr="0"/>
          <a:lstStyle/>
          <a:p>
            <a:pPr>
              <a:defRPr sz="144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Профориентация</a:t>
            </a:r>
          </a:p>
        </c:rich>
      </c:tx>
      <c:overlay val="1"/>
      <c:spPr>
        <a:noFill/>
        <a:ln>
          <a:noFill/>
        </a:ln>
        <a:effectLst/>
      </c:spPr>
      <c:txPr>
        <a:bodyPr rot="0" spcFirstLastPara="1" vertOverflow="ellipsis" vert="horz" wrap="square" anchor="t" anchorCtr="0"/>
        <a:lstStyle/>
        <a:p>
          <a:pPr>
            <a:defRPr sz="144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0.17027472819372896"/>
          <c:y val="0.10050406885610415"/>
          <c:w val="0.7042930215990798"/>
          <c:h val="0.75047596958315854"/>
        </c:manualLayout>
      </c:layout>
      <c:pieChart>
        <c:varyColors val="1"/>
        <c:ser>
          <c:idx val="0"/>
          <c:order val="0"/>
          <c:tx>
            <c:strRef>
              <c:f>'5. Направления'!$F$6</c:f>
              <c:strCache>
                <c:ptCount val="1"/>
                <c:pt idx="0">
                  <c:v>Профориентация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F74-4F79-9E04-2611554B1B27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F74-4F79-9E04-2611554B1B27}"/>
              </c:ext>
            </c:extLst>
          </c:dPt>
          <c:dPt>
            <c:idx val="2"/>
            <c:bubble3D val="0"/>
            <c:spPr>
              <a:solidFill>
                <a:srgbClr val="CC99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F74-4F79-9E04-2611554B1B27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2F74-4F79-9E04-2611554B1B27}"/>
              </c:ext>
            </c:extLst>
          </c:dPt>
          <c:dLbls>
            <c:dLbl>
              <c:idx val="3"/>
              <c:layout>
                <c:manualLayout>
                  <c:x val="3.5662210764302064E-3"/>
                  <c:y val="4.2515352873065883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2F74-4F79-9E04-2611554B1B27}"/>
                </c:ext>
              </c:extLst>
            </c:dLbl>
            <c:numFmt formatCode="0.00%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'5. Направления'!$H$1:$K$1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'5. Направления'!$H$6:$K$6</c:f>
              <c:numCache>
                <c:formatCode>0.0%</c:formatCode>
                <c:ptCount val="4"/>
                <c:pt idx="0">
                  <c:v>0.42624166048925127</c:v>
                </c:pt>
                <c:pt idx="1">
                  <c:v>0.47664936990363233</c:v>
                </c:pt>
                <c:pt idx="2">
                  <c:v>8.7472201630837659E-2</c:v>
                </c:pt>
                <c:pt idx="3">
                  <c:v>9.6367679762787255E-3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2F74-4F79-9E04-2611554B1B27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t" anchorCtr="0"/>
          <a:lstStyle/>
          <a:p>
            <a:pPr>
              <a:defRPr sz="144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Учитель. Школьная команда</a:t>
            </a:r>
          </a:p>
        </c:rich>
      </c:tx>
      <c:overlay val="1"/>
      <c:spPr>
        <a:noFill/>
        <a:ln>
          <a:noFill/>
        </a:ln>
        <a:effectLst/>
      </c:spPr>
      <c:txPr>
        <a:bodyPr rot="0" spcFirstLastPara="1" vertOverflow="ellipsis" vert="horz" wrap="square" anchor="t" anchorCtr="0"/>
        <a:lstStyle/>
        <a:p>
          <a:pPr>
            <a:defRPr sz="144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0.17027472819372896"/>
          <c:y val="0.10050406885610415"/>
          <c:w val="0.7042930215990798"/>
          <c:h val="0.75047596958315854"/>
        </c:manualLayout>
      </c:layout>
      <c:pieChart>
        <c:varyColors val="1"/>
        <c:ser>
          <c:idx val="0"/>
          <c:order val="0"/>
          <c:tx>
            <c:strRef>
              <c:f>'5. Направления'!$F$7</c:f>
              <c:strCache>
                <c:ptCount val="1"/>
                <c:pt idx="0">
                  <c:v>Учитель. Школьная команда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9D4-45CC-84AD-22749D8851E0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9D4-45CC-84AD-22749D8851E0}"/>
              </c:ext>
            </c:extLst>
          </c:dPt>
          <c:dPt>
            <c:idx val="2"/>
            <c:bubble3D val="0"/>
            <c:spPr>
              <a:solidFill>
                <a:srgbClr val="CC99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9D4-45CC-84AD-22749D8851E0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59D4-45CC-84AD-22749D8851E0}"/>
              </c:ext>
            </c:extLst>
          </c:dPt>
          <c:dLbls>
            <c:dLbl>
              <c:idx val="3"/>
              <c:layout>
                <c:manualLayout>
                  <c:x val="6.0586510774082126E-3"/>
                  <c:y val="4.8283502901029521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59D4-45CC-84AD-22749D8851E0}"/>
                </c:ext>
              </c:extLst>
            </c:dLbl>
            <c:numFmt formatCode="0.00%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'5. Направления'!$H$1:$K$1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'5. Направления'!$H$7:$K$7</c:f>
              <c:numCache>
                <c:formatCode>0.0%</c:formatCode>
                <c:ptCount val="4"/>
                <c:pt idx="0">
                  <c:v>0.14306893995552261</c:v>
                </c:pt>
                <c:pt idx="1">
                  <c:v>0.72868791697553748</c:v>
                </c:pt>
                <c:pt idx="2">
                  <c:v>0.10229799851742032</c:v>
                </c:pt>
                <c:pt idx="3">
                  <c:v>2.5945144551519646E-2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59D4-45CC-84AD-22749D8851E0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t" anchorCtr="0"/>
          <a:lstStyle/>
          <a:p>
            <a:pPr>
              <a:defRPr sz="144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Школьный климат</a:t>
            </a:r>
          </a:p>
        </c:rich>
      </c:tx>
      <c:overlay val="1"/>
      <c:spPr>
        <a:noFill/>
        <a:ln>
          <a:noFill/>
        </a:ln>
        <a:effectLst/>
      </c:spPr>
      <c:txPr>
        <a:bodyPr rot="0" spcFirstLastPara="1" vertOverflow="ellipsis" vert="horz" wrap="square" anchor="t" anchorCtr="0"/>
        <a:lstStyle/>
        <a:p>
          <a:pPr>
            <a:defRPr sz="144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0.17027472819372896"/>
          <c:y val="0.10050406885610415"/>
          <c:w val="0.7042930215990798"/>
          <c:h val="0.75047596958315854"/>
        </c:manualLayout>
      </c:layout>
      <c:pieChart>
        <c:varyColors val="1"/>
        <c:ser>
          <c:idx val="0"/>
          <c:order val="0"/>
          <c:tx>
            <c:strRef>
              <c:f>'5. Направления'!$F$8</c:f>
              <c:strCache>
                <c:ptCount val="1"/>
                <c:pt idx="0">
                  <c:v>Школьный климат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69B-4CD0-B37D-01DE1B42BE52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69B-4CD0-B37D-01DE1B42BE52}"/>
              </c:ext>
            </c:extLst>
          </c:dPt>
          <c:dPt>
            <c:idx val="2"/>
            <c:bubble3D val="0"/>
            <c:spPr>
              <a:solidFill>
                <a:srgbClr val="CC99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69B-4CD0-B37D-01DE1B42BE52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469B-4CD0-B37D-01DE1B42BE52}"/>
              </c:ext>
            </c:extLst>
          </c:dPt>
          <c:dLbls>
            <c:dLbl>
              <c:idx val="3"/>
              <c:layout>
                <c:manualLayout>
                  <c:x val="1.9317844067672819E-2"/>
                  <c:y val="8.4024286090837286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469B-4CD0-B37D-01DE1B42BE52}"/>
                </c:ext>
              </c:extLst>
            </c:dLbl>
            <c:numFmt formatCode="0.00%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'5. Направления'!$H$1:$K$1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'5. Направления'!$H$8:$K$8</c:f>
              <c:numCache>
                <c:formatCode>0.0%</c:formatCode>
                <c:ptCount val="4"/>
                <c:pt idx="0">
                  <c:v>0.19644180874722017</c:v>
                </c:pt>
                <c:pt idx="1">
                  <c:v>0.41882876204595998</c:v>
                </c:pt>
                <c:pt idx="2">
                  <c:v>0.34321719792438843</c:v>
                </c:pt>
                <c:pt idx="3">
                  <c:v>4.1512231282431429E-2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69B-4CD0-B37D-01DE1B42BE52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t" anchorCtr="0"/>
          <a:lstStyle/>
          <a:p>
            <a:pPr>
              <a:defRPr sz="144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Образовательная среда</a:t>
            </a:r>
          </a:p>
        </c:rich>
      </c:tx>
      <c:overlay val="1"/>
      <c:spPr>
        <a:noFill/>
        <a:ln>
          <a:noFill/>
        </a:ln>
        <a:effectLst/>
      </c:spPr>
      <c:txPr>
        <a:bodyPr rot="0" spcFirstLastPara="1" vertOverflow="ellipsis" vert="horz" wrap="square" anchor="t" anchorCtr="0"/>
        <a:lstStyle/>
        <a:p>
          <a:pPr>
            <a:defRPr sz="144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0.17027472819372896"/>
          <c:y val="0.10050406885610415"/>
          <c:w val="0.7042930215990798"/>
          <c:h val="0.75047596958315854"/>
        </c:manualLayout>
      </c:layout>
      <c:pieChart>
        <c:varyColors val="1"/>
        <c:ser>
          <c:idx val="0"/>
          <c:order val="0"/>
          <c:tx>
            <c:strRef>
              <c:f>'5. Направления'!$F$9</c:f>
              <c:strCache>
                <c:ptCount val="1"/>
                <c:pt idx="0">
                  <c:v>Образовательная среда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049-40A7-9D0E-6E3BB5FCD22E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049-40A7-9D0E-6E3BB5FCD22E}"/>
              </c:ext>
            </c:extLst>
          </c:dPt>
          <c:dPt>
            <c:idx val="2"/>
            <c:bubble3D val="0"/>
            <c:spPr>
              <a:solidFill>
                <a:srgbClr val="CC99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049-40A7-9D0E-6E3BB5FCD22E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049-40A7-9D0E-6E3BB5FCD22E}"/>
              </c:ext>
            </c:extLst>
          </c:dPt>
          <c:dLbls>
            <c:dLbl>
              <c:idx val="3"/>
              <c:layout>
                <c:manualLayout>
                  <c:x val="6.0586510774082126E-3"/>
                  <c:y val="4.8283502901029521E-2"/>
                </c:manualLayout>
              </c:layout>
              <c:dLblPos val="bestFit"/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A049-40A7-9D0E-6E3BB5FCD22E}"/>
                </c:ext>
              </c:extLst>
            </c:dLbl>
            <c:numFmt formatCode="0.00%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'5. Направления'!$H$1:$K$1</c:f>
              <c:strCache>
                <c:ptCount val="4"/>
                <c:pt idx="0">
                  <c:v>Высокий</c:v>
                </c:pt>
                <c:pt idx="1">
                  <c:v>Средний</c:v>
                </c:pt>
                <c:pt idx="2">
                  <c:v>Базовый</c:v>
                </c:pt>
                <c:pt idx="3">
                  <c:v>Ниже базового</c:v>
                </c:pt>
              </c:strCache>
            </c:strRef>
          </c:cat>
          <c:val>
            <c:numRef>
              <c:f>'5. Направления'!$H$9:$K$9</c:f>
              <c:numCache>
                <c:formatCode>0.0%</c:formatCode>
                <c:ptCount val="4"/>
                <c:pt idx="0">
                  <c:v>0.58784284655300223</c:v>
                </c:pt>
                <c:pt idx="1">
                  <c:v>0.323943661971831</c:v>
                </c:pt>
                <c:pt idx="2">
                  <c:v>8.0800593031875464E-2</c:v>
                </c:pt>
                <c:pt idx="3">
                  <c:v>7.4128984432913266E-3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049-40A7-9D0E-6E3BB5FCD22E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Распределение уровней </a:t>
            </a:r>
            <a:r>
              <a:rPr lang="ru-RU" sz="1440" b="0" i="0" u="none" strike="noStrike" baseline="0"/>
              <a:t>Магистрального направления «Знание»</a:t>
            </a:r>
            <a:r>
              <a:rPr lang="ru-RU"/>
              <a:t> ОО РД по результатам прохождения самодиагностики</a:t>
            </a:r>
            <a:r>
              <a:rPr lang="en-US"/>
              <a:t> </a:t>
            </a:r>
            <a:r>
              <a:rPr lang="ru-RU"/>
              <a:t>в разрезе по МО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percentStacked"/>
        <c:varyColors val="0"/>
        <c:ser>
          <c:idx val="1"/>
          <c:order val="0"/>
          <c:tx>
            <c:strRef>
              <c:f>'5.1. Знание'!$I$1</c:f>
              <c:strCache>
                <c:ptCount val="1"/>
                <c:pt idx="0">
                  <c:v>Высокий 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'5.1. Знание'!$G$2:$G$55</c:f>
              <c:strCache>
                <c:ptCount val="54"/>
                <c:pt idx="0">
                  <c:v>Кизилюртовский МР</c:v>
                </c:pt>
                <c:pt idx="1">
                  <c:v>г. Дагестанские Огни</c:v>
                </c:pt>
                <c:pt idx="2">
                  <c:v>Подведомственные</c:v>
                </c:pt>
                <c:pt idx="3">
                  <c:v>Ногайский МР</c:v>
                </c:pt>
                <c:pt idx="4">
                  <c:v>г. Кизилюрт</c:v>
                </c:pt>
                <c:pt idx="5">
                  <c:v>г. Каспийск</c:v>
                </c:pt>
                <c:pt idx="6">
                  <c:v>г. Махачкала</c:v>
                </c:pt>
                <c:pt idx="7">
                  <c:v>Кайтагский МР</c:v>
                </c:pt>
                <c:pt idx="8">
                  <c:v>Гунибский МР</c:v>
                </c:pt>
                <c:pt idx="9">
                  <c:v>Бабаюртовский МР</c:v>
                </c:pt>
                <c:pt idx="10">
                  <c:v>Хасавюртовский МР</c:v>
                </c:pt>
                <c:pt idx="11">
                  <c:v>Карабудахкентский МР</c:v>
                </c:pt>
                <c:pt idx="12">
                  <c:v>Кумторкалинский МР</c:v>
                </c:pt>
                <c:pt idx="13">
                  <c:v>г. Дербент</c:v>
                </c:pt>
                <c:pt idx="14">
                  <c:v>Лакский МР</c:v>
                </c:pt>
                <c:pt idx="15">
                  <c:v>Тарумовский МР</c:v>
                </c:pt>
                <c:pt idx="16">
                  <c:v>г. Избербаш</c:v>
                </c:pt>
                <c:pt idx="17">
                  <c:v>Рутульский МР</c:v>
                </c:pt>
                <c:pt idx="18">
                  <c:v>Гергебильский МР</c:v>
                </c:pt>
                <c:pt idx="19">
                  <c:v>Дербентский МР</c:v>
                </c:pt>
                <c:pt idx="20">
                  <c:v>Сулейман-Стальский МР</c:v>
                </c:pt>
                <c:pt idx="21">
                  <c:v>Магарамкентский МР</c:v>
                </c:pt>
                <c:pt idx="22">
                  <c:v>Табасаранский МР</c:v>
                </c:pt>
                <c:pt idx="23">
                  <c:v>г. Буйнакск</c:v>
                </c:pt>
                <c:pt idx="24">
                  <c:v>Цумадинский МР</c:v>
                </c:pt>
                <c:pt idx="25">
                  <c:v>Бежтинский участок</c:v>
                </c:pt>
                <c:pt idx="26">
                  <c:v>Дахадаевский МР</c:v>
                </c:pt>
                <c:pt idx="27">
                  <c:v>Буйнакский МР</c:v>
                </c:pt>
                <c:pt idx="28">
                  <c:v>Агульский МР</c:v>
                </c:pt>
                <c:pt idx="29">
                  <c:v>г. Кизляр</c:v>
                </c:pt>
                <c:pt idx="30">
                  <c:v>Гумбетовский МР</c:v>
                </c:pt>
                <c:pt idx="31">
                  <c:v>Новолакский МР</c:v>
                </c:pt>
                <c:pt idx="32">
                  <c:v>ЦОДОУ ЗОЖ</c:v>
                </c:pt>
                <c:pt idx="33">
                  <c:v>Ахтынский МР</c:v>
                </c:pt>
                <c:pt idx="34">
                  <c:v>Кулинский МР</c:v>
                </c:pt>
                <c:pt idx="35">
                  <c:v>Каякентский МР</c:v>
                </c:pt>
                <c:pt idx="36">
                  <c:v>Акушинский МР</c:v>
                </c:pt>
                <c:pt idx="37">
                  <c:v>Сергокалинский МР</c:v>
                </c:pt>
                <c:pt idx="38">
                  <c:v>Казбековский МР</c:v>
                </c:pt>
                <c:pt idx="39">
                  <c:v>Чародинский МР</c:v>
                </c:pt>
                <c:pt idx="40">
                  <c:v>Хивский МР</c:v>
                </c:pt>
                <c:pt idx="41">
                  <c:v>Кизлярский МР</c:v>
                </c:pt>
                <c:pt idx="42">
                  <c:v>Хунзахский МР</c:v>
                </c:pt>
                <c:pt idx="43">
                  <c:v>Унцукульский МР</c:v>
                </c:pt>
                <c:pt idx="44">
                  <c:v>Ахвахский МР</c:v>
                </c:pt>
                <c:pt idx="45">
                  <c:v>г. Южно-Сухокумск</c:v>
                </c:pt>
                <c:pt idx="46">
                  <c:v>г. Хасавюрт</c:v>
                </c:pt>
                <c:pt idx="47">
                  <c:v>Левашинский МР</c:v>
                </c:pt>
                <c:pt idx="48">
                  <c:v>Ботлихский МР</c:v>
                </c:pt>
                <c:pt idx="49">
                  <c:v>Докузпаринский МР</c:v>
                </c:pt>
                <c:pt idx="50">
                  <c:v>Цунтинский МР</c:v>
                </c:pt>
                <c:pt idx="51">
                  <c:v>Шамильский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'5.1. Знание'!$I$2:$I$55</c:f>
              <c:numCache>
                <c:formatCode>0%</c:formatCode>
                <c:ptCount val="54"/>
                <c:pt idx="0">
                  <c:v>0.43478260869565216</c:v>
                </c:pt>
                <c:pt idx="1">
                  <c:v>0.375</c:v>
                </c:pt>
                <c:pt idx="2">
                  <c:v>0.33333333333333331</c:v>
                </c:pt>
                <c:pt idx="3">
                  <c:v>0.375</c:v>
                </c:pt>
                <c:pt idx="4">
                  <c:v>0.25</c:v>
                </c:pt>
                <c:pt idx="5">
                  <c:v>0.25</c:v>
                </c:pt>
                <c:pt idx="6">
                  <c:v>0.27777777777777779</c:v>
                </c:pt>
                <c:pt idx="7">
                  <c:v>0.18181818181818182</c:v>
                </c:pt>
                <c:pt idx="8">
                  <c:v>0.23076923076923078</c:v>
                </c:pt>
                <c:pt idx="9">
                  <c:v>0.2857142857142857</c:v>
                </c:pt>
                <c:pt idx="10">
                  <c:v>5.4545454545454543E-2</c:v>
                </c:pt>
                <c:pt idx="11">
                  <c:v>0.25</c:v>
                </c:pt>
                <c:pt idx="12">
                  <c:v>0.125</c:v>
                </c:pt>
                <c:pt idx="13">
                  <c:v>8.3333333333333329E-2</c:v>
                </c:pt>
                <c:pt idx="14">
                  <c:v>0.2</c:v>
                </c:pt>
                <c:pt idx="15">
                  <c:v>5.5555555555555552E-2</c:v>
                </c:pt>
                <c:pt idx="16">
                  <c:v>0.25</c:v>
                </c:pt>
                <c:pt idx="17">
                  <c:v>0.17391304347826086</c:v>
                </c:pt>
                <c:pt idx="18">
                  <c:v>0.3</c:v>
                </c:pt>
                <c:pt idx="19">
                  <c:v>8.8888888888888892E-2</c:v>
                </c:pt>
                <c:pt idx="20">
                  <c:v>0.21052631578947367</c:v>
                </c:pt>
                <c:pt idx="21">
                  <c:v>0.15625</c:v>
                </c:pt>
                <c:pt idx="22">
                  <c:v>0.10526315789473684</c:v>
                </c:pt>
                <c:pt idx="23">
                  <c:v>0</c:v>
                </c:pt>
                <c:pt idx="24">
                  <c:v>0.18181818181818182</c:v>
                </c:pt>
                <c:pt idx="25">
                  <c:v>0</c:v>
                </c:pt>
                <c:pt idx="26">
                  <c:v>0.18604651162790697</c:v>
                </c:pt>
                <c:pt idx="27">
                  <c:v>5.5555555555555552E-2</c:v>
                </c:pt>
                <c:pt idx="28">
                  <c:v>0</c:v>
                </c:pt>
                <c:pt idx="29">
                  <c:v>0</c:v>
                </c:pt>
                <c:pt idx="30">
                  <c:v>0.26315789473684209</c:v>
                </c:pt>
                <c:pt idx="31">
                  <c:v>8.6956521739130432E-2</c:v>
                </c:pt>
                <c:pt idx="32">
                  <c:v>0.1038961038961039</c:v>
                </c:pt>
                <c:pt idx="33">
                  <c:v>0.16666666666666666</c:v>
                </c:pt>
                <c:pt idx="34">
                  <c:v>7.1428571428571425E-2</c:v>
                </c:pt>
                <c:pt idx="35">
                  <c:v>0</c:v>
                </c:pt>
                <c:pt idx="36">
                  <c:v>6.6666666666666666E-2</c:v>
                </c:pt>
                <c:pt idx="37">
                  <c:v>0</c:v>
                </c:pt>
                <c:pt idx="38">
                  <c:v>6.6666666666666666E-2</c:v>
                </c:pt>
                <c:pt idx="39">
                  <c:v>0.1111111111111111</c:v>
                </c:pt>
                <c:pt idx="40">
                  <c:v>0.12</c:v>
                </c:pt>
                <c:pt idx="41">
                  <c:v>0</c:v>
                </c:pt>
                <c:pt idx="42">
                  <c:v>8.1081081081081086E-2</c:v>
                </c:pt>
                <c:pt idx="43">
                  <c:v>6.6666666666666666E-2</c:v>
                </c:pt>
                <c:pt idx="44">
                  <c:v>0.14285714285714285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3.8461538461538464E-2</c:v>
                </c:pt>
                <c:pt idx="49">
                  <c:v>0</c:v>
                </c:pt>
                <c:pt idx="50">
                  <c:v>0.1</c:v>
                </c:pt>
                <c:pt idx="51">
                  <c:v>5.128205128205128E-2</c:v>
                </c:pt>
                <c:pt idx="52">
                  <c:v>4.3478260869565216E-2</c:v>
                </c:pt>
                <c:pt idx="53">
                  <c:v>3.8461538461538464E-2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BE2-4FC4-8972-CB104EC6EDC7}"/>
            </c:ext>
          </c:extLst>
        </c:ser>
        <c:ser>
          <c:idx val="2"/>
          <c:order val="1"/>
          <c:tx>
            <c:strRef>
              <c:f>'5.1. Знание'!$J$1</c:f>
              <c:strCache>
                <c:ptCount val="1"/>
                <c:pt idx="0">
                  <c:v>Средний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'5.1. Знание'!$G$2:$G$55</c:f>
              <c:strCache>
                <c:ptCount val="54"/>
                <c:pt idx="0">
                  <c:v>Кизилюртовский МР</c:v>
                </c:pt>
                <c:pt idx="1">
                  <c:v>г. Дагестанские Огни</c:v>
                </c:pt>
                <c:pt idx="2">
                  <c:v>Подведомственные</c:v>
                </c:pt>
                <c:pt idx="3">
                  <c:v>Ногайский МР</c:v>
                </c:pt>
                <c:pt idx="4">
                  <c:v>г. Кизилюрт</c:v>
                </c:pt>
                <c:pt idx="5">
                  <c:v>г. Каспийск</c:v>
                </c:pt>
                <c:pt idx="6">
                  <c:v>г. Махачкала</c:v>
                </c:pt>
                <c:pt idx="7">
                  <c:v>Кайтагский МР</c:v>
                </c:pt>
                <c:pt idx="8">
                  <c:v>Гунибский МР</c:v>
                </c:pt>
                <c:pt idx="9">
                  <c:v>Бабаюртовский МР</c:v>
                </c:pt>
                <c:pt idx="10">
                  <c:v>Хасавюртовский МР</c:v>
                </c:pt>
                <c:pt idx="11">
                  <c:v>Карабудахкентский МР</c:v>
                </c:pt>
                <c:pt idx="12">
                  <c:v>Кумторкалинский МР</c:v>
                </c:pt>
                <c:pt idx="13">
                  <c:v>г. Дербент</c:v>
                </c:pt>
                <c:pt idx="14">
                  <c:v>Лакский МР</c:v>
                </c:pt>
                <c:pt idx="15">
                  <c:v>Тарумовский МР</c:v>
                </c:pt>
                <c:pt idx="16">
                  <c:v>г. Избербаш</c:v>
                </c:pt>
                <c:pt idx="17">
                  <c:v>Рутульский МР</c:v>
                </c:pt>
                <c:pt idx="18">
                  <c:v>Гергебильский МР</c:v>
                </c:pt>
                <c:pt idx="19">
                  <c:v>Дербентский МР</c:v>
                </c:pt>
                <c:pt idx="20">
                  <c:v>Сулейман-Стальский МР</c:v>
                </c:pt>
                <c:pt idx="21">
                  <c:v>Магарамкентский МР</c:v>
                </c:pt>
                <c:pt idx="22">
                  <c:v>Табасаранский МР</c:v>
                </c:pt>
                <c:pt idx="23">
                  <c:v>г. Буйнакск</c:v>
                </c:pt>
                <c:pt idx="24">
                  <c:v>Цумадинский МР</c:v>
                </c:pt>
                <c:pt idx="25">
                  <c:v>Бежтинский участок</c:v>
                </c:pt>
                <c:pt idx="26">
                  <c:v>Дахадаевский МР</c:v>
                </c:pt>
                <c:pt idx="27">
                  <c:v>Буйнакский МР</c:v>
                </c:pt>
                <c:pt idx="28">
                  <c:v>Агульский МР</c:v>
                </c:pt>
                <c:pt idx="29">
                  <c:v>г. Кизляр</c:v>
                </c:pt>
                <c:pt idx="30">
                  <c:v>Гумбетовский МР</c:v>
                </c:pt>
                <c:pt idx="31">
                  <c:v>Новолакский МР</c:v>
                </c:pt>
                <c:pt idx="32">
                  <c:v>ЦОДОУ ЗОЖ</c:v>
                </c:pt>
                <c:pt idx="33">
                  <c:v>Ахтынский МР</c:v>
                </c:pt>
                <c:pt idx="34">
                  <c:v>Кулинский МР</c:v>
                </c:pt>
                <c:pt idx="35">
                  <c:v>Каякентский МР</c:v>
                </c:pt>
                <c:pt idx="36">
                  <c:v>Акушинский МР</c:v>
                </c:pt>
                <c:pt idx="37">
                  <c:v>Сергокалинский МР</c:v>
                </c:pt>
                <c:pt idx="38">
                  <c:v>Казбековский МР</c:v>
                </c:pt>
                <c:pt idx="39">
                  <c:v>Чародинский МР</c:v>
                </c:pt>
                <c:pt idx="40">
                  <c:v>Хивский МР</c:v>
                </c:pt>
                <c:pt idx="41">
                  <c:v>Кизлярский МР</c:v>
                </c:pt>
                <c:pt idx="42">
                  <c:v>Хунзахский МР</c:v>
                </c:pt>
                <c:pt idx="43">
                  <c:v>Унцукульский МР</c:v>
                </c:pt>
                <c:pt idx="44">
                  <c:v>Ахвахский МР</c:v>
                </c:pt>
                <c:pt idx="45">
                  <c:v>г. Южно-Сухокумск</c:v>
                </c:pt>
                <c:pt idx="46">
                  <c:v>г. Хасавюрт</c:v>
                </c:pt>
                <c:pt idx="47">
                  <c:v>Левашинский МР</c:v>
                </c:pt>
                <c:pt idx="48">
                  <c:v>Ботлихский МР</c:v>
                </c:pt>
                <c:pt idx="49">
                  <c:v>Докузпаринский МР</c:v>
                </c:pt>
                <c:pt idx="50">
                  <c:v>Цунтинский МР</c:v>
                </c:pt>
                <c:pt idx="51">
                  <c:v>Шамильский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'5.1. Знание'!$J$2:$J$55</c:f>
              <c:numCache>
                <c:formatCode>0%</c:formatCode>
                <c:ptCount val="54"/>
                <c:pt idx="0">
                  <c:v>0.56521739130434778</c:v>
                </c:pt>
                <c:pt idx="1">
                  <c:v>0.625</c:v>
                </c:pt>
                <c:pt idx="2">
                  <c:v>0.6</c:v>
                </c:pt>
                <c:pt idx="3">
                  <c:v>0.5625</c:v>
                </c:pt>
                <c:pt idx="4">
                  <c:v>0.75</c:v>
                </c:pt>
                <c:pt idx="5">
                  <c:v>0.6875</c:v>
                </c:pt>
                <c:pt idx="6">
                  <c:v>0.59722222222222221</c:v>
                </c:pt>
                <c:pt idx="7">
                  <c:v>0.72727272727272729</c:v>
                </c:pt>
                <c:pt idx="8">
                  <c:v>0.65384615384615385</c:v>
                </c:pt>
                <c:pt idx="9">
                  <c:v>0.47619047619047616</c:v>
                </c:pt>
                <c:pt idx="10">
                  <c:v>0.92727272727272725</c:v>
                </c:pt>
                <c:pt idx="11">
                  <c:v>0.5714285714285714</c:v>
                </c:pt>
                <c:pt idx="12">
                  <c:v>0.75</c:v>
                </c:pt>
                <c:pt idx="13">
                  <c:v>0.83333333333333337</c:v>
                </c:pt>
                <c:pt idx="14">
                  <c:v>0.6</c:v>
                </c:pt>
                <c:pt idx="15">
                  <c:v>0.88888888888888884</c:v>
                </c:pt>
                <c:pt idx="16">
                  <c:v>0.625</c:v>
                </c:pt>
                <c:pt idx="17">
                  <c:v>0.73913043478260865</c:v>
                </c:pt>
                <c:pt idx="18">
                  <c:v>0.4</c:v>
                </c:pt>
                <c:pt idx="19">
                  <c:v>0.82222222222222219</c:v>
                </c:pt>
                <c:pt idx="20">
                  <c:v>0.57894736842105265</c:v>
                </c:pt>
                <c:pt idx="21">
                  <c:v>0.65625</c:v>
                </c:pt>
                <c:pt idx="22">
                  <c:v>0.75438596491228072</c:v>
                </c:pt>
                <c:pt idx="23">
                  <c:v>0.90909090909090906</c:v>
                </c:pt>
                <c:pt idx="24">
                  <c:v>0.54545454545454541</c:v>
                </c:pt>
                <c:pt idx="25">
                  <c:v>0.8571428571428571</c:v>
                </c:pt>
                <c:pt idx="26">
                  <c:v>0.46511627906976744</c:v>
                </c:pt>
                <c:pt idx="27">
                  <c:v>0.69444444444444442</c:v>
                </c:pt>
                <c:pt idx="28">
                  <c:v>0.8</c:v>
                </c:pt>
                <c:pt idx="29">
                  <c:v>0.9</c:v>
                </c:pt>
                <c:pt idx="30">
                  <c:v>0.36842105263157893</c:v>
                </c:pt>
                <c:pt idx="31">
                  <c:v>0.60869565217391308</c:v>
                </c:pt>
                <c:pt idx="32">
                  <c:v>0.55844155844155841</c:v>
                </c:pt>
                <c:pt idx="33">
                  <c:v>0.55555555555555558</c:v>
                </c:pt>
                <c:pt idx="34">
                  <c:v>0.6428571428571429</c:v>
                </c:pt>
                <c:pt idx="35">
                  <c:v>0.7</c:v>
                </c:pt>
                <c:pt idx="36">
                  <c:v>0.57777777777777772</c:v>
                </c:pt>
                <c:pt idx="37">
                  <c:v>0.68181818181818177</c:v>
                </c:pt>
                <c:pt idx="38">
                  <c:v>0.6</c:v>
                </c:pt>
                <c:pt idx="39">
                  <c:v>0.55555555555555558</c:v>
                </c:pt>
                <c:pt idx="40">
                  <c:v>0.56000000000000005</c:v>
                </c:pt>
                <c:pt idx="41">
                  <c:v>0.65116279069767447</c:v>
                </c:pt>
                <c:pt idx="42">
                  <c:v>0.45945945945945948</c:v>
                </c:pt>
                <c:pt idx="43">
                  <c:v>0.53333333333333333</c:v>
                </c:pt>
                <c:pt idx="44">
                  <c:v>0.35714285714285715</c:v>
                </c:pt>
                <c:pt idx="45">
                  <c:v>0.75</c:v>
                </c:pt>
                <c:pt idx="46">
                  <c:v>0.52173913043478259</c:v>
                </c:pt>
                <c:pt idx="47">
                  <c:v>0.5641025641025641</c:v>
                </c:pt>
                <c:pt idx="48">
                  <c:v>0.46153846153846156</c:v>
                </c:pt>
                <c:pt idx="49">
                  <c:v>0.6</c:v>
                </c:pt>
                <c:pt idx="50">
                  <c:v>0.45</c:v>
                </c:pt>
                <c:pt idx="51">
                  <c:v>0.35897435897435898</c:v>
                </c:pt>
                <c:pt idx="52">
                  <c:v>0.34782608695652173</c:v>
                </c:pt>
                <c:pt idx="53">
                  <c:v>0.23076923076923078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BE2-4FC4-8972-CB104EC6EDC7}"/>
            </c:ext>
          </c:extLst>
        </c:ser>
        <c:ser>
          <c:idx val="3"/>
          <c:order val="2"/>
          <c:tx>
            <c:strRef>
              <c:f>'5.1. Знание'!$K$1</c:f>
              <c:strCache>
                <c:ptCount val="1"/>
                <c:pt idx="0">
                  <c:v>Базовый </c:v>
                </c:pt>
              </c:strCache>
            </c:strRef>
          </c:tx>
          <c:spPr>
            <a:solidFill>
              <a:srgbClr val="CC990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'5.1. Знание'!$G$2:$G$55</c:f>
              <c:strCache>
                <c:ptCount val="54"/>
                <c:pt idx="0">
                  <c:v>Кизилюртовский МР</c:v>
                </c:pt>
                <c:pt idx="1">
                  <c:v>г. Дагестанские Огни</c:v>
                </c:pt>
                <c:pt idx="2">
                  <c:v>Подведомственные</c:v>
                </c:pt>
                <c:pt idx="3">
                  <c:v>Ногайский МР</c:v>
                </c:pt>
                <c:pt idx="4">
                  <c:v>г. Кизилюрт</c:v>
                </c:pt>
                <c:pt idx="5">
                  <c:v>г. Каспийск</c:v>
                </c:pt>
                <c:pt idx="6">
                  <c:v>г. Махачкала</c:v>
                </c:pt>
                <c:pt idx="7">
                  <c:v>Кайтагский МР</c:v>
                </c:pt>
                <c:pt idx="8">
                  <c:v>Гунибский МР</c:v>
                </c:pt>
                <c:pt idx="9">
                  <c:v>Бабаюртовский МР</c:v>
                </c:pt>
                <c:pt idx="10">
                  <c:v>Хасавюртовский МР</c:v>
                </c:pt>
                <c:pt idx="11">
                  <c:v>Карабудахкентский МР</c:v>
                </c:pt>
                <c:pt idx="12">
                  <c:v>Кумторкалинский МР</c:v>
                </c:pt>
                <c:pt idx="13">
                  <c:v>г. Дербент</c:v>
                </c:pt>
                <c:pt idx="14">
                  <c:v>Лакский МР</c:v>
                </c:pt>
                <c:pt idx="15">
                  <c:v>Тарумовский МР</c:v>
                </c:pt>
                <c:pt idx="16">
                  <c:v>г. Избербаш</c:v>
                </c:pt>
                <c:pt idx="17">
                  <c:v>Рутульский МР</c:v>
                </c:pt>
                <c:pt idx="18">
                  <c:v>Гергебильский МР</c:v>
                </c:pt>
                <c:pt idx="19">
                  <c:v>Дербентский МР</c:v>
                </c:pt>
                <c:pt idx="20">
                  <c:v>Сулейман-Стальский МР</c:v>
                </c:pt>
                <c:pt idx="21">
                  <c:v>Магарамкентский МР</c:v>
                </c:pt>
                <c:pt idx="22">
                  <c:v>Табасаранский МР</c:v>
                </c:pt>
                <c:pt idx="23">
                  <c:v>г. Буйнакск</c:v>
                </c:pt>
                <c:pt idx="24">
                  <c:v>Цумадинский МР</c:v>
                </c:pt>
                <c:pt idx="25">
                  <c:v>Бежтинский участок</c:v>
                </c:pt>
                <c:pt idx="26">
                  <c:v>Дахадаевский МР</c:v>
                </c:pt>
                <c:pt idx="27">
                  <c:v>Буйнакский МР</c:v>
                </c:pt>
                <c:pt idx="28">
                  <c:v>Агульский МР</c:v>
                </c:pt>
                <c:pt idx="29">
                  <c:v>г. Кизляр</c:v>
                </c:pt>
                <c:pt idx="30">
                  <c:v>Гумбетовский МР</c:v>
                </c:pt>
                <c:pt idx="31">
                  <c:v>Новолакский МР</c:v>
                </c:pt>
                <c:pt idx="32">
                  <c:v>ЦОДОУ ЗОЖ</c:v>
                </c:pt>
                <c:pt idx="33">
                  <c:v>Ахтынский МР</c:v>
                </c:pt>
                <c:pt idx="34">
                  <c:v>Кулинский МР</c:v>
                </c:pt>
                <c:pt idx="35">
                  <c:v>Каякентский МР</c:v>
                </c:pt>
                <c:pt idx="36">
                  <c:v>Акушинский МР</c:v>
                </c:pt>
                <c:pt idx="37">
                  <c:v>Сергокалинский МР</c:v>
                </c:pt>
                <c:pt idx="38">
                  <c:v>Казбековский МР</c:v>
                </c:pt>
                <c:pt idx="39">
                  <c:v>Чародинский МР</c:v>
                </c:pt>
                <c:pt idx="40">
                  <c:v>Хивский МР</c:v>
                </c:pt>
                <c:pt idx="41">
                  <c:v>Кизлярский МР</c:v>
                </c:pt>
                <c:pt idx="42">
                  <c:v>Хунзахский МР</c:v>
                </c:pt>
                <c:pt idx="43">
                  <c:v>Унцукульский МР</c:v>
                </c:pt>
                <c:pt idx="44">
                  <c:v>Ахвахский МР</c:v>
                </c:pt>
                <c:pt idx="45">
                  <c:v>г. Южно-Сухокумск</c:v>
                </c:pt>
                <c:pt idx="46">
                  <c:v>г. Хасавюрт</c:v>
                </c:pt>
                <c:pt idx="47">
                  <c:v>Левашинский МР</c:v>
                </c:pt>
                <c:pt idx="48">
                  <c:v>Ботлихский МР</c:v>
                </c:pt>
                <c:pt idx="49">
                  <c:v>Докузпаринский МР</c:v>
                </c:pt>
                <c:pt idx="50">
                  <c:v>Цунтинский МР</c:v>
                </c:pt>
                <c:pt idx="51">
                  <c:v>Шамильский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'5.1. Знание'!$K$2:$K$55</c:f>
              <c:numCache>
                <c:formatCode>0%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6.6666666666666666E-2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8.3333333333333329E-2</c:v>
                </c:pt>
                <c:pt idx="7">
                  <c:v>9.0909090909090912E-2</c:v>
                </c:pt>
                <c:pt idx="8">
                  <c:v>7.6923076923076927E-2</c:v>
                </c:pt>
                <c:pt idx="9">
                  <c:v>0.23809523809523808</c:v>
                </c:pt>
                <c:pt idx="10">
                  <c:v>1.8181818181818181E-2</c:v>
                </c:pt>
                <c:pt idx="11">
                  <c:v>0.14285714285714285</c:v>
                </c:pt>
                <c:pt idx="12">
                  <c:v>0.125</c:v>
                </c:pt>
                <c:pt idx="13">
                  <c:v>8.3333333333333329E-2</c:v>
                </c:pt>
                <c:pt idx="14">
                  <c:v>0.2</c:v>
                </c:pt>
                <c:pt idx="15">
                  <c:v>5.5555555555555552E-2</c:v>
                </c:pt>
                <c:pt idx="16">
                  <c:v>0</c:v>
                </c:pt>
                <c:pt idx="17">
                  <c:v>0</c:v>
                </c:pt>
                <c:pt idx="18">
                  <c:v>0.3</c:v>
                </c:pt>
                <c:pt idx="19">
                  <c:v>8.8888888888888892E-2</c:v>
                </c:pt>
                <c:pt idx="20">
                  <c:v>0.18421052631578946</c:v>
                </c:pt>
                <c:pt idx="21">
                  <c:v>0.1875</c:v>
                </c:pt>
                <c:pt idx="22">
                  <c:v>0.14035087719298245</c:v>
                </c:pt>
                <c:pt idx="23">
                  <c:v>9.0909090909090912E-2</c:v>
                </c:pt>
                <c:pt idx="24">
                  <c:v>0.22727272727272727</c:v>
                </c:pt>
                <c:pt idx="25">
                  <c:v>0.14285714285714285</c:v>
                </c:pt>
                <c:pt idx="26">
                  <c:v>0.34883720930232559</c:v>
                </c:pt>
                <c:pt idx="27">
                  <c:v>0.25</c:v>
                </c:pt>
                <c:pt idx="28">
                  <c:v>0.2</c:v>
                </c:pt>
                <c:pt idx="29">
                  <c:v>0</c:v>
                </c:pt>
                <c:pt idx="30">
                  <c:v>0.26315789473684209</c:v>
                </c:pt>
                <c:pt idx="31">
                  <c:v>0.30434782608695654</c:v>
                </c:pt>
                <c:pt idx="32">
                  <c:v>0.33766233766233766</c:v>
                </c:pt>
                <c:pt idx="33">
                  <c:v>0.1111111111111111</c:v>
                </c:pt>
                <c:pt idx="34">
                  <c:v>0.21428571428571427</c:v>
                </c:pt>
                <c:pt idx="35">
                  <c:v>0.3</c:v>
                </c:pt>
                <c:pt idx="36">
                  <c:v>0.33333333333333331</c:v>
                </c:pt>
                <c:pt idx="37">
                  <c:v>0.31818181818181818</c:v>
                </c:pt>
                <c:pt idx="38">
                  <c:v>0.26666666666666666</c:v>
                </c:pt>
                <c:pt idx="39">
                  <c:v>0.22222222222222221</c:v>
                </c:pt>
                <c:pt idx="40">
                  <c:v>0.16</c:v>
                </c:pt>
                <c:pt idx="41">
                  <c:v>0.32558139534883723</c:v>
                </c:pt>
                <c:pt idx="42">
                  <c:v>0.40540540540540543</c:v>
                </c:pt>
                <c:pt idx="43">
                  <c:v>0.26666666666666666</c:v>
                </c:pt>
                <c:pt idx="44">
                  <c:v>0.35714285714285715</c:v>
                </c:pt>
                <c:pt idx="45">
                  <c:v>0</c:v>
                </c:pt>
                <c:pt idx="46">
                  <c:v>0.43478260869565216</c:v>
                </c:pt>
                <c:pt idx="47">
                  <c:v>0.30769230769230771</c:v>
                </c:pt>
                <c:pt idx="48">
                  <c:v>0.38461538461538464</c:v>
                </c:pt>
                <c:pt idx="49">
                  <c:v>0.2</c:v>
                </c:pt>
                <c:pt idx="50">
                  <c:v>0</c:v>
                </c:pt>
                <c:pt idx="51">
                  <c:v>0.30769230769230771</c:v>
                </c:pt>
                <c:pt idx="52">
                  <c:v>0.34782608695652173</c:v>
                </c:pt>
                <c:pt idx="53">
                  <c:v>0.26923076923076922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BE2-4FC4-8972-CB104EC6EDC7}"/>
            </c:ext>
          </c:extLst>
        </c:ser>
        <c:ser>
          <c:idx val="4"/>
          <c:order val="3"/>
          <c:tx>
            <c:strRef>
              <c:f>'5.1. Знание'!$L$1</c:f>
              <c:strCache>
                <c:ptCount val="1"/>
                <c:pt idx="0">
                  <c:v>Ниже базового 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'5.1. Знание'!$G$2:$G$55</c:f>
              <c:strCache>
                <c:ptCount val="54"/>
                <c:pt idx="0">
                  <c:v>Кизилюртовский МР</c:v>
                </c:pt>
                <c:pt idx="1">
                  <c:v>г. Дагестанские Огни</c:v>
                </c:pt>
                <c:pt idx="2">
                  <c:v>Подведомственные</c:v>
                </c:pt>
                <c:pt idx="3">
                  <c:v>Ногайский МР</c:v>
                </c:pt>
                <c:pt idx="4">
                  <c:v>г. Кизилюрт</c:v>
                </c:pt>
                <c:pt idx="5">
                  <c:v>г. Каспийск</c:v>
                </c:pt>
                <c:pt idx="6">
                  <c:v>г. Махачкала</c:v>
                </c:pt>
                <c:pt idx="7">
                  <c:v>Кайтагский МР</c:v>
                </c:pt>
                <c:pt idx="8">
                  <c:v>Гунибский МР</c:v>
                </c:pt>
                <c:pt idx="9">
                  <c:v>Бабаюртовский МР</c:v>
                </c:pt>
                <c:pt idx="10">
                  <c:v>Хасавюртовский МР</c:v>
                </c:pt>
                <c:pt idx="11">
                  <c:v>Карабудахкентский МР</c:v>
                </c:pt>
                <c:pt idx="12">
                  <c:v>Кумторкалинский МР</c:v>
                </c:pt>
                <c:pt idx="13">
                  <c:v>г. Дербент</c:v>
                </c:pt>
                <c:pt idx="14">
                  <c:v>Лакский МР</c:v>
                </c:pt>
                <c:pt idx="15">
                  <c:v>Тарумовский МР</c:v>
                </c:pt>
                <c:pt idx="16">
                  <c:v>г. Избербаш</c:v>
                </c:pt>
                <c:pt idx="17">
                  <c:v>Рутульский МР</c:v>
                </c:pt>
                <c:pt idx="18">
                  <c:v>Гергебильский МР</c:v>
                </c:pt>
                <c:pt idx="19">
                  <c:v>Дербентский МР</c:v>
                </c:pt>
                <c:pt idx="20">
                  <c:v>Сулейман-Стальский МР</c:v>
                </c:pt>
                <c:pt idx="21">
                  <c:v>Магарамкентский МР</c:v>
                </c:pt>
                <c:pt idx="22">
                  <c:v>Табасаранский МР</c:v>
                </c:pt>
                <c:pt idx="23">
                  <c:v>г. Буйнакск</c:v>
                </c:pt>
                <c:pt idx="24">
                  <c:v>Цумадинский МР</c:v>
                </c:pt>
                <c:pt idx="25">
                  <c:v>Бежтинский участок</c:v>
                </c:pt>
                <c:pt idx="26">
                  <c:v>Дахадаевский МР</c:v>
                </c:pt>
                <c:pt idx="27">
                  <c:v>Буйнакский МР</c:v>
                </c:pt>
                <c:pt idx="28">
                  <c:v>Агульский МР</c:v>
                </c:pt>
                <c:pt idx="29">
                  <c:v>г. Кизляр</c:v>
                </c:pt>
                <c:pt idx="30">
                  <c:v>Гумбетовский МР</c:v>
                </c:pt>
                <c:pt idx="31">
                  <c:v>Новолакский МР</c:v>
                </c:pt>
                <c:pt idx="32">
                  <c:v>ЦОДОУ ЗОЖ</c:v>
                </c:pt>
                <c:pt idx="33">
                  <c:v>Ахтынский МР</c:v>
                </c:pt>
                <c:pt idx="34">
                  <c:v>Кулинский МР</c:v>
                </c:pt>
                <c:pt idx="35">
                  <c:v>Каякентский МР</c:v>
                </c:pt>
                <c:pt idx="36">
                  <c:v>Акушинский МР</c:v>
                </c:pt>
                <c:pt idx="37">
                  <c:v>Сергокалинский МР</c:v>
                </c:pt>
                <c:pt idx="38">
                  <c:v>Казбековский МР</c:v>
                </c:pt>
                <c:pt idx="39">
                  <c:v>Чародинский МР</c:v>
                </c:pt>
                <c:pt idx="40">
                  <c:v>Хивский МР</c:v>
                </c:pt>
                <c:pt idx="41">
                  <c:v>Кизлярский МР</c:v>
                </c:pt>
                <c:pt idx="42">
                  <c:v>Хунзахский МР</c:v>
                </c:pt>
                <c:pt idx="43">
                  <c:v>Унцукульский МР</c:v>
                </c:pt>
                <c:pt idx="44">
                  <c:v>Ахвахский МР</c:v>
                </c:pt>
                <c:pt idx="45">
                  <c:v>г. Южно-Сухокумск</c:v>
                </c:pt>
                <c:pt idx="46">
                  <c:v>г. Хасавюрт</c:v>
                </c:pt>
                <c:pt idx="47">
                  <c:v>Левашинский МР</c:v>
                </c:pt>
                <c:pt idx="48">
                  <c:v>Ботлихский МР</c:v>
                </c:pt>
                <c:pt idx="49">
                  <c:v>Докузпаринский МР</c:v>
                </c:pt>
                <c:pt idx="50">
                  <c:v>Цунтинский МР</c:v>
                </c:pt>
                <c:pt idx="51">
                  <c:v>Шамильский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'5.1. Знание'!$L$2:$L$55</c:f>
              <c:numCache>
                <c:formatCode>0%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6.25E-2</c:v>
                </c:pt>
                <c:pt idx="4">
                  <c:v>0</c:v>
                </c:pt>
                <c:pt idx="5">
                  <c:v>6.25E-2</c:v>
                </c:pt>
                <c:pt idx="6">
                  <c:v>4.1666666666666664E-2</c:v>
                </c:pt>
                <c:pt idx="7">
                  <c:v>0</c:v>
                </c:pt>
                <c:pt idx="8">
                  <c:v>3.8461538461538464E-2</c:v>
                </c:pt>
                <c:pt idx="9">
                  <c:v>0</c:v>
                </c:pt>
                <c:pt idx="10">
                  <c:v>0</c:v>
                </c:pt>
                <c:pt idx="11">
                  <c:v>3.5714285714285712E-2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0.125</c:v>
                </c:pt>
                <c:pt idx="17">
                  <c:v>8.6956521739130432E-2</c:v>
                </c:pt>
                <c:pt idx="18">
                  <c:v>0</c:v>
                </c:pt>
                <c:pt idx="19">
                  <c:v>0</c:v>
                </c:pt>
                <c:pt idx="20">
                  <c:v>2.6315789473684209E-2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4.5454545454545456E-2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0.1</c:v>
                </c:pt>
                <c:pt idx="30">
                  <c:v>0.10526315789473684</c:v>
                </c:pt>
                <c:pt idx="31">
                  <c:v>0</c:v>
                </c:pt>
                <c:pt idx="32">
                  <c:v>0</c:v>
                </c:pt>
                <c:pt idx="33">
                  <c:v>0.16666666666666666</c:v>
                </c:pt>
                <c:pt idx="34">
                  <c:v>7.1428571428571425E-2</c:v>
                </c:pt>
                <c:pt idx="35">
                  <c:v>0</c:v>
                </c:pt>
                <c:pt idx="36">
                  <c:v>2.2222222222222223E-2</c:v>
                </c:pt>
                <c:pt idx="37">
                  <c:v>0</c:v>
                </c:pt>
                <c:pt idx="38">
                  <c:v>6.6666666666666666E-2</c:v>
                </c:pt>
                <c:pt idx="39">
                  <c:v>0.1111111111111111</c:v>
                </c:pt>
                <c:pt idx="40">
                  <c:v>0.16</c:v>
                </c:pt>
                <c:pt idx="41">
                  <c:v>2.3255813953488372E-2</c:v>
                </c:pt>
                <c:pt idx="42">
                  <c:v>5.4054054054054057E-2</c:v>
                </c:pt>
                <c:pt idx="43">
                  <c:v>0.13333333333333333</c:v>
                </c:pt>
                <c:pt idx="44">
                  <c:v>0.14285714285714285</c:v>
                </c:pt>
                <c:pt idx="45">
                  <c:v>0.25</c:v>
                </c:pt>
                <c:pt idx="46">
                  <c:v>4.3478260869565216E-2</c:v>
                </c:pt>
                <c:pt idx="47">
                  <c:v>0.12820512820512819</c:v>
                </c:pt>
                <c:pt idx="48">
                  <c:v>0.11538461538461539</c:v>
                </c:pt>
                <c:pt idx="49">
                  <c:v>0.2</c:v>
                </c:pt>
                <c:pt idx="50">
                  <c:v>0.45</c:v>
                </c:pt>
                <c:pt idx="51">
                  <c:v>0.28205128205128205</c:v>
                </c:pt>
                <c:pt idx="52">
                  <c:v>0.2608695652173913</c:v>
                </c:pt>
                <c:pt idx="53">
                  <c:v>0.46153846153846156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BE2-4FC4-8972-CB104EC6EDC7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"/>
        <c:overlap val="100"/>
        <c:axId val="775468175"/>
        <c:axId val="775986367"/>
      </c:barChart>
      <c:catAx>
        <c:axId val="775468175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75986367"/>
        <c:crosses val="autoZero"/>
        <c:auto val="1"/>
        <c:lblAlgn val="ctr"/>
        <c:lblOffset val="100"/>
        <c:noMultiLvlLbl val="0"/>
      </c:catAx>
      <c:valAx>
        <c:axId val="775986367"/>
        <c:scaling>
          <c:orientation val="minMax"/>
        </c:scaling>
        <c:delete val="1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crossAx val="7754681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4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Общие</a:t>
            </a:r>
            <a:r>
              <a:rPr lang="ru-RU" baseline="0"/>
              <a:t> уровни и оценки МО по результатам самодиагностики (</a:t>
            </a:r>
            <a:r>
              <a:rPr lang="ru-RU" sz="1440" b="0" i="0" u="none" strike="noStrike" kern="1200" spc="0" baseline="0">
                <a:solidFill>
                  <a:sysClr val="windowText" lastClr="000000"/>
                </a:solidFill>
              </a:rPr>
              <a:t>Магистральное направление «Знание»)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stacked"/>
        <c:varyColors val="0"/>
        <c:ser>
          <c:idx val="6"/>
          <c:order val="0"/>
          <c:tx>
            <c:strRef>
              <c:f>'5.1. Знание'!$N$1</c:f>
              <c:strCache>
                <c:ptCount val="1"/>
                <c:pt idx="0">
                  <c:v>Средний 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'5.1. Знание'!$G$2:$G$55</c15:sqref>
                  </c15:fullRef>
                </c:ext>
              </c:extLst>
              <c:f>'5.1. Знание'!$G$2:$G$55</c:f>
              <c:strCache>
                <c:ptCount val="54"/>
                <c:pt idx="0">
                  <c:v>Кизилюртовский МР</c:v>
                </c:pt>
                <c:pt idx="1">
                  <c:v>г. Дагестанские Огни</c:v>
                </c:pt>
                <c:pt idx="2">
                  <c:v>Подведомственные</c:v>
                </c:pt>
                <c:pt idx="3">
                  <c:v>Ногайский МР</c:v>
                </c:pt>
                <c:pt idx="4">
                  <c:v>г. Кизилюрт</c:v>
                </c:pt>
                <c:pt idx="5">
                  <c:v>г. Каспийск</c:v>
                </c:pt>
                <c:pt idx="6">
                  <c:v>г. Махачкала</c:v>
                </c:pt>
                <c:pt idx="7">
                  <c:v>Кайтагский МР</c:v>
                </c:pt>
                <c:pt idx="8">
                  <c:v>Гунибский МР</c:v>
                </c:pt>
                <c:pt idx="9">
                  <c:v>Бабаюртовский МР</c:v>
                </c:pt>
                <c:pt idx="10">
                  <c:v>Хасавюртовский МР</c:v>
                </c:pt>
                <c:pt idx="11">
                  <c:v>Карабудахкентский МР</c:v>
                </c:pt>
                <c:pt idx="12">
                  <c:v>Кумторкалинский МР</c:v>
                </c:pt>
                <c:pt idx="13">
                  <c:v>г. Дербент</c:v>
                </c:pt>
                <c:pt idx="14">
                  <c:v>Лакский МР</c:v>
                </c:pt>
                <c:pt idx="15">
                  <c:v>Тарумовский МР</c:v>
                </c:pt>
                <c:pt idx="16">
                  <c:v>г. Избербаш</c:v>
                </c:pt>
                <c:pt idx="17">
                  <c:v>Рутульский МР</c:v>
                </c:pt>
                <c:pt idx="18">
                  <c:v>Гергебильский МР</c:v>
                </c:pt>
                <c:pt idx="19">
                  <c:v>Дербентский МР</c:v>
                </c:pt>
                <c:pt idx="20">
                  <c:v>Сулейман-Стальский МР</c:v>
                </c:pt>
                <c:pt idx="21">
                  <c:v>Магарамкентский МР</c:v>
                </c:pt>
                <c:pt idx="22">
                  <c:v>Табасаранский МР</c:v>
                </c:pt>
                <c:pt idx="23">
                  <c:v>г. Буйнакск</c:v>
                </c:pt>
                <c:pt idx="24">
                  <c:v>Цумадинский МР</c:v>
                </c:pt>
                <c:pt idx="25">
                  <c:v>Бежтинский участок</c:v>
                </c:pt>
                <c:pt idx="26">
                  <c:v>Дахадаевский МР</c:v>
                </c:pt>
                <c:pt idx="27">
                  <c:v>Буйнакский МР</c:v>
                </c:pt>
                <c:pt idx="28">
                  <c:v>Агульский МР</c:v>
                </c:pt>
                <c:pt idx="29">
                  <c:v>г. Кизляр</c:v>
                </c:pt>
                <c:pt idx="30">
                  <c:v>Гумбетовский МР</c:v>
                </c:pt>
                <c:pt idx="31">
                  <c:v>Новолакский МР</c:v>
                </c:pt>
                <c:pt idx="32">
                  <c:v>ЦОДОУ ЗОЖ</c:v>
                </c:pt>
                <c:pt idx="33">
                  <c:v>Ахтынский МР</c:v>
                </c:pt>
                <c:pt idx="34">
                  <c:v>Кулинский МР</c:v>
                </c:pt>
                <c:pt idx="35">
                  <c:v>Каякентский МР</c:v>
                </c:pt>
                <c:pt idx="36">
                  <c:v>Акушинский МР</c:v>
                </c:pt>
                <c:pt idx="37">
                  <c:v>Сергокалинский МР</c:v>
                </c:pt>
                <c:pt idx="38">
                  <c:v>Казбековский МР</c:v>
                </c:pt>
                <c:pt idx="39">
                  <c:v>Чародинский МР</c:v>
                </c:pt>
                <c:pt idx="40">
                  <c:v>Хивский МР</c:v>
                </c:pt>
                <c:pt idx="41">
                  <c:v>Кизлярский МР</c:v>
                </c:pt>
                <c:pt idx="42">
                  <c:v>Хунзахский МР</c:v>
                </c:pt>
                <c:pt idx="43">
                  <c:v>Унцукульский МР</c:v>
                </c:pt>
                <c:pt idx="44">
                  <c:v>Ахвахский МР</c:v>
                </c:pt>
                <c:pt idx="45">
                  <c:v>г. Южно-Сухокумск</c:v>
                </c:pt>
                <c:pt idx="46">
                  <c:v>г. Хасавюрт</c:v>
                </c:pt>
                <c:pt idx="47">
                  <c:v>Левашинский МР</c:v>
                </c:pt>
                <c:pt idx="48">
                  <c:v>Ботлихский МР</c:v>
                </c:pt>
                <c:pt idx="49">
                  <c:v>Докузпаринский МР</c:v>
                </c:pt>
                <c:pt idx="50">
                  <c:v>Цунтинский МР</c:v>
                </c:pt>
                <c:pt idx="51">
                  <c:v>Шамильский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'5.1. Знание'!$N$2:$N$55</c15:sqref>
                  </c15:fullRef>
                </c:ext>
              </c:extLst>
              <c:f>'5.1. Знание'!$N$2:$N$55</c:f>
              <c:numCache>
                <c:formatCode>0.00</c:formatCode>
                <c:ptCount val="54"/>
                <c:pt idx="0">
                  <c:v>4.4347826086956523</c:v>
                </c:pt>
                <c:pt idx="1">
                  <c:v>4.375</c:v>
                </c:pt>
                <c:pt idx="2">
                  <c:v>4.2666666666666666</c:v>
                </c:pt>
                <c:pt idx="3">
                  <c:v>4.25</c:v>
                </c:pt>
                <c:pt idx="4">
                  <c:v>4.25</c:v>
                </c:pt>
                <c:pt idx="5">
                  <c:v>4.125</c:v>
                </c:pt>
                <c:pt idx="6">
                  <c:v>4.1111111111111107</c:v>
                </c:pt>
                <c:pt idx="7">
                  <c:v>4.0909090909090908</c:v>
                </c:pt>
                <c:pt idx="8">
                  <c:v>4.0769230769230766</c:v>
                </c:pt>
                <c:pt idx="9">
                  <c:v>4.0476190476190474</c:v>
                </c:pt>
                <c:pt idx="10">
                  <c:v>4.0363636363636362</c:v>
                </c:pt>
                <c:pt idx="11">
                  <c:v>4.0357142857142856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4</c:v>
                </c:pt>
                <c:pt idx="16">
                  <c:v>4</c:v>
                </c:pt>
                <c:pt idx="17">
                  <c:v>4</c:v>
                </c:pt>
                <c:pt idx="18">
                  <c:v>4</c:v>
                </c:pt>
                <c:pt idx="19">
                  <c:v>4</c:v>
                </c:pt>
                <c:pt idx="20">
                  <c:v>3.9736842105263159</c:v>
                </c:pt>
                <c:pt idx="21">
                  <c:v>3.96875</c:v>
                </c:pt>
                <c:pt idx="22">
                  <c:v>3.9649122807017543</c:v>
                </c:pt>
                <c:pt idx="23">
                  <c:v>3.9090909090909092</c:v>
                </c:pt>
                <c:pt idx="24">
                  <c:v>3.8636363636363638</c:v>
                </c:pt>
                <c:pt idx="25">
                  <c:v>3.8571428571428572</c:v>
                </c:pt>
                <c:pt idx="26">
                  <c:v>3.8372093023255816</c:v>
                </c:pt>
                <c:pt idx="27">
                  <c:v>3.8055555555555554</c:v>
                </c:pt>
                <c:pt idx="28">
                  <c:v>3.8</c:v>
                </c:pt>
                <c:pt idx="29">
                  <c:v>3.8</c:v>
                </c:pt>
                <c:pt idx="30">
                  <c:v>3.7894736842105261</c:v>
                </c:pt>
                <c:pt idx="31">
                  <c:v>3.7826086956521738</c:v>
                </c:pt>
                <c:pt idx="32">
                  <c:v>3.7662337662337664</c:v>
                </c:pt>
                <c:pt idx="33">
                  <c:v>3.7222222222222223</c:v>
                </c:pt>
                <c:pt idx="34">
                  <c:v>3.7142857142857144</c:v>
                </c:pt>
                <c:pt idx="35">
                  <c:v>3.7</c:v>
                </c:pt>
                <c:pt idx="36">
                  <c:v>3.6888888888888891</c:v>
                </c:pt>
                <c:pt idx="37">
                  <c:v>3.6818181818181817</c:v>
                </c:pt>
                <c:pt idx="38">
                  <c:v>3.6666666666666665</c:v>
                </c:pt>
                <c:pt idx="39">
                  <c:v>3.6666666666666665</c:v>
                </c:pt>
                <c:pt idx="40">
                  <c:v>3.64</c:v>
                </c:pt>
                <c:pt idx="41">
                  <c:v>3.6279069767441858</c:v>
                </c:pt>
                <c:pt idx="42">
                  <c:v>3.5675675675675675</c:v>
                </c:pt>
                <c:pt idx="43">
                  <c:v>3.5333333333333332</c:v>
                </c:pt>
                <c:pt idx="44">
                  <c:v>3.5</c:v>
                </c:pt>
                <c:pt idx="45">
                  <c:v>3.5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09-463B-B688-4D584E5BDE48}"/>
            </c:ext>
          </c:extLst>
        </c:ser>
        <c:ser>
          <c:idx val="7"/>
          <c:order val="1"/>
          <c:tx>
            <c:strRef>
              <c:f>'5.1. Знание'!$O$1</c:f>
              <c:strCache>
                <c:ptCount val="1"/>
                <c:pt idx="0">
                  <c:v>Базовый  </c:v>
                </c:pt>
              </c:strCache>
            </c:strRef>
          </c:tx>
          <c:spPr>
            <a:solidFill>
              <a:srgbClr val="CC9900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'5.1. Знание'!$G$2:$G$55</c15:sqref>
                  </c15:fullRef>
                </c:ext>
              </c:extLst>
              <c:f>'5.1. Знание'!$G$2:$G$55</c:f>
              <c:strCache>
                <c:ptCount val="54"/>
                <c:pt idx="0">
                  <c:v>Кизилюртовский МР</c:v>
                </c:pt>
                <c:pt idx="1">
                  <c:v>г. Дагестанские Огни</c:v>
                </c:pt>
                <c:pt idx="2">
                  <c:v>Подведомственные</c:v>
                </c:pt>
                <c:pt idx="3">
                  <c:v>Ногайский МР</c:v>
                </c:pt>
                <c:pt idx="4">
                  <c:v>г. Кизилюрт</c:v>
                </c:pt>
                <c:pt idx="5">
                  <c:v>г. Каспийск</c:v>
                </c:pt>
                <c:pt idx="6">
                  <c:v>г. Махачкала</c:v>
                </c:pt>
                <c:pt idx="7">
                  <c:v>Кайтагский МР</c:v>
                </c:pt>
                <c:pt idx="8">
                  <c:v>Гунибский МР</c:v>
                </c:pt>
                <c:pt idx="9">
                  <c:v>Бабаюртовский МР</c:v>
                </c:pt>
                <c:pt idx="10">
                  <c:v>Хасавюртовский МР</c:v>
                </c:pt>
                <c:pt idx="11">
                  <c:v>Карабудахкентский МР</c:v>
                </c:pt>
                <c:pt idx="12">
                  <c:v>Кумторкалинский МР</c:v>
                </c:pt>
                <c:pt idx="13">
                  <c:v>г. Дербент</c:v>
                </c:pt>
                <c:pt idx="14">
                  <c:v>Лакский МР</c:v>
                </c:pt>
                <c:pt idx="15">
                  <c:v>Тарумовский МР</c:v>
                </c:pt>
                <c:pt idx="16">
                  <c:v>г. Избербаш</c:v>
                </c:pt>
                <c:pt idx="17">
                  <c:v>Рутульский МР</c:v>
                </c:pt>
                <c:pt idx="18">
                  <c:v>Гергебильский МР</c:v>
                </c:pt>
                <c:pt idx="19">
                  <c:v>Дербентский МР</c:v>
                </c:pt>
                <c:pt idx="20">
                  <c:v>Сулейман-Стальский МР</c:v>
                </c:pt>
                <c:pt idx="21">
                  <c:v>Магарамкентский МР</c:v>
                </c:pt>
                <c:pt idx="22">
                  <c:v>Табасаранский МР</c:v>
                </c:pt>
                <c:pt idx="23">
                  <c:v>г. Буйнакск</c:v>
                </c:pt>
                <c:pt idx="24">
                  <c:v>Цумадинский МР</c:v>
                </c:pt>
                <c:pt idx="25">
                  <c:v>Бежтинский участок</c:v>
                </c:pt>
                <c:pt idx="26">
                  <c:v>Дахадаевский МР</c:v>
                </c:pt>
                <c:pt idx="27">
                  <c:v>Буйнакский МР</c:v>
                </c:pt>
                <c:pt idx="28">
                  <c:v>Агульский МР</c:v>
                </c:pt>
                <c:pt idx="29">
                  <c:v>г. Кизляр</c:v>
                </c:pt>
                <c:pt idx="30">
                  <c:v>Гумбетовский МР</c:v>
                </c:pt>
                <c:pt idx="31">
                  <c:v>Новолакский МР</c:v>
                </c:pt>
                <c:pt idx="32">
                  <c:v>ЦОДОУ ЗОЖ</c:v>
                </c:pt>
                <c:pt idx="33">
                  <c:v>Ахтынский МР</c:v>
                </c:pt>
                <c:pt idx="34">
                  <c:v>Кулинский МР</c:v>
                </c:pt>
                <c:pt idx="35">
                  <c:v>Каякентский МР</c:v>
                </c:pt>
                <c:pt idx="36">
                  <c:v>Акушинский МР</c:v>
                </c:pt>
                <c:pt idx="37">
                  <c:v>Сергокалинский МР</c:v>
                </c:pt>
                <c:pt idx="38">
                  <c:v>Казбековский МР</c:v>
                </c:pt>
                <c:pt idx="39">
                  <c:v>Чародинский МР</c:v>
                </c:pt>
                <c:pt idx="40">
                  <c:v>Хивский МР</c:v>
                </c:pt>
                <c:pt idx="41">
                  <c:v>Кизлярский МР</c:v>
                </c:pt>
                <c:pt idx="42">
                  <c:v>Хунзахский МР</c:v>
                </c:pt>
                <c:pt idx="43">
                  <c:v>Унцукульский МР</c:v>
                </c:pt>
                <c:pt idx="44">
                  <c:v>Ахвахский МР</c:v>
                </c:pt>
                <c:pt idx="45">
                  <c:v>г. Южно-Сухокумск</c:v>
                </c:pt>
                <c:pt idx="46">
                  <c:v>г. Хасавюрт</c:v>
                </c:pt>
                <c:pt idx="47">
                  <c:v>Левашинский МР</c:v>
                </c:pt>
                <c:pt idx="48">
                  <c:v>Ботлихский МР</c:v>
                </c:pt>
                <c:pt idx="49">
                  <c:v>Докузпаринский МР</c:v>
                </c:pt>
                <c:pt idx="50">
                  <c:v>Цунтинский МР</c:v>
                </c:pt>
                <c:pt idx="51">
                  <c:v>Шамильский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'5.1. Знание'!$O$2:$O$55</c15:sqref>
                  </c15:fullRef>
                </c:ext>
              </c:extLst>
              <c:f>'5.1. Знание'!$O$2:$O$55</c:f>
              <c:numCache>
                <c:formatCode>0.00</c:formatCode>
                <c:ptCount val="5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3.4782608695652173</c:v>
                </c:pt>
                <c:pt idx="47">
                  <c:v>3.4358974358974357</c:v>
                </c:pt>
                <c:pt idx="48">
                  <c:v>3.4230769230769229</c:v>
                </c:pt>
                <c:pt idx="49">
                  <c:v>3.4</c:v>
                </c:pt>
                <c:pt idx="50">
                  <c:v>3.2</c:v>
                </c:pt>
                <c:pt idx="51">
                  <c:v>3.1794871794871793</c:v>
                </c:pt>
                <c:pt idx="52">
                  <c:v>3.1739130434782608</c:v>
                </c:pt>
                <c:pt idx="53">
                  <c:v>2.8461538461538463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09-463B-B688-4D584E5BDE48}"/>
            </c:ext>
          </c:extLst>
        </c:ser>
        <c:ser>
          <c:idx val="8"/>
          <c:order val="2"/>
          <c:tx>
            <c:strRef>
              <c:f>'5.1. Знание'!$P$1</c:f>
              <c:strCache>
                <c:ptCount val="1"/>
                <c:pt idx="0">
                  <c:v>Ниже базового  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'5.1. Знание'!$G$2:$G$55</c15:sqref>
                  </c15:fullRef>
                </c:ext>
              </c:extLst>
              <c:f>'5.1. Знание'!$G$2:$G$55</c:f>
              <c:strCache>
                <c:ptCount val="54"/>
                <c:pt idx="0">
                  <c:v>Кизилюртовский МР</c:v>
                </c:pt>
                <c:pt idx="1">
                  <c:v>г. Дагестанские Огни</c:v>
                </c:pt>
                <c:pt idx="2">
                  <c:v>Подведомственные</c:v>
                </c:pt>
                <c:pt idx="3">
                  <c:v>Ногайский МР</c:v>
                </c:pt>
                <c:pt idx="4">
                  <c:v>г. Кизилюрт</c:v>
                </c:pt>
                <c:pt idx="5">
                  <c:v>г. Каспийск</c:v>
                </c:pt>
                <c:pt idx="6">
                  <c:v>г. Махачкала</c:v>
                </c:pt>
                <c:pt idx="7">
                  <c:v>Кайтагский МР</c:v>
                </c:pt>
                <c:pt idx="8">
                  <c:v>Гунибский МР</c:v>
                </c:pt>
                <c:pt idx="9">
                  <c:v>Бабаюртовский МР</c:v>
                </c:pt>
                <c:pt idx="10">
                  <c:v>Хасавюртовский МР</c:v>
                </c:pt>
                <c:pt idx="11">
                  <c:v>Карабудахкентский МР</c:v>
                </c:pt>
                <c:pt idx="12">
                  <c:v>Кумторкалинский МР</c:v>
                </c:pt>
                <c:pt idx="13">
                  <c:v>г. Дербент</c:v>
                </c:pt>
                <c:pt idx="14">
                  <c:v>Лакский МР</c:v>
                </c:pt>
                <c:pt idx="15">
                  <c:v>Тарумовский МР</c:v>
                </c:pt>
                <c:pt idx="16">
                  <c:v>г. Избербаш</c:v>
                </c:pt>
                <c:pt idx="17">
                  <c:v>Рутульский МР</c:v>
                </c:pt>
                <c:pt idx="18">
                  <c:v>Гергебильский МР</c:v>
                </c:pt>
                <c:pt idx="19">
                  <c:v>Дербентский МР</c:v>
                </c:pt>
                <c:pt idx="20">
                  <c:v>Сулейман-Стальский МР</c:v>
                </c:pt>
                <c:pt idx="21">
                  <c:v>Магарамкентский МР</c:v>
                </c:pt>
                <c:pt idx="22">
                  <c:v>Табасаранский МР</c:v>
                </c:pt>
                <c:pt idx="23">
                  <c:v>г. Буйнакск</c:v>
                </c:pt>
                <c:pt idx="24">
                  <c:v>Цумадинский МР</c:v>
                </c:pt>
                <c:pt idx="25">
                  <c:v>Бежтинский участок</c:v>
                </c:pt>
                <c:pt idx="26">
                  <c:v>Дахадаевский МР</c:v>
                </c:pt>
                <c:pt idx="27">
                  <c:v>Буйнакский МР</c:v>
                </c:pt>
                <c:pt idx="28">
                  <c:v>Агульский МР</c:v>
                </c:pt>
                <c:pt idx="29">
                  <c:v>г. Кизляр</c:v>
                </c:pt>
                <c:pt idx="30">
                  <c:v>Гумбетовский МР</c:v>
                </c:pt>
                <c:pt idx="31">
                  <c:v>Новолакский МР</c:v>
                </c:pt>
                <c:pt idx="32">
                  <c:v>ЦОДОУ ЗОЖ</c:v>
                </c:pt>
                <c:pt idx="33">
                  <c:v>Ахтынский МР</c:v>
                </c:pt>
                <c:pt idx="34">
                  <c:v>Кулинский МР</c:v>
                </c:pt>
                <c:pt idx="35">
                  <c:v>Каякентский МР</c:v>
                </c:pt>
                <c:pt idx="36">
                  <c:v>Акушинский МР</c:v>
                </c:pt>
                <c:pt idx="37">
                  <c:v>Сергокалинский МР</c:v>
                </c:pt>
                <c:pt idx="38">
                  <c:v>Казбековский МР</c:v>
                </c:pt>
                <c:pt idx="39">
                  <c:v>Чародинский МР</c:v>
                </c:pt>
                <c:pt idx="40">
                  <c:v>Хивский МР</c:v>
                </c:pt>
                <c:pt idx="41">
                  <c:v>Кизлярский МР</c:v>
                </c:pt>
                <c:pt idx="42">
                  <c:v>Хунзахский МР</c:v>
                </c:pt>
                <c:pt idx="43">
                  <c:v>Унцукульский МР</c:v>
                </c:pt>
                <c:pt idx="44">
                  <c:v>Ахвахский МР</c:v>
                </c:pt>
                <c:pt idx="45">
                  <c:v>г. Южно-Сухокумск</c:v>
                </c:pt>
                <c:pt idx="46">
                  <c:v>г. Хасавюрт</c:v>
                </c:pt>
                <c:pt idx="47">
                  <c:v>Левашинский МР</c:v>
                </c:pt>
                <c:pt idx="48">
                  <c:v>Ботлихский МР</c:v>
                </c:pt>
                <c:pt idx="49">
                  <c:v>Докузпаринский МР</c:v>
                </c:pt>
                <c:pt idx="50">
                  <c:v>Цунтинский МР</c:v>
                </c:pt>
                <c:pt idx="51">
                  <c:v>Шамильский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'5.1. Знание'!$P$2:$P$55</c15:sqref>
                  </c15:fullRef>
                </c:ext>
              </c:extLst>
              <c:f>'5.1. Знание'!$P$2:$P$55</c:f>
              <c:numCache>
                <c:formatCode>0.00</c:formatCode>
                <c:ptCount val="5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C09-463B-B688-4D584E5BDE48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30"/>
        <c:overlap val="100"/>
        <c:axId val="1299218543"/>
        <c:axId val="1299231503"/>
      </c:barChart>
      <c:catAx>
        <c:axId val="1299218543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99231503"/>
        <c:crosses val="autoZero"/>
        <c:auto val="1"/>
        <c:lblAlgn val="ctr"/>
        <c:lblOffset val="100"/>
        <c:tickMarkSkip val="1"/>
        <c:noMultiLvlLbl val="0"/>
      </c:catAx>
      <c:valAx>
        <c:axId val="1299231503"/>
        <c:scaling>
          <c:orientation val="minMax"/>
          <c:max val="4.5"/>
          <c:min val="2"/>
        </c:scaling>
        <c:delete val="0"/>
        <c:axPos val="t"/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.00" sourceLinked="1"/>
        <c:majorTickMark val="cross"/>
        <c:minorTickMark val="cross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99218543"/>
        <c:crosses val="autoZero"/>
        <c:crossBetween val="between"/>
        <c:majorUnit val="1"/>
        <c:minorUnit val="0.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0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40" b="0" i="0" u="none" strike="noStrike" kern="1200" spc="0" baseline="0">
                <a:solidFill>
                  <a:sysClr val="windowText" lastClr="000000"/>
                </a:solidFill>
              </a:rPr>
              <a:t>Распределение уровней Магистрального направления «Здоровье» ОО РД по результатам прохождения самодиагностики</a:t>
            </a:r>
            <a:r>
              <a:rPr lang="en-US" sz="1440" b="0" i="0" u="none" strike="noStrike" kern="1200" spc="0" baseline="0">
                <a:solidFill>
                  <a:sysClr val="windowText" lastClr="000000"/>
                </a:solidFill>
              </a:rPr>
              <a:t> </a:t>
            </a:r>
            <a:r>
              <a:rPr lang="ru-RU" sz="1440" b="0" i="0" u="none" strike="noStrike" kern="1200" spc="0" baseline="0">
                <a:solidFill>
                  <a:sysClr val="windowText" lastClr="000000"/>
                </a:solidFill>
              </a:rPr>
              <a:t>в разрезе по МО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percentStacked"/>
        <c:varyColors val="0"/>
        <c:ser>
          <c:idx val="1"/>
          <c:order val="0"/>
          <c:tx>
            <c:strRef>
              <c:f>'5.2. Здоровье'!$I$1</c:f>
              <c:strCache>
                <c:ptCount val="1"/>
                <c:pt idx="0">
                  <c:v>Высокий 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'5.2. Здоровье'!$G$2:$G$55</c:f>
              <c:strCache>
                <c:ptCount val="54"/>
                <c:pt idx="0">
                  <c:v>г. Каспийск</c:v>
                </c:pt>
                <c:pt idx="1">
                  <c:v>г. Избербаш</c:v>
                </c:pt>
                <c:pt idx="2">
                  <c:v>г. Махачкала</c:v>
                </c:pt>
                <c:pt idx="3">
                  <c:v>г. Кизилюрт</c:v>
                </c:pt>
                <c:pt idx="4">
                  <c:v>г. Дербент</c:v>
                </c:pt>
                <c:pt idx="5">
                  <c:v>Ногайский МР</c:v>
                </c:pt>
                <c:pt idx="6">
                  <c:v>Подведомственные</c:v>
                </c:pt>
                <c:pt idx="7">
                  <c:v>Ахтынский МР</c:v>
                </c:pt>
                <c:pt idx="8">
                  <c:v>Хивский МР</c:v>
                </c:pt>
                <c:pt idx="9">
                  <c:v>Каякентский МР</c:v>
                </c:pt>
                <c:pt idx="10">
                  <c:v>Бежтинский участок</c:v>
                </c:pt>
                <c:pt idx="11">
                  <c:v>Бабаюртовский МР</c:v>
                </c:pt>
                <c:pt idx="12">
                  <c:v>Казбековский МР</c:v>
                </c:pt>
                <c:pt idx="13">
                  <c:v>Кизилюртовский МР</c:v>
                </c:pt>
                <c:pt idx="14">
                  <c:v>г. Дагестанские Огни</c:v>
                </c:pt>
                <c:pt idx="15">
                  <c:v>Карабудахкентский МР</c:v>
                </c:pt>
                <c:pt idx="16">
                  <c:v>Гумбетовский МР</c:v>
                </c:pt>
                <c:pt idx="17">
                  <c:v>Гунибский МР</c:v>
                </c:pt>
                <c:pt idx="18">
                  <c:v>Цунтинский МР</c:v>
                </c:pt>
                <c:pt idx="19">
                  <c:v>Рутульский МР</c:v>
                </c:pt>
                <c:pt idx="20">
                  <c:v>Хасавюртовский МР</c:v>
                </c:pt>
                <c:pt idx="21">
                  <c:v>Кайтагский МР</c:v>
                </c:pt>
                <c:pt idx="22">
                  <c:v>Агульский МР</c:v>
                </c:pt>
                <c:pt idx="23">
                  <c:v>Кумторкалинский МР</c:v>
                </c:pt>
                <c:pt idx="24">
                  <c:v>г. Кизляр</c:v>
                </c:pt>
                <c:pt idx="25">
                  <c:v>Сулейман-Стальский МР</c:v>
                </c:pt>
                <c:pt idx="26">
                  <c:v>Цумадинский МР</c:v>
                </c:pt>
                <c:pt idx="27">
                  <c:v>Сергокалинский МР</c:v>
                </c:pt>
                <c:pt idx="28">
                  <c:v>Чародинский МР</c:v>
                </c:pt>
                <c:pt idx="29">
                  <c:v>Гергебильский МР</c:v>
                </c:pt>
                <c:pt idx="30">
                  <c:v>г. Южно-Сухокумск</c:v>
                </c:pt>
                <c:pt idx="31">
                  <c:v>Докузпаринский МР</c:v>
                </c:pt>
                <c:pt idx="32">
                  <c:v>Табасаранский МР</c:v>
                </c:pt>
                <c:pt idx="33">
                  <c:v>г. Хасавюрт</c:v>
                </c:pt>
                <c:pt idx="34">
                  <c:v>Левашинский МР</c:v>
                </c:pt>
                <c:pt idx="35">
                  <c:v>Тарумовский МР</c:v>
                </c:pt>
                <c:pt idx="36">
                  <c:v>Буйнакский МР</c:v>
                </c:pt>
                <c:pt idx="37">
                  <c:v>Лакский МР</c:v>
                </c:pt>
                <c:pt idx="38">
                  <c:v>Хунзахский МР</c:v>
                </c:pt>
                <c:pt idx="39">
                  <c:v>Новолакский МР</c:v>
                </c:pt>
                <c:pt idx="40">
                  <c:v>г. Буйнакск</c:v>
                </c:pt>
                <c:pt idx="41">
                  <c:v>Дахадаевский МР</c:v>
                </c:pt>
                <c:pt idx="42">
                  <c:v>Магарамкентский МР</c:v>
                </c:pt>
                <c:pt idx="43">
                  <c:v>ЦОДОУ ЗОЖ</c:v>
                </c:pt>
                <c:pt idx="44">
                  <c:v>Кулинский МР</c:v>
                </c:pt>
                <c:pt idx="45">
                  <c:v>Ахвахский МР</c:v>
                </c:pt>
                <c:pt idx="46">
                  <c:v>Дербентский МР</c:v>
                </c:pt>
                <c:pt idx="47">
                  <c:v>Ботлихский МР</c:v>
                </c:pt>
                <c:pt idx="48">
                  <c:v>Акушинский МР</c:v>
                </c:pt>
                <c:pt idx="49">
                  <c:v>Кизлярский МР</c:v>
                </c:pt>
                <c:pt idx="50">
                  <c:v>Унцукульский МР</c:v>
                </c:pt>
                <c:pt idx="51">
                  <c:v>Шамильский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'5.2. Здоровье'!$I$2:$I$55</c:f>
              <c:numCache>
                <c:formatCode>0%</c:formatCode>
                <c:ptCount val="54"/>
                <c:pt idx="0">
                  <c:v>0.5</c:v>
                </c:pt>
                <c:pt idx="1">
                  <c:v>0.5</c:v>
                </c:pt>
                <c:pt idx="2">
                  <c:v>0.3611111111111111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0.26666666666666666</c:v>
                </c:pt>
                <c:pt idx="7">
                  <c:v>0.27777777777777779</c:v>
                </c:pt>
                <c:pt idx="8">
                  <c:v>0.2</c:v>
                </c:pt>
                <c:pt idx="9">
                  <c:v>0.15</c:v>
                </c:pt>
                <c:pt idx="10">
                  <c:v>0.14285714285714285</c:v>
                </c:pt>
                <c:pt idx="11">
                  <c:v>0.14285714285714285</c:v>
                </c:pt>
                <c:pt idx="12">
                  <c:v>0.26666666666666666</c:v>
                </c:pt>
                <c:pt idx="13">
                  <c:v>0.13043478260869565</c:v>
                </c:pt>
                <c:pt idx="14">
                  <c:v>0.125</c:v>
                </c:pt>
                <c:pt idx="15">
                  <c:v>0.14285714285714285</c:v>
                </c:pt>
                <c:pt idx="16">
                  <c:v>0.21052631578947367</c:v>
                </c:pt>
                <c:pt idx="17">
                  <c:v>7.6923076923076927E-2</c:v>
                </c:pt>
                <c:pt idx="18">
                  <c:v>0.1</c:v>
                </c:pt>
                <c:pt idx="19">
                  <c:v>0.13043478260869565</c:v>
                </c:pt>
                <c:pt idx="20">
                  <c:v>1.8181818181818181E-2</c:v>
                </c:pt>
                <c:pt idx="21">
                  <c:v>6.0606060606060608E-2</c:v>
                </c:pt>
                <c:pt idx="22">
                  <c:v>6.6666666666666666E-2</c:v>
                </c:pt>
                <c:pt idx="23">
                  <c:v>0</c:v>
                </c:pt>
                <c:pt idx="24">
                  <c:v>0</c:v>
                </c:pt>
                <c:pt idx="25">
                  <c:v>5.2631578947368418E-2</c:v>
                </c:pt>
                <c:pt idx="26">
                  <c:v>9.0909090909090912E-2</c:v>
                </c:pt>
                <c:pt idx="27">
                  <c:v>0</c:v>
                </c:pt>
                <c:pt idx="28">
                  <c:v>0.1111111111111111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5.2631578947368418E-2</c:v>
                </c:pt>
                <c:pt idx="33">
                  <c:v>4.3478260869565216E-2</c:v>
                </c:pt>
                <c:pt idx="34">
                  <c:v>2.564102564102564E-2</c:v>
                </c:pt>
                <c:pt idx="35">
                  <c:v>5.5555555555555552E-2</c:v>
                </c:pt>
                <c:pt idx="36">
                  <c:v>5.5555555555555552E-2</c:v>
                </c:pt>
                <c:pt idx="37">
                  <c:v>6.6666666666666666E-2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0.13953488372093023</c:v>
                </c:pt>
                <c:pt idx="42">
                  <c:v>0</c:v>
                </c:pt>
                <c:pt idx="43">
                  <c:v>3.896103896103896E-2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3.8461538461538464E-2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5.128205128205128E-2</c:v>
                </c:pt>
                <c:pt idx="52">
                  <c:v>4.3478260869565216E-2</c:v>
                </c:pt>
                <c:pt idx="5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9CE-44C5-A485-FED842E6B253}"/>
            </c:ext>
          </c:extLst>
        </c:ser>
        <c:ser>
          <c:idx val="2"/>
          <c:order val="1"/>
          <c:tx>
            <c:strRef>
              <c:f>'5.2. Здоровье'!$J$1</c:f>
              <c:strCache>
                <c:ptCount val="1"/>
                <c:pt idx="0">
                  <c:v>Средний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'5.2. Здоровье'!$G$2:$G$55</c:f>
              <c:strCache>
                <c:ptCount val="54"/>
                <c:pt idx="0">
                  <c:v>г. Каспийск</c:v>
                </c:pt>
                <c:pt idx="1">
                  <c:v>г. Избербаш</c:v>
                </c:pt>
                <c:pt idx="2">
                  <c:v>г. Махачкала</c:v>
                </c:pt>
                <c:pt idx="3">
                  <c:v>г. Кизилюрт</c:v>
                </c:pt>
                <c:pt idx="4">
                  <c:v>г. Дербент</c:v>
                </c:pt>
                <c:pt idx="5">
                  <c:v>Ногайский МР</c:v>
                </c:pt>
                <c:pt idx="6">
                  <c:v>Подведомственные</c:v>
                </c:pt>
                <c:pt idx="7">
                  <c:v>Ахтынский МР</c:v>
                </c:pt>
                <c:pt idx="8">
                  <c:v>Хивский МР</c:v>
                </c:pt>
                <c:pt idx="9">
                  <c:v>Каякентский МР</c:v>
                </c:pt>
                <c:pt idx="10">
                  <c:v>Бежтинский участок</c:v>
                </c:pt>
                <c:pt idx="11">
                  <c:v>Бабаюртовский МР</c:v>
                </c:pt>
                <c:pt idx="12">
                  <c:v>Казбековский МР</c:v>
                </c:pt>
                <c:pt idx="13">
                  <c:v>Кизилюртовский МР</c:v>
                </c:pt>
                <c:pt idx="14">
                  <c:v>г. Дагестанские Огни</c:v>
                </c:pt>
                <c:pt idx="15">
                  <c:v>Карабудахкентский МР</c:v>
                </c:pt>
                <c:pt idx="16">
                  <c:v>Гумбетовский МР</c:v>
                </c:pt>
                <c:pt idx="17">
                  <c:v>Гунибский МР</c:v>
                </c:pt>
                <c:pt idx="18">
                  <c:v>Цунтинский МР</c:v>
                </c:pt>
                <c:pt idx="19">
                  <c:v>Рутульский МР</c:v>
                </c:pt>
                <c:pt idx="20">
                  <c:v>Хасавюртовский МР</c:v>
                </c:pt>
                <c:pt idx="21">
                  <c:v>Кайтагский МР</c:v>
                </c:pt>
                <c:pt idx="22">
                  <c:v>Агульский МР</c:v>
                </c:pt>
                <c:pt idx="23">
                  <c:v>Кумторкалинский МР</c:v>
                </c:pt>
                <c:pt idx="24">
                  <c:v>г. Кизляр</c:v>
                </c:pt>
                <c:pt idx="25">
                  <c:v>Сулейман-Стальский МР</c:v>
                </c:pt>
                <c:pt idx="26">
                  <c:v>Цумадинский МР</c:v>
                </c:pt>
                <c:pt idx="27">
                  <c:v>Сергокалинский МР</c:v>
                </c:pt>
                <c:pt idx="28">
                  <c:v>Чародинский МР</c:v>
                </c:pt>
                <c:pt idx="29">
                  <c:v>Гергебильский МР</c:v>
                </c:pt>
                <c:pt idx="30">
                  <c:v>г. Южно-Сухокумск</c:v>
                </c:pt>
                <c:pt idx="31">
                  <c:v>Докузпаринский МР</c:v>
                </c:pt>
                <c:pt idx="32">
                  <c:v>Табасаранский МР</c:v>
                </c:pt>
                <c:pt idx="33">
                  <c:v>г. Хасавюрт</c:v>
                </c:pt>
                <c:pt idx="34">
                  <c:v>Левашинский МР</c:v>
                </c:pt>
                <c:pt idx="35">
                  <c:v>Тарумовский МР</c:v>
                </c:pt>
                <c:pt idx="36">
                  <c:v>Буйнакский МР</c:v>
                </c:pt>
                <c:pt idx="37">
                  <c:v>Лакский МР</c:v>
                </c:pt>
                <c:pt idx="38">
                  <c:v>Хунзахский МР</c:v>
                </c:pt>
                <c:pt idx="39">
                  <c:v>Новолакский МР</c:v>
                </c:pt>
                <c:pt idx="40">
                  <c:v>г. Буйнакск</c:v>
                </c:pt>
                <c:pt idx="41">
                  <c:v>Дахадаевский МР</c:v>
                </c:pt>
                <c:pt idx="42">
                  <c:v>Магарамкентский МР</c:v>
                </c:pt>
                <c:pt idx="43">
                  <c:v>ЦОДОУ ЗОЖ</c:v>
                </c:pt>
                <c:pt idx="44">
                  <c:v>Кулинский МР</c:v>
                </c:pt>
                <c:pt idx="45">
                  <c:v>Ахвахский МР</c:v>
                </c:pt>
                <c:pt idx="46">
                  <c:v>Дербентский МР</c:v>
                </c:pt>
                <c:pt idx="47">
                  <c:v>Ботлихский МР</c:v>
                </c:pt>
                <c:pt idx="48">
                  <c:v>Акушинский МР</c:v>
                </c:pt>
                <c:pt idx="49">
                  <c:v>Кизлярский МР</c:v>
                </c:pt>
                <c:pt idx="50">
                  <c:v>Унцукульский МР</c:v>
                </c:pt>
                <c:pt idx="51">
                  <c:v>Шамильский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'5.2. Здоровье'!$J$2:$J$55</c:f>
              <c:numCache>
                <c:formatCode>0%</c:formatCode>
                <c:ptCount val="54"/>
                <c:pt idx="0">
                  <c:v>0.5</c:v>
                </c:pt>
                <c:pt idx="1">
                  <c:v>0.5</c:v>
                </c:pt>
                <c:pt idx="2">
                  <c:v>0.58333333333333337</c:v>
                </c:pt>
                <c:pt idx="3">
                  <c:v>0.75</c:v>
                </c:pt>
                <c:pt idx="4">
                  <c:v>0.75</c:v>
                </c:pt>
                <c:pt idx="5">
                  <c:v>0.75</c:v>
                </c:pt>
                <c:pt idx="6">
                  <c:v>0.66666666666666663</c:v>
                </c:pt>
                <c:pt idx="7">
                  <c:v>0.61111111111111116</c:v>
                </c:pt>
                <c:pt idx="8">
                  <c:v>0.76</c:v>
                </c:pt>
                <c:pt idx="9">
                  <c:v>0.85</c:v>
                </c:pt>
                <c:pt idx="10">
                  <c:v>0.8571428571428571</c:v>
                </c:pt>
                <c:pt idx="11">
                  <c:v>0.8571428571428571</c:v>
                </c:pt>
                <c:pt idx="12">
                  <c:v>0.6</c:v>
                </c:pt>
                <c:pt idx="13">
                  <c:v>0.86956521739130432</c:v>
                </c:pt>
                <c:pt idx="14">
                  <c:v>0.875</c:v>
                </c:pt>
                <c:pt idx="15">
                  <c:v>0.8214285714285714</c:v>
                </c:pt>
                <c:pt idx="16">
                  <c:v>0.68421052631578949</c:v>
                </c:pt>
                <c:pt idx="17">
                  <c:v>0.92307692307692313</c:v>
                </c:pt>
                <c:pt idx="18">
                  <c:v>0.85</c:v>
                </c:pt>
                <c:pt idx="19">
                  <c:v>0.78260869565217395</c:v>
                </c:pt>
                <c:pt idx="20">
                  <c:v>0.98181818181818181</c:v>
                </c:pt>
                <c:pt idx="21">
                  <c:v>0.87878787878787878</c:v>
                </c:pt>
                <c:pt idx="22">
                  <c:v>0.8666666666666667</c:v>
                </c:pt>
                <c:pt idx="23">
                  <c:v>1</c:v>
                </c:pt>
                <c:pt idx="24">
                  <c:v>1</c:v>
                </c:pt>
                <c:pt idx="25">
                  <c:v>0.89473684210526316</c:v>
                </c:pt>
                <c:pt idx="26">
                  <c:v>0.86363636363636365</c:v>
                </c:pt>
                <c:pt idx="27">
                  <c:v>1</c:v>
                </c:pt>
                <c:pt idx="28">
                  <c:v>0.77777777777777779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0.8771929824561403</c:v>
                </c:pt>
                <c:pt idx="33">
                  <c:v>0.86956521739130432</c:v>
                </c:pt>
                <c:pt idx="34">
                  <c:v>0.89743589743589747</c:v>
                </c:pt>
                <c:pt idx="35">
                  <c:v>0.83333333333333337</c:v>
                </c:pt>
                <c:pt idx="36">
                  <c:v>0.83333333333333337</c:v>
                </c:pt>
                <c:pt idx="37">
                  <c:v>0.8</c:v>
                </c:pt>
                <c:pt idx="38">
                  <c:v>0.91891891891891897</c:v>
                </c:pt>
                <c:pt idx="39">
                  <c:v>0.91304347826086951</c:v>
                </c:pt>
                <c:pt idx="40">
                  <c:v>0.90909090909090906</c:v>
                </c:pt>
                <c:pt idx="41">
                  <c:v>0.62790697674418605</c:v>
                </c:pt>
                <c:pt idx="42">
                  <c:v>0.90625</c:v>
                </c:pt>
                <c:pt idx="43">
                  <c:v>0.79220779220779225</c:v>
                </c:pt>
                <c:pt idx="44">
                  <c:v>0.8571428571428571</c:v>
                </c:pt>
                <c:pt idx="45">
                  <c:v>0.8571428571428571</c:v>
                </c:pt>
                <c:pt idx="46">
                  <c:v>0.84444444444444444</c:v>
                </c:pt>
                <c:pt idx="47">
                  <c:v>0.73076923076923073</c:v>
                </c:pt>
                <c:pt idx="48">
                  <c:v>0.8</c:v>
                </c:pt>
                <c:pt idx="49">
                  <c:v>0.76744186046511631</c:v>
                </c:pt>
                <c:pt idx="50">
                  <c:v>0.73333333333333328</c:v>
                </c:pt>
                <c:pt idx="51">
                  <c:v>0.53846153846153844</c:v>
                </c:pt>
                <c:pt idx="52">
                  <c:v>0.56521739130434778</c:v>
                </c:pt>
                <c:pt idx="53">
                  <c:v>0.46153846153846156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9CE-44C5-A485-FED842E6B253}"/>
            </c:ext>
          </c:extLst>
        </c:ser>
        <c:ser>
          <c:idx val="3"/>
          <c:order val="2"/>
          <c:tx>
            <c:strRef>
              <c:f>'5.2. Здоровье'!$K$1</c:f>
              <c:strCache>
                <c:ptCount val="1"/>
                <c:pt idx="0">
                  <c:v>Базовый </c:v>
                </c:pt>
              </c:strCache>
            </c:strRef>
          </c:tx>
          <c:spPr>
            <a:solidFill>
              <a:srgbClr val="CC990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'5.2. Здоровье'!$G$2:$G$55</c:f>
              <c:strCache>
                <c:ptCount val="54"/>
                <c:pt idx="0">
                  <c:v>г. Каспийск</c:v>
                </c:pt>
                <c:pt idx="1">
                  <c:v>г. Избербаш</c:v>
                </c:pt>
                <c:pt idx="2">
                  <c:v>г. Махачкала</c:v>
                </c:pt>
                <c:pt idx="3">
                  <c:v>г. Кизилюрт</c:v>
                </c:pt>
                <c:pt idx="4">
                  <c:v>г. Дербент</c:v>
                </c:pt>
                <c:pt idx="5">
                  <c:v>Ногайский МР</c:v>
                </c:pt>
                <c:pt idx="6">
                  <c:v>Подведомственные</c:v>
                </c:pt>
                <c:pt idx="7">
                  <c:v>Ахтынский МР</c:v>
                </c:pt>
                <c:pt idx="8">
                  <c:v>Хивский МР</c:v>
                </c:pt>
                <c:pt idx="9">
                  <c:v>Каякентский МР</c:v>
                </c:pt>
                <c:pt idx="10">
                  <c:v>Бежтинский участок</c:v>
                </c:pt>
                <c:pt idx="11">
                  <c:v>Бабаюртовский МР</c:v>
                </c:pt>
                <c:pt idx="12">
                  <c:v>Казбековский МР</c:v>
                </c:pt>
                <c:pt idx="13">
                  <c:v>Кизилюртовский МР</c:v>
                </c:pt>
                <c:pt idx="14">
                  <c:v>г. Дагестанские Огни</c:v>
                </c:pt>
                <c:pt idx="15">
                  <c:v>Карабудахкентский МР</c:v>
                </c:pt>
                <c:pt idx="16">
                  <c:v>Гумбетовский МР</c:v>
                </c:pt>
                <c:pt idx="17">
                  <c:v>Гунибский МР</c:v>
                </c:pt>
                <c:pt idx="18">
                  <c:v>Цунтинский МР</c:v>
                </c:pt>
                <c:pt idx="19">
                  <c:v>Рутульский МР</c:v>
                </c:pt>
                <c:pt idx="20">
                  <c:v>Хасавюртовский МР</c:v>
                </c:pt>
                <c:pt idx="21">
                  <c:v>Кайтагский МР</c:v>
                </c:pt>
                <c:pt idx="22">
                  <c:v>Агульский МР</c:v>
                </c:pt>
                <c:pt idx="23">
                  <c:v>Кумторкалинский МР</c:v>
                </c:pt>
                <c:pt idx="24">
                  <c:v>г. Кизляр</c:v>
                </c:pt>
                <c:pt idx="25">
                  <c:v>Сулейман-Стальский МР</c:v>
                </c:pt>
                <c:pt idx="26">
                  <c:v>Цумадинский МР</c:v>
                </c:pt>
                <c:pt idx="27">
                  <c:v>Сергокалинский МР</c:v>
                </c:pt>
                <c:pt idx="28">
                  <c:v>Чародинский МР</c:v>
                </c:pt>
                <c:pt idx="29">
                  <c:v>Гергебильский МР</c:v>
                </c:pt>
                <c:pt idx="30">
                  <c:v>г. Южно-Сухокумск</c:v>
                </c:pt>
                <c:pt idx="31">
                  <c:v>Докузпаринский МР</c:v>
                </c:pt>
                <c:pt idx="32">
                  <c:v>Табасаранский МР</c:v>
                </c:pt>
                <c:pt idx="33">
                  <c:v>г. Хасавюрт</c:v>
                </c:pt>
                <c:pt idx="34">
                  <c:v>Левашинский МР</c:v>
                </c:pt>
                <c:pt idx="35">
                  <c:v>Тарумовский МР</c:v>
                </c:pt>
                <c:pt idx="36">
                  <c:v>Буйнакский МР</c:v>
                </c:pt>
                <c:pt idx="37">
                  <c:v>Лакский МР</c:v>
                </c:pt>
                <c:pt idx="38">
                  <c:v>Хунзахский МР</c:v>
                </c:pt>
                <c:pt idx="39">
                  <c:v>Новолакский МР</c:v>
                </c:pt>
                <c:pt idx="40">
                  <c:v>г. Буйнакск</c:v>
                </c:pt>
                <c:pt idx="41">
                  <c:v>Дахадаевский МР</c:v>
                </c:pt>
                <c:pt idx="42">
                  <c:v>Магарамкентский МР</c:v>
                </c:pt>
                <c:pt idx="43">
                  <c:v>ЦОДОУ ЗОЖ</c:v>
                </c:pt>
                <c:pt idx="44">
                  <c:v>Кулинский МР</c:v>
                </c:pt>
                <c:pt idx="45">
                  <c:v>Ахвахский МР</c:v>
                </c:pt>
                <c:pt idx="46">
                  <c:v>Дербентский МР</c:v>
                </c:pt>
                <c:pt idx="47">
                  <c:v>Ботлихский МР</c:v>
                </c:pt>
                <c:pt idx="48">
                  <c:v>Акушинский МР</c:v>
                </c:pt>
                <c:pt idx="49">
                  <c:v>Кизлярский МР</c:v>
                </c:pt>
                <c:pt idx="50">
                  <c:v>Унцукульский МР</c:v>
                </c:pt>
                <c:pt idx="51">
                  <c:v>Шамильский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'5.2. Здоровье'!$K$2:$K$55</c:f>
              <c:numCache>
                <c:formatCode>0%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4.1666666666666664E-2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6.6666666666666666E-2</c:v>
                </c:pt>
                <c:pt idx="7">
                  <c:v>0.1111111111111111</c:v>
                </c:pt>
                <c:pt idx="8">
                  <c:v>0.04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0.13333333333333333</c:v>
                </c:pt>
                <c:pt idx="13">
                  <c:v>0</c:v>
                </c:pt>
                <c:pt idx="14">
                  <c:v>0</c:v>
                </c:pt>
                <c:pt idx="15">
                  <c:v>3.5714285714285712E-2</c:v>
                </c:pt>
                <c:pt idx="16">
                  <c:v>0.10526315789473684</c:v>
                </c:pt>
                <c:pt idx="17">
                  <c:v>0</c:v>
                </c:pt>
                <c:pt idx="18">
                  <c:v>0.05</c:v>
                </c:pt>
                <c:pt idx="19">
                  <c:v>8.6956521739130432E-2</c:v>
                </c:pt>
                <c:pt idx="20">
                  <c:v>0</c:v>
                </c:pt>
                <c:pt idx="21">
                  <c:v>6.0606060606060608E-2</c:v>
                </c:pt>
                <c:pt idx="22">
                  <c:v>6.6666666666666666E-2</c:v>
                </c:pt>
                <c:pt idx="23">
                  <c:v>0</c:v>
                </c:pt>
                <c:pt idx="24">
                  <c:v>0</c:v>
                </c:pt>
                <c:pt idx="25">
                  <c:v>5.2631578947368418E-2</c:v>
                </c:pt>
                <c:pt idx="26">
                  <c:v>0</c:v>
                </c:pt>
                <c:pt idx="27">
                  <c:v>0</c:v>
                </c:pt>
                <c:pt idx="28">
                  <c:v>0.1111111111111111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7.0175438596491224E-2</c:v>
                </c:pt>
                <c:pt idx="33">
                  <c:v>8.6956521739130432E-2</c:v>
                </c:pt>
                <c:pt idx="34">
                  <c:v>7.6923076923076927E-2</c:v>
                </c:pt>
                <c:pt idx="35">
                  <c:v>0.1111111111111111</c:v>
                </c:pt>
                <c:pt idx="36">
                  <c:v>0.1111111111111111</c:v>
                </c:pt>
                <c:pt idx="37">
                  <c:v>0.13333333333333333</c:v>
                </c:pt>
                <c:pt idx="38">
                  <c:v>8.1081081081081086E-2</c:v>
                </c:pt>
                <c:pt idx="39">
                  <c:v>8.6956521739130432E-2</c:v>
                </c:pt>
                <c:pt idx="40">
                  <c:v>9.0909090909090912E-2</c:v>
                </c:pt>
                <c:pt idx="41">
                  <c:v>0.23255813953488372</c:v>
                </c:pt>
                <c:pt idx="42">
                  <c:v>9.375E-2</c:v>
                </c:pt>
                <c:pt idx="43">
                  <c:v>0.16883116883116883</c:v>
                </c:pt>
                <c:pt idx="44">
                  <c:v>0.14285714285714285</c:v>
                </c:pt>
                <c:pt idx="45">
                  <c:v>0.14285714285714285</c:v>
                </c:pt>
                <c:pt idx="46">
                  <c:v>0.15555555555555556</c:v>
                </c:pt>
                <c:pt idx="47">
                  <c:v>0.23076923076923078</c:v>
                </c:pt>
                <c:pt idx="48">
                  <c:v>0.17777777777777778</c:v>
                </c:pt>
                <c:pt idx="49">
                  <c:v>0.23255813953488372</c:v>
                </c:pt>
                <c:pt idx="50">
                  <c:v>0.26666666666666666</c:v>
                </c:pt>
                <c:pt idx="51">
                  <c:v>0.38461538461538464</c:v>
                </c:pt>
                <c:pt idx="52">
                  <c:v>0.21739130434782608</c:v>
                </c:pt>
                <c:pt idx="53">
                  <c:v>0.38461538461538464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9CE-44C5-A485-FED842E6B253}"/>
            </c:ext>
          </c:extLst>
        </c:ser>
        <c:ser>
          <c:idx val="4"/>
          <c:order val="3"/>
          <c:tx>
            <c:strRef>
              <c:f>'5.2. Здоровье'!$L$1</c:f>
              <c:strCache>
                <c:ptCount val="1"/>
                <c:pt idx="0">
                  <c:v>Ниже базового 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'5.2. Здоровье'!$G$2:$G$55</c:f>
              <c:strCache>
                <c:ptCount val="54"/>
                <c:pt idx="0">
                  <c:v>г. Каспийск</c:v>
                </c:pt>
                <c:pt idx="1">
                  <c:v>г. Избербаш</c:v>
                </c:pt>
                <c:pt idx="2">
                  <c:v>г. Махачкала</c:v>
                </c:pt>
                <c:pt idx="3">
                  <c:v>г. Кизилюрт</c:v>
                </c:pt>
                <c:pt idx="4">
                  <c:v>г. Дербент</c:v>
                </c:pt>
                <c:pt idx="5">
                  <c:v>Ногайский МР</c:v>
                </c:pt>
                <c:pt idx="6">
                  <c:v>Подведомственные</c:v>
                </c:pt>
                <c:pt idx="7">
                  <c:v>Ахтынский МР</c:v>
                </c:pt>
                <c:pt idx="8">
                  <c:v>Хивский МР</c:v>
                </c:pt>
                <c:pt idx="9">
                  <c:v>Каякентский МР</c:v>
                </c:pt>
                <c:pt idx="10">
                  <c:v>Бежтинский участок</c:v>
                </c:pt>
                <c:pt idx="11">
                  <c:v>Бабаюртовский МР</c:v>
                </c:pt>
                <c:pt idx="12">
                  <c:v>Казбековский МР</c:v>
                </c:pt>
                <c:pt idx="13">
                  <c:v>Кизилюртовский МР</c:v>
                </c:pt>
                <c:pt idx="14">
                  <c:v>г. Дагестанские Огни</c:v>
                </c:pt>
                <c:pt idx="15">
                  <c:v>Карабудахкентский МР</c:v>
                </c:pt>
                <c:pt idx="16">
                  <c:v>Гумбетовский МР</c:v>
                </c:pt>
                <c:pt idx="17">
                  <c:v>Гунибский МР</c:v>
                </c:pt>
                <c:pt idx="18">
                  <c:v>Цунтинский МР</c:v>
                </c:pt>
                <c:pt idx="19">
                  <c:v>Рутульский МР</c:v>
                </c:pt>
                <c:pt idx="20">
                  <c:v>Хасавюртовский МР</c:v>
                </c:pt>
                <c:pt idx="21">
                  <c:v>Кайтагский МР</c:v>
                </c:pt>
                <c:pt idx="22">
                  <c:v>Агульский МР</c:v>
                </c:pt>
                <c:pt idx="23">
                  <c:v>Кумторкалинский МР</c:v>
                </c:pt>
                <c:pt idx="24">
                  <c:v>г. Кизляр</c:v>
                </c:pt>
                <c:pt idx="25">
                  <c:v>Сулейман-Стальский МР</c:v>
                </c:pt>
                <c:pt idx="26">
                  <c:v>Цумадинский МР</c:v>
                </c:pt>
                <c:pt idx="27">
                  <c:v>Сергокалинский МР</c:v>
                </c:pt>
                <c:pt idx="28">
                  <c:v>Чародинский МР</c:v>
                </c:pt>
                <c:pt idx="29">
                  <c:v>Гергебильский МР</c:v>
                </c:pt>
                <c:pt idx="30">
                  <c:v>г. Южно-Сухокумск</c:v>
                </c:pt>
                <c:pt idx="31">
                  <c:v>Докузпаринский МР</c:v>
                </c:pt>
                <c:pt idx="32">
                  <c:v>Табасаранский МР</c:v>
                </c:pt>
                <c:pt idx="33">
                  <c:v>г. Хасавюрт</c:v>
                </c:pt>
                <c:pt idx="34">
                  <c:v>Левашинский МР</c:v>
                </c:pt>
                <c:pt idx="35">
                  <c:v>Тарумовский МР</c:v>
                </c:pt>
                <c:pt idx="36">
                  <c:v>Буйнакский МР</c:v>
                </c:pt>
                <c:pt idx="37">
                  <c:v>Лакский МР</c:v>
                </c:pt>
                <c:pt idx="38">
                  <c:v>Хунзахский МР</c:v>
                </c:pt>
                <c:pt idx="39">
                  <c:v>Новолакский МР</c:v>
                </c:pt>
                <c:pt idx="40">
                  <c:v>г. Буйнакск</c:v>
                </c:pt>
                <c:pt idx="41">
                  <c:v>Дахадаевский МР</c:v>
                </c:pt>
                <c:pt idx="42">
                  <c:v>Магарамкентский МР</c:v>
                </c:pt>
                <c:pt idx="43">
                  <c:v>ЦОДОУ ЗОЖ</c:v>
                </c:pt>
                <c:pt idx="44">
                  <c:v>Кулинский МР</c:v>
                </c:pt>
                <c:pt idx="45">
                  <c:v>Ахвахский МР</c:v>
                </c:pt>
                <c:pt idx="46">
                  <c:v>Дербентский МР</c:v>
                </c:pt>
                <c:pt idx="47">
                  <c:v>Ботлихский МР</c:v>
                </c:pt>
                <c:pt idx="48">
                  <c:v>Акушинский МР</c:v>
                </c:pt>
                <c:pt idx="49">
                  <c:v>Кизлярский МР</c:v>
                </c:pt>
                <c:pt idx="50">
                  <c:v>Унцукульский МР</c:v>
                </c:pt>
                <c:pt idx="51">
                  <c:v>Шамильский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'5.2. Здоровье'!$L$2:$L$55</c:f>
              <c:numCache>
                <c:formatCode>0%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1.3888888888888888E-2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4.5454545454545456E-2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2.2222222222222223E-2</c:v>
                </c:pt>
                <c:pt idx="49">
                  <c:v>0</c:v>
                </c:pt>
                <c:pt idx="50">
                  <c:v>0</c:v>
                </c:pt>
                <c:pt idx="51">
                  <c:v>2.564102564102564E-2</c:v>
                </c:pt>
                <c:pt idx="52">
                  <c:v>0.17391304347826086</c:v>
                </c:pt>
                <c:pt idx="53">
                  <c:v>0.15384615384615385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9CE-44C5-A485-FED842E6B25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"/>
        <c:overlap val="100"/>
        <c:axId val="775468175"/>
        <c:axId val="775986367"/>
      </c:barChart>
      <c:catAx>
        <c:axId val="775468175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75986367"/>
        <c:crosses val="autoZero"/>
        <c:auto val="1"/>
        <c:lblAlgn val="ctr"/>
        <c:lblOffset val="100"/>
        <c:noMultiLvlLbl val="0"/>
      </c:catAx>
      <c:valAx>
        <c:axId val="775986367"/>
        <c:scaling>
          <c:orientation val="minMax"/>
        </c:scaling>
        <c:delete val="1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crossAx val="7754681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Общие уровни и оценки МО по результатам самодиагностики (Магистральное направление «Здоровье»)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stacked"/>
        <c:varyColors val="0"/>
        <c:ser>
          <c:idx val="6"/>
          <c:order val="0"/>
          <c:tx>
            <c:strRef>
              <c:f>'5.2. Здоровье'!$N$1</c:f>
              <c:strCache>
                <c:ptCount val="1"/>
                <c:pt idx="0">
                  <c:v>Высокий  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'5.2. Здоровье'!$G$2:$G$55</c:f>
              <c:strCache>
                <c:ptCount val="54"/>
                <c:pt idx="0">
                  <c:v>г. Каспийск</c:v>
                </c:pt>
                <c:pt idx="1">
                  <c:v>г. Избербаш</c:v>
                </c:pt>
                <c:pt idx="2">
                  <c:v>г. Махачкала</c:v>
                </c:pt>
                <c:pt idx="3">
                  <c:v>г. Кизилюрт</c:v>
                </c:pt>
                <c:pt idx="4">
                  <c:v>г. Дербент</c:v>
                </c:pt>
                <c:pt idx="5">
                  <c:v>Ногайский МР</c:v>
                </c:pt>
                <c:pt idx="6">
                  <c:v>Подведомственные</c:v>
                </c:pt>
                <c:pt idx="7">
                  <c:v>Ахтынский МР</c:v>
                </c:pt>
                <c:pt idx="8">
                  <c:v>Хивский МР</c:v>
                </c:pt>
                <c:pt idx="9">
                  <c:v>Каякентский МР</c:v>
                </c:pt>
                <c:pt idx="10">
                  <c:v>Бежтинский участок</c:v>
                </c:pt>
                <c:pt idx="11">
                  <c:v>Бабаюртовский МР</c:v>
                </c:pt>
                <c:pt idx="12">
                  <c:v>Казбековский МР</c:v>
                </c:pt>
                <c:pt idx="13">
                  <c:v>Кизилюртовский МР</c:v>
                </c:pt>
                <c:pt idx="14">
                  <c:v>г. Дагестанские Огни</c:v>
                </c:pt>
                <c:pt idx="15">
                  <c:v>Карабудахкентский МР</c:v>
                </c:pt>
                <c:pt idx="16">
                  <c:v>Гумбетовский МР</c:v>
                </c:pt>
                <c:pt idx="17">
                  <c:v>Гунибский МР</c:v>
                </c:pt>
                <c:pt idx="18">
                  <c:v>Цунтинский МР</c:v>
                </c:pt>
                <c:pt idx="19">
                  <c:v>Рутульский МР</c:v>
                </c:pt>
                <c:pt idx="20">
                  <c:v>Хасавюртовский МР</c:v>
                </c:pt>
                <c:pt idx="21">
                  <c:v>Кайтагский МР</c:v>
                </c:pt>
                <c:pt idx="22">
                  <c:v>Агульский МР</c:v>
                </c:pt>
                <c:pt idx="23">
                  <c:v>Кумторкалинский МР</c:v>
                </c:pt>
                <c:pt idx="24">
                  <c:v>г. Кизляр</c:v>
                </c:pt>
                <c:pt idx="25">
                  <c:v>Сулейман-Стальский МР</c:v>
                </c:pt>
                <c:pt idx="26">
                  <c:v>Цумадинский МР</c:v>
                </c:pt>
                <c:pt idx="27">
                  <c:v>Сергокалинский МР</c:v>
                </c:pt>
                <c:pt idx="28">
                  <c:v>Чародинский МР</c:v>
                </c:pt>
                <c:pt idx="29">
                  <c:v>Гергебильский МР</c:v>
                </c:pt>
                <c:pt idx="30">
                  <c:v>г. Южно-Сухокумск</c:v>
                </c:pt>
                <c:pt idx="31">
                  <c:v>Докузпаринский МР</c:v>
                </c:pt>
                <c:pt idx="32">
                  <c:v>Табасаранский МР</c:v>
                </c:pt>
                <c:pt idx="33">
                  <c:v>г. Хасавюрт</c:v>
                </c:pt>
                <c:pt idx="34">
                  <c:v>Левашинский МР</c:v>
                </c:pt>
                <c:pt idx="35">
                  <c:v>Тарумовский МР</c:v>
                </c:pt>
                <c:pt idx="36">
                  <c:v>Буйнакский МР</c:v>
                </c:pt>
                <c:pt idx="37">
                  <c:v>Лакский МР</c:v>
                </c:pt>
                <c:pt idx="38">
                  <c:v>Хунзахский МР</c:v>
                </c:pt>
                <c:pt idx="39">
                  <c:v>Новолакский МР</c:v>
                </c:pt>
                <c:pt idx="40">
                  <c:v>г. Буйнакск</c:v>
                </c:pt>
                <c:pt idx="41">
                  <c:v>Дахадаевский МР</c:v>
                </c:pt>
                <c:pt idx="42">
                  <c:v>Магарамкентский МР</c:v>
                </c:pt>
                <c:pt idx="43">
                  <c:v>ЦОДОУ ЗОЖ</c:v>
                </c:pt>
                <c:pt idx="44">
                  <c:v>Кулинский МР</c:v>
                </c:pt>
                <c:pt idx="45">
                  <c:v>Ахвахский МР</c:v>
                </c:pt>
                <c:pt idx="46">
                  <c:v>Дербентский МР</c:v>
                </c:pt>
                <c:pt idx="47">
                  <c:v>Ботлихский МР</c:v>
                </c:pt>
                <c:pt idx="48">
                  <c:v>Акушинский МР</c:v>
                </c:pt>
                <c:pt idx="49">
                  <c:v>Кизлярский МР</c:v>
                </c:pt>
                <c:pt idx="50">
                  <c:v>Унцукульский МР</c:v>
                </c:pt>
                <c:pt idx="51">
                  <c:v>Шамильский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'5.2. Здоровье'!$N$2:$N$55</c:f>
              <c:numCache>
                <c:formatCode>0.00</c:formatCode>
                <c:ptCount val="54"/>
                <c:pt idx="0">
                  <c:v>4.5</c:v>
                </c:pt>
                <c:pt idx="1">
                  <c:v>4.5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18B-4E4F-B877-6717C409CF92}"/>
            </c:ext>
          </c:extLst>
        </c:ser>
        <c:ser>
          <c:idx val="7"/>
          <c:order val="1"/>
          <c:tx>
            <c:strRef>
              <c:f>'5.2. Здоровье'!$O$1</c:f>
              <c:strCache>
                <c:ptCount val="1"/>
                <c:pt idx="0">
                  <c:v>Средний 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'5.2. Здоровье'!$G$2:$G$55</c:f>
              <c:strCache>
                <c:ptCount val="54"/>
                <c:pt idx="0">
                  <c:v>г. Каспийск</c:v>
                </c:pt>
                <c:pt idx="1">
                  <c:v>г. Избербаш</c:v>
                </c:pt>
                <c:pt idx="2">
                  <c:v>г. Махачкала</c:v>
                </c:pt>
                <c:pt idx="3">
                  <c:v>г. Кизилюрт</c:v>
                </c:pt>
                <c:pt idx="4">
                  <c:v>г. Дербент</c:v>
                </c:pt>
                <c:pt idx="5">
                  <c:v>Ногайский МР</c:v>
                </c:pt>
                <c:pt idx="6">
                  <c:v>Подведомственные</c:v>
                </c:pt>
                <c:pt idx="7">
                  <c:v>Ахтынский МР</c:v>
                </c:pt>
                <c:pt idx="8">
                  <c:v>Хивский МР</c:v>
                </c:pt>
                <c:pt idx="9">
                  <c:v>Каякентский МР</c:v>
                </c:pt>
                <c:pt idx="10">
                  <c:v>Бежтинский участок</c:v>
                </c:pt>
                <c:pt idx="11">
                  <c:v>Бабаюртовский МР</c:v>
                </c:pt>
                <c:pt idx="12">
                  <c:v>Казбековский МР</c:v>
                </c:pt>
                <c:pt idx="13">
                  <c:v>Кизилюртовский МР</c:v>
                </c:pt>
                <c:pt idx="14">
                  <c:v>г. Дагестанские Огни</c:v>
                </c:pt>
                <c:pt idx="15">
                  <c:v>Карабудахкентский МР</c:v>
                </c:pt>
                <c:pt idx="16">
                  <c:v>Гумбетовский МР</c:v>
                </c:pt>
                <c:pt idx="17">
                  <c:v>Гунибский МР</c:v>
                </c:pt>
                <c:pt idx="18">
                  <c:v>Цунтинский МР</c:v>
                </c:pt>
                <c:pt idx="19">
                  <c:v>Рутульский МР</c:v>
                </c:pt>
                <c:pt idx="20">
                  <c:v>Хасавюртовский МР</c:v>
                </c:pt>
                <c:pt idx="21">
                  <c:v>Кайтагский МР</c:v>
                </c:pt>
                <c:pt idx="22">
                  <c:v>Агульский МР</c:v>
                </c:pt>
                <c:pt idx="23">
                  <c:v>Кумторкалинский МР</c:v>
                </c:pt>
                <c:pt idx="24">
                  <c:v>г. Кизляр</c:v>
                </c:pt>
                <c:pt idx="25">
                  <c:v>Сулейман-Стальский МР</c:v>
                </c:pt>
                <c:pt idx="26">
                  <c:v>Цумадинский МР</c:v>
                </c:pt>
                <c:pt idx="27">
                  <c:v>Сергокалинский МР</c:v>
                </c:pt>
                <c:pt idx="28">
                  <c:v>Чародинский МР</c:v>
                </c:pt>
                <c:pt idx="29">
                  <c:v>Гергебильский МР</c:v>
                </c:pt>
                <c:pt idx="30">
                  <c:v>г. Южно-Сухокумск</c:v>
                </c:pt>
                <c:pt idx="31">
                  <c:v>Докузпаринский МР</c:v>
                </c:pt>
                <c:pt idx="32">
                  <c:v>Табасаранский МР</c:v>
                </c:pt>
                <c:pt idx="33">
                  <c:v>г. Хасавюрт</c:v>
                </c:pt>
                <c:pt idx="34">
                  <c:v>Левашинский МР</c:v>
                </c:pt>
                <c:pt idx="35">
                  <c:v>Тарумовский МР</c:v>
                </c:pt>
                <c:pt idx="36">
                  <c:v>Буйнакский МР</c:v>
                </c:pt>
                <c:pt idx="37">
                  <c:v>Лакский МР</c:v>
                </c:pt>
                <c:pt idx="38">
                  <c:v>Хунзахский МР</c:v>
                </c:pt>
                <c:pt idx="39">
                  <c:v>Новолакский МР</c:v>
                </c:pt>
                <c:pt idx="40">
                  <c:v>г. Буйнакск</c:v>
                </c:pt>
                <c:pt idx="41">
                  <c:v>Дахадаевский МР</c:v>
                </c:pt>
                <c:pt idx="42">
                  <c:v>Магарамкентский МР</c:v>
                </c:pt>
                <c:pt idx="43">
                  <c:v>ЦОДОУ ЗОЖ</c:v>
                </c:pt>
                <c:pt idx="44">
                  <c:v>Кулинский МР</c:v>
                </c:pt>
                <c:pt idx="45">
                  <c:v>Ахвахский МР</c:v>
                </c:pt>
                <c:pt idx="46">
                  <c:v>Дербентский МР</c:v>
                </c:pt>
                <c:pt idx="47">
                  <c:v>Ботлихский МР</c:v>
                </c:pt>
                <c:pt idx="48">
                  <c:v>Акушинский МР</c:v>
                </c:pt>
                <c:pt idx="49">
                  <c:v>Кизлярский МР</c:v>
                </c:pt>
                <c:pt idx="50">
                  <c:v>Унцукульский МР</c:v>
                </c:pt>
                <c:pt idx="51">
                  <c:v>Шамильский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'5.2. Здоровье'!$O$2:$O$55</c:f>
              <c:numCache>
                <c:formatCode>0.00</c:formatCode>
                <c:ptCount val="54"/>
                <c:pt idx="0">
                  <c:v>#N/A</c:v>
                </c:pt>
                <c:pt idx="1">
                  <c:v>#N/A</c:v>
                </c:pt>
                <c:pt idx="2">
                  <c:v>4.291666666666667</c:v>
                </c:pt>
                <c:pt idx="3">
                  <c:v>4.25</c:v>
                </c:pt>
                <c:pt idx="4">
                  <c:v>4.25</c:v>
                </c:pt>
                <c:pt idx="5">
                  <c:v>4.25</c:v>
                </c:pt>
                <c:pt idx="6">
                  <c:v>4.2</c:v>
                </c:pt>
                <c:pt idx="7">
                  <c:v>4.166666666666667</c:v>
                </c:pt>
                <c:pt idx="8">
                  <c:v>4.16</c:v>
                </c:pt>
                <c:pt idx="9">
                  <c:v>4.1500000000000004</c:v>
                </c:pt>
                <c:pt idx="10">
                  <c:v>4.1428571428571432</c:v>
                </c:pt>
                <c:pt idx="11">
                  <c:v>4.1428571428571432</c:v>
                </c:pt>
                <c:pt idx="12">
                  <c:v>4.1333333333333337</c:v>
                </c:pt>
                <c:pt idx="13">
                  <c:v>4.1304347826086953</c:v>
                </c:pt>
                <c:pt idx="14">
                  <c:v>4.125</c:v>
                </c:pt>
                <c:pt idx="15">
                  <c:v>4.1071428571428568</c:v>
                </c:pt>
                <c:pt idx="16">
                  <c:v>4.1052631578947372</c:v>
                </c:pt>
                <c:pt idx="17">
                  <c:v>4.0769230769230766</c:v>
                </c:pt>
                <c:pt idx="18">
                  <c:v>4.05</c:v>
                </c:pt>
                <c:pt idx="19">
                  <c:v>4.0434782608695654</c:v>
                </c:pt>
                <c:pt idx="20">
                  <c:v>4.0181818181818185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4</c:v>
                </c:pt>
                <c:pt idx="27">
                  <c:v>4</c:v>
                </c:pt>
                <c:pt idx="28">
                  <c:v>4</c:v>
                </c:pt>
                <c:pt idx="29">
                  <c:v>4</c:v>
                </c:pt>
                <c:pt idx="30">
                  <c:v>4</c:v>
                </c:pt>
                <c:pt idx="31">
                  <c:v>4</c:v>
                </c:pt>
                <c:pt idx="32">
                  <c:v>3.9824561403508771</c:v>
                </c:pt>
                <c:pt idx="33">
                  <c:v>3.9565217391304346</c:v>
                </c:pt>
                <c:pt idx="34">
                  <c:v>3.9487179487179489</c:v>
                </c:pt>
                <c:pt idx="35">
                  <c:v>3.9444444444444446</c:v>
                </c:pt>
                <c:pt idx="36">
                  <c:v>3.9444444444444446</c:v>
                </c:pt>
                <c:pt idx="37">
                  <c:v>3.9333333333333331</c:v>
                </c:pt>
                <c:pt idx="38">
                  <c:v>3.9189189189189189</c:v>
                </c:pt>
                <c:pt idx="39">
                  <c:v>3.9130434782608696</c:v>
                </c:pt>
                <c:pt idx="40">
                  <c:v>3.9090909090909092</c:v>
                </c:pt>
                <c:pt idx="41">
                  <c:v>3.9069767441860463</c:v>
                </c:pt>
                <c:pt idx="42">
                  <c:v>3.90625</c:v>
                </c:pt>
                <c:pt idx="43">
                  <c:v>3.8701298701298703</c:v>
                </c:pt>
                <c:pt idx="44">
                  <c:v>3.8571428571428572</c:v>
                </c:pt>
                <c:pt idx="45">
                  <c:v>3.8571428571428572</c:v>
                </c:pt>
                <c:pt idx="46">
                  <c:v>3.8444444444444446</c:v>
                </c:pt>
                <c:pt idx="47">
                  <c:v>3.8076923076923075</c:v>
                </c:pt>
                <c:pt idx="48">
                  <c:v>3.7777777777777777</c:v>
                </c:pt>
                <c:pt idx="49">
                  <c:v>3.7674418604651163</c:v>
                </c:pt>
                <c:pt idx="50">
                  <c:v>3.7333333333333334</c:v>
                </c:pt>
                <c:pt idx="51">
                  <c:v>3.6153846153846154</c:v>
                </c:pt>
                <c:pt idx="52">
                  <c:v>#N/A</c:v>
                </c:pt>
                <c:pt idx="5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18B-4E4F-B877-6717C409CF92}"/>
            </c:ext>
          </c:extLst>
        </c:ser>
        <c:ser>
          <c:idx val="8"/>
          <c:order val="2"/>
          <c:tx>
            <c:strRef>
              <c:f>'5.2. Здоровье'!$P$1</c:f>
              <c:strCache>
                <c:ptCount val="1"/>
                <c:pt idx="0">
                  <c:v>Базовый  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'5.2. Здоровье'!$G$2:$G$55</c:f>
              <c:strCache>
                <c:ptCount val="54"/>
                <c:pt idx="0">
                  <c:v>г. Каспийск</c:v>
                </c:pt>
                <c:pt idx="1">
                  <c:v>г. Избербаш</c:v>
                </c:pt>
                <c:pt idx="2">
                  <c:v>г. Махачкала</c:v>
                </c:pt>
                <c:pt idx="3">
                  <c:v>г. Кизилюрт</c:v>
                </c:pt>
                <c:pt idx="4">
                  <c:v>г. Дербент</c:v>
                </c:pt>
                <c:pt idx="5">
                  <c:v>Ногайский МР</c:v>
                </c:pt>
                <c:pt idx="6">
                  <c:v>Подведомственные</c:v>
                </c:pt>
                <c:pt idx="7">
                  <c:v>Ахтынский МР</c:v>
                </c:pt>
                <c:pt idx="8">
                  <c:v>Хивский МР</c:v>
                </c:pt>
                <c:pt idx="9">
                  <c:v>Каякентский МР</c:v>
                </c:pt>
                <c:pt idx="10">
                  <c:v>Бежтинский участок</c:v>
                </c:pt>
                <c:pt idx="11">
                  <c:v>Бабаюртовский МР</c:v>
                </c:pt>
                <c:pt idx="12">
                  <c:v>Казбековский МР</c:v>
                </c:pt>
                <c:pt idx="13">
                  <c:v>Кизилюртовский МР</c:v>
                </c:pt>
                <c:pt idx="14">
                  <c:v>г. Дагестанские Огни</c:v>
                </c:pt>
                <c:pt idx="15">
                  <c:v>Карабудахкентский МР</c:v>
                </c:pt>
                <c:pt idx="16">
                  <c:v>Гумбетовский МР</c:v>
                </c:pt>
                <c:pt idx="17">
                  <c:v>Гунибский МР</c:v>
                </c:pt>
                <c:pt idx="18">
                  <c:v>Цунтинский МР</c:v>
                </c:pt>
                <c:pt idx="19">
                  <c:v>Рутульский МР</c:v>
                </c:pt>
                <c:pt idx="20">
                  <c:v>Хасавюртовский МР</c:v>
                </c:pt>
                <c:pt idx="21">
                  <c:v>Кайтагский МР</c:v>
                </c:pt>
                <c:pt idx="22">
                  <c:v>Агульский МР</c:v>
                </c:pt>
                <c:pt idx="23">
                  <c:v>Кумторкалинский МР</c:v>
                </c:pt>
                <c:pt idx="24">
                  <c:v>г. Кизляр</c:v>
                </c:pt>
                <c:pt idx="25">
                  <c:v>Сулейман-Стальский МР</c:v>
                </c:pt>
                <c:pt idx="26">
                  <c:v>Цумадинский МР</c:v>
                </c:pt>
                <c:pt idx="27">
                  <c:v>Сергокалинский МР</c:v>
                </c:pt>
                <c:pt idx="28">
                  <c:v>Чародинский МР</c:v>
                </c:pt>
                <c:pt idx="29">
                  <c:v>Гергебильский МР</c:v>
                </c:pt>
                <c:pt idx="30">
                  <c:v>г. Южно-Сухокумск</c:v>
                </c:pt>
                <c:pt idx="31">
                  <c:v>Докузпаринский МР</c:v>
                </c:pt>
                <c:pt idx="32">
                  <c:v>Табасаранский МР</c:v>
                </c:pt>
                <c:pt idx="33">
                  <c:v>г. Хасавюрт</c:v>
                </c:pt>
                <c:pt idx="34">
                  <c:v>Левашинский МР</c:v>
                </c:pt>
                <c:pt idx="35">
                  <c:v>Тарумовский МР</c:v>
                </c:pt>
                <c:pt idx="36">
                  <c:v>Буйнакский МР</c:v>
                </c:pt>
                <c:pt idx="37">
                  <c:v>Лакский МР</c:v>
                </c:pt>
                <c:pt idx="38">
                  <c:v>Хунзахский МР</c:v>
                </c:pt>
                <c:pt idx="39">
                  <c:v>Новолакский МР</c:v>
                </c:pt>
                <c:pt idx="40">
                  <c:v>г. Буйнакск</c:v>
                </c:pt>
                <c:pt idx="41">
                  <c:v>Дахадаевский МР</c:v>
                </c:pt>
                <c:pt idx="42">
                  <c:v>Магарамкентский МР</c:v>
                </c:pt>
                <c:pt idx="43">
                  <c:v>ЦОДОУ ЗОЖ</c:v>
                </c:pt>
                <c:pt idx="44">
                  <c:v>Кулинский МР</c:v>
                </c:pt>
                <c:pt idx="45">
                  <c:v>Ахвахский МР</c:v>
                </c:pt>
                <c:pt idx="46">
                  <c:v>Дербентский МР</c:v>
                </c:pt>
                <c:pt idx="47">
                  <c:v>Ботлихский МР</c:v>
                </c:pt>
                <c:pt idx="48">
                  <c:v>Акушинский МР</c:v>
                </c:pt>
                <c:pt idx="49">
                  <c:v>Кизлярский МР</c:v>
                </c:pt>
                <c:pt idx="50">
                  <c:v>Унцукульский МР</c:v>
                </c:pt>
                <c:pt idx="51">
                  <c:v>Шамильский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'5.2. Здоровье'!$P$2:$P$55</c:f>
              <c:numCache>
                <c:formatCode>0.00</c:formatCode>
                <c:ptCount val="5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3.4782608695652173</c:v>
                </c:pt>
                <c:pt idx="53">
                  <c:v>3.3076923076923075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18B-4E4F-B877-6717C409CF92}"/>
            </c:ext>
          </c:extLst>
        </c:ser>
        <c:ser>
          <c:idx val="0"/>
          <c:order val="3"/>
          <c:tx>
            <c:strRef>
              <c:f>'5.2. Здоровье'!$Q$1</c:f>
              <c:strCache>
                <c:ptCount val="1"/>
                <c:pt idx="0">
                  <c:v>Ниже базового  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'5.2. Здоровье'!$G$2:$G$55</c:f>
              <c:strCache>
                <c:ptCount val="54"/>
                <c:pt idx="0">
                  <c:v>г. Каспийск</c:v>
                </c:pt>
                <c:pt idx="1">
                  <c:v>г. Избербаш</c:v>
                </c:pt>
                <c:pt idx="2">
                  <c:v>г. Махачкала</c:v>
                </c:pt>
                <c:pt idx="3">
                  <c:v>г. Кизилюрт</c:v>
                </c:pt>
                <c:pt idx="4">
                  <c:v>г. Дербент</c:v>
                </c:pt>
                <c:pt idx="5">
                  <c:v>Ногайский МР</c:v>
                </c:pt>
                <c:pt idx="6">
                  <c:v>Подведомственные</c:v>
                </c:pt>
                <c:pt idx="7">
                  <c:v>Ахтынский МР</c:v>
                </c:pt>
                <c:pt idx="8">
                  <c:v>Хивский МР</c:v>
                </c:pt>
                <c:pt idx="9">
                  <c:v>Каякентский МР</c:v>
                </c:pt>
                <c:pt idx="10">
                  <c:v>Бежтинский участок</c:v>
                </c:pt>
                <c:pt idx="11">
                  <c:v>Бабаюртовский МР</c:v>
                </c:pt>
                <c:pt idx="12">
                  <c:v>Казбековский МР</c:v>
                </c:pt>
                <c:pt idx="13">
                  <c:v>Кизилюртовский МР</c:v>
                </c:pt>
                <c:pt idx="14">
                  <c:v>г. Дагестанские Огни</c:v>
                </c:pt>
                <c:pt idx="15">
                  <c:v>Карабудахкентский МР</c:v>
                </c:pt>
                <c:pt idx="16">
                  <c:v>Гумбетовский МР</c:v>
                </c:pt>
                <c:pt idx="17">
                  <c:v>Гунибский МР</c:v>
                </c:pt>
                <c:pt idx="18">
                  <c:v>Цунтинский МР</c:v>
                </c:pt>
                <c:pt idx="19">
                  <c:v>Рутульский МР</c:v>
                </c:pt>
                <c:pt idx="20">
                  <c:v>Хасавюртовский МР</c:v>
                </c:pt>
                <c:pt idx="21">
                  <c:v>Кайтагский МР</c:v>
                </c:pt>
                <c:pt idx="22">
                  <c:v>Агульский МР</c:v>
                </c:pt>
                <c:pt idx="23">
                  <c:v>Кумторкалинский МР</c:v>
                </c:pt>
                <c:pt idx="24">
                  <c:v>г. Кизляр</c:v>
                </c:pt>
                <c:pt idx="25">
                  <c:v>Сулейман-Стальский МР</c:v>
                </c:pt>
                <c:pt idx="26">
                  <c:v>Цумадинский МР</c:v>
                </c:pt>
                <c:pt idx="27">
                  <c:v>Сергокалинский МР</c:v>
                </c:pt>
                <c:pt idx="28">
                  <c:v>Чародинский МР</c:v>
                </c:pt>
                <c:pt idx="29">
                  <c:v>Гергебильский МР</c:v>
                </c:pt>
                <c:pt idx="30">
                  <c:v>г. Южно-Сухокумск</c:v>
                </c:pt>
                <c:pt idx="31">
                  <c:v>Докузпаринский МР</c:v>
                </c:pt>
                <c:pt idx="32">
                  <c:v>Табасаранский МР</c:v>
                </c:pt>
                <c:pt idx="33">
                  <c:v>г. Хасавюрт</c:v>
                </c:pt>
                <c:pt idx="34">
                  <c:v>Левашинский МР</c:v>
                </c:pt>
                <c:pt idx="35">
                  <c:v>Тарумовский МР</c:v>
                </c:pt>
                <c:pt idx="36">
                  <c:v>Буйнакский МР</c:v>
                </c:pt>
                <c:pt idx="37">
                  <c:v>Лакский МР</c:v>
                </c:pt>
                <c:pt idx="38">
                  <c:v>Хунзахский МР</c:v>
                </c:pt>
                <c:pt idx="39">
                  <c:v>Новолакский МР</c:v>
                </c:pt>
                <c:pt idx="40">
                  <c:v>г. Буйнакск</c:v>
                </c:pt>
                <c:pt idx="41">
                  <c:v>Дахадаевский МР</c:v>
                </c:pt>
                <c:pt idx="42">
                  <c:v>Магарамкентский МР</c:v>
                </c:pt>
                <c:pt idx="43">
                  <c:v>ЦОДОУ ЗОЖ</c:v>
                </c:pt>
                <c:pt idx="44">
                  <c:v>Кулинский МР</c:v>
                </c:pt>
                <c:pt idx="45">
                  <c:v>Ахвахский МР</c:v>
                </c:pt>
                <c:pt idx="46">
                  <c:v>Дербентский МР</c:v>
                </c:pt>
                <c:pt idx="47">
                  <c:v>Ботлихский МР</c:v>
                </c:pt>
                <c:pt idx="48">
                  <c:v>Акушинский МР</c:v>
                </c:pt>
                <c:pt idx="49">
                  <c:v>Кизлярский МР</c:v>
                </c:pt>
                <c:pt idx="50">
                  <c:v>Унцукульский МР</c:v>
                </c:pt>
                <c:pt idx="51">
                  <c:v>Шамильский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'5.2. Здоровье'!$Q$2:$Q$55</c:f>
              <c:numCache>
                <c:formatCode>0.00</c:formatCode>
                <c:ptCount val="5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71-4645-9285-B666A3B666C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30"/>
        <c:overlap val="100"/>
        <c:axId val="1299218543"/>
        <c:axId val="1299231503"/>
      </c:barChart>
      <c:catAx>
        <c:axId val="1299218543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99231503"/>
        <c:crosses val="autoZero"/>
        <c:auto val="1"/>
        <c:lblAlgn val="ctr"/>
        <c:lblOffset val="100"/>
        <c:tickMarkSkip val="1"/>
        <c:noMultiLvlLbl val="0"/>
      </c:catAx>
      <c:valAx>
        <c:axId val="1299231503"/>
        <c:scaling>
          <c:orientation val="minMax"/>
          <c:max val="5"/>
          <c:min val="2"/>
        </c:scaling>
        <c:delete val="0"/>
        <c:axPos val="t"/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.00" sourceLinked="1"/>
        <c:majorTickMark val="cross"/>
        <c:minorTickMark val="cross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99218543"/>
        <c:crosses val="autoZero"/>
        <c:crossBetween val="between"/>
        <c:majorUnit val="1"/>
        <c:minorUnit val="0.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0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40" b="0" i="0" u="none" strike="noStrike" kern="1200" spc="0" baseline="0">
                <a:solidFill>
                  <a:sysClr val="windowText" lastClr="000000"/>
                </a:solidFill>
              </a:rPr>
              <a:t>Распределение уровней Магистрального направления «Творчество» ОО РД по результатам прохождения самодиагностики</a:t>
            </a:r>
            <a:r>
              <a:rPr lang="en-US" sz="1440" b="0" i="0" u="none" strike="noStrike" kern="1200" spc="0" baseline="0">
                <a:solidFill>
                  <a:sysClr val="windowText" lastClr="000000"/>
                </a:solidFill>
              </a:rPr>
              <a:t> </a:t>
            </a:r>
            <a:r>
              <a:rPr lang="ru-RU" sz="1440" b="0" i="0" u="none" strike="noStrike" kern="1200" spc="0" baseline="0">
                <a:solidFill>
                  <a:sysClr val="windowText" lastClr="000000"/>
                </a:solidFill>
              </a:rPr>
              <a:t>в разрезе по МО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percentStacked"/>
        <c:varyColors val="0"/>
        <c:ser>
          <c:idx val="1"/>
          <c:order val="0"/>
          <c:tx>
            <c:strRef>
              <c:f>'5.3. Творчество'!$I$1</c:f>
              <c:strCache>
                <c:ptCount val="1"/>
                <c:pt idx="0">
                  <c:v>Высокий 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'5.3. Творчество'!$G$2:$G$55</c:f>
              <c:strCache>
                <c:ptCount val="54"/>
                <c:pt idx="0">
                  <c:v>Бежтинский участок</c:v>
                </c:pt>
                <c:pt idx="1">
                  <c:v>Ногайский МР</c:v>
                </c:pt>
                <c:pt idx="2">
                  <c:v>Кизилюртовский МР</c:v>
                </c:pt>
                <c:pt idx="3">
                  <c:v>г. Кизилюрт</c:v>
                </c:pt>
                <c:pt idx="4">
                  <c:v>г. Избербаш</c:v>
                </c:pt>
                <c:pt idx="5">
                  <c:v>Кумторкалинский МР</c:v>
                </c:pt>
                <c:pt idx="6">
                  <c:v>г. Каспийск</c:v>
                </c:pt>
                <c:pt idx="7">
                  <c:v>г. Дербент</c:v>
                </c:pt>
                <c:pt idx="8">
                  <c:v>Карабудахкентский МР</c:v>
                </c:pt>
                <c:pt idx="9">
                  <c:v>г. Махачкала</c:v>
                </c:pt>
                <c:pt idx="10">
                  <c:v>Кайтагский МР</c:v>
                </c:pt>
                <c:pt idx="11">
                  <c:v>Подведомственные</c:v>
                </c:pt>
                <c:pt idx="12">
                  <c:v>Хасавюртовский МР</c:v>
                </c:pt>
                <c:pt idx="13">
                  <c:v>Тарумовский МР</c:v>
                </c:pt>
                <c:pt idx="14">
                  <c:v>Сулейман-Стальский МР</c:v>
                </c:pt>
                <c:pt idx="15">
                  <c:v>Гумбетовский МР</c:v>
                </c:pt>
                <c:pt idx="16">
                  <c:v>г. Буйнакск</c:v>
                </c:pt>
                <c:pt idx="17">
                  <c:v>Агульский МР</c:v>
                </c:pt>
                <c:pt idx="18">
                  <c:v>Рутульский МР</c:v>
                </c:pt>
                <c:pt idx="19">
                  <c:v>Новолакский МР</c:v>
                </c:pt>
                <c:pt idx="20">
                  <c:v>Бабаюртовский МР</c:v>
                </c:pt>
                <c:pt idx="21">
                  <c:v>Ахтынский МР</c:v>
                </c:pt>
                <c:pt idx="22">
                  <c:v>Лакский МР</c:v>
                </c:pt>
                <c:pt idx="23">
                  <c:v>г. Кизляр</c:v>
                </c:pt>
                <c:pt idx="24">
                  <c:v>г. Хасавюрт</c:v>
                </c:pt>
                <c:pt idx="25">
                  <c:v>г. Южно-Сухокумск</c:v>
                </c:pt>
                <c:pt idx="26">
                  <c:v>Табасаранский МР</c:v>
                </c:pt>
                <c:pt idx="27">
                  <c:v>Гунибский МР</c:v>
                </c:pt>
                <c:pt idx="28">
                  <c:v>ЦОДОУ ЗОЖ</c:v>
                </c:pt>
                <c:pt idx="29">
                  <c:v>Хивский МР</c:v>
                </c:pt>
                <c:pt idx="30">
                  <c:v>Буйнакский МР</c:v>
                </c:pt>
                <c:pt idx="31">
                  <c:v>Магарамкентский МР</c:v>
                </c:pt>
                <c:pt idx="32">
                  <c:v>Кулинский МР</c:v>
                </c:pt>
                <c:pt idx="33">
                  <c:v>Гергебильский МР</c:v>
                </c:pt>
                <c:pt idx="34">
                  <c:v>Докузпаринский МР</c:v>
                </c:pt>
                <c:pt idx="35">
                  <c:v>Дербентский МР</c:v>
                </c:pt>
                <c:pt idx="36">
                  <c:v>г. Дагестанские Огни</c:v>
                </c:pt>
                <c:pt idx="37">
                  <c:v>Казбековский МР</c:v>
                </c:pt>
                <c:pt idx="38">
                  <c:v>Унцукульский МР</c:v>
                </c:pt>
                <c:pt idx="39">
                  <c:v>Цумадинский МР</c:v>
                </c:pt>
                <c:pt idx="40">
                  <c:v>Сергокалинский МР</c:v>
                </c:pt>
                <c:pt idx="41">
                  <c:v>Дахадаевский МР</c:v>
                </c:pt>
                <c:pt idx="42">
                  <c:v>Цунтинский МР</c:v>
                </c:pt>
                <c:pt idx="43">
                  <c:v>Чародинский МР</c:v>
                </c:pt>
                <c:pt idx="44">
                  <c:v>Каякентский МР</c:v>
                </c:pt>
                <c:pt idx="45">
                  <c:v>Акушинский МР</c:v>
                </c:pt>
                <c:pt idx="46">
                  <c:v>Кизлярский МР</c:v>
                </c:pt>
                <c:pt idx="47">
                  <c:v>Левашинский МР</c:v>
                </c:pt>
                <c:pt idx="48">
                  <c:v>Ботлихский МР</c:v>
                </c:pt>
                <c:pt idx="49">
                  <c:v>Ахвахский МР</c:v>
                </c:pt>
                <c:pt idx="50">
                  <c:v>Хунзахский МР</c:v>
                </c:pt>
                <c:pt idx="51">
                  <c:v>Шамильский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'5.3. Творчество'!$I$2:$I$55</c:f>
              <c:numCache>
                <c:formatCode>0%</c:formatCode>
                <c:ptCount val="54"/>
                <c:pt idx="0">
                  <c:v>0.7142857142857143</c:v>
                </c:pt>
                <c:pt idx="1">
                  <c:v>0.625</c:v>
                </c:pt>
                <c:pt idx="2">
                  <c:v>0.39130434782608697</c:v>
                </c:pt>
                <c:pt idx="3">
                  <c:v>0.375</c:v>
                </c:pt>
                <c:pt idx="4">
                  <c:v>0.375</c:v>
                </c:pt>
                <c:pt idx="5">
                  <c:v>0.375</c:v>
                </c:pt>
                <c:pt idx="6">
                  <c:v>0.3125</c:v>
                </c:pt>
                <c:pt idx="7">
                  <c:v>0.29166666666666669</c:v>
                </c:pt>
                <c:pt idx="8">
                  <c:v>0.35714285714285715</c:v>
                </c:pt>
                <c:pt idx="9">
                  <c:v>0.33333333333333331</c:v>
                </c:pt>
                <c:pt idx="10">
                  <c:v>0.21212121212121213</c:v>
                </c:pt>
                <c:pt idx="11">
                  <c:v>0.33333333333333331</c:v>
                </c:pt>
                <c:pt idx="12">
                  <c:v>0.2</c:v>
                </c:pt>
                <c:pt idx="13">
                  <c:v>0.27777777777777779</c:v>
                </c:pt>
                <c:pt idx="14">
                  <c:v>0.26315789473684209</c:v>
                </c:pt>
                <c:pt idx="15">
                  <c:v>0.26315789473684209</c:v>
                </c:pt>
                <c:pt idx="16">
                  <c:v>9.0909090909090912E-2</c:v>
                </c:pt>
                <c:pt idx="17">
                  <c:v>0.13333333333333333</c:v>
                </c:pt>
                <c:pt idx="18">
                  <c:v>0.17391304347826086</c:v>
                </c:pt>
                <c:pt idx="19">
                  <c:v>8.6956521739130432E-2</c:v>
                </c:pt>
                <c:pt idx="20">
                  <c:v>0.19047619047619047</c:v>
                </c:pt>
                <c:pt idx="21">
                  <c:v>0.16666666666666666</c:v>
                </c:pt>
                <c:pt idx="22">
                  <c:v>0.13333333333333333</c:v>
                </c:pt>
                <c:pt idx="23">
                  <c:v>0.1</c:v>
                </c:pt>
                <c:pt idx="24">
                  <c:v>8.6956521739130432E-2</c:v>
                </c:pt>
                <c:pt idx="25">
                  <c:v>0</c:v>
                </c:pt>
                <c:pt idx="26">
                  <c:v>8.771929824561403E-2</c:v>
                </c:pt>
                <c:pt idx="27">
                  <c:v>0.15384615384615385</c:v>
                </c:pt>
                <c:pt idx="28">
                  <c:v>0.15584415584415584</c:v>
                </c:pt>
                <c:pt idx="29">
                  <c:v>0.2</c:v>
                </c:pt>
                <c:pt idx="30">
                  <c:v>0.16666666666666666</c:v>
                </c:pt>
                <c:pt idx="31">
                  <c:v>0.125</c:v>
                </c:pt>
                <c:pt idx="32">
                  <c:v>0.14285714285714285</c:v>
                </c:pt>
                <c:pt idx="33">
                  <c:v>0.1</c:v>
                </c:pt>
                <c:pt idx="34">
                  <c:v>0.1</c:v>
                </c:pt>
                <c:pt idx="35">
                  <c:v>8.8888888888888892E-2</c:v>
                </c:pt>
                <c:pt idx="36">
                  <c:v>0.125</c:v>
                </c:pt>
                <c:pt idx="37">
                  <c:v>6.6666666666666666E-2</c:v>
                </c:pt>
                <c:pt idx="38">
                  <c:v>0.2</c:v>
                </c:pt>
                <c:pt idx="39">
                  <c:v>4.5454545454545456E-2</c:v>
                </c:pt>
                <c:pt idx="40">
                  <c:v>4.5454545454545456E-2</c:v>
                </c:pt>
                <c:pt idx="41">
                  <c:v>0.11627906976744186</c:v>
                </c:pt>
                <c:pt idx="42">
                  <c:v>0.2</c:v>
                </c:pt>
                <c:pt idx="43">
                  <c:v>0.1111111111111111</c:v>
                </c:pt>
                <c:pt idx="44">
                  <c:v>0</c:v>
                </c:pt>
                <c:pt idx="45">
                  <c:v>4.4444444444444446E-2</c:v>
                </c:pt>
                <c:pt idx="46">
                  <c:v>4.6511627906976744E-2</c:v>
                </c:pt>
                <c:pt idx="47">
                  <c:v>5.128205128205128E-2</c:v>
                </c:pt>
                <c:pt idx="48">
                  <c:v>0</c:v>
                </c:pt>
                <c:pt idx="49">
                  <c:v>0</c:v>
                </c:pt>
                <c:pt idx="50">
                  <c:v>2.7027027027027029E-2</c:v>
                </c:pt>
                <c:pt idx="51">
                  <c:v>5.128205128205128E-2</c:v>
                </c:pt>
                <c:pt idx="52">
                  <c:v>4.3478260869565216E-2</c:v>
                </c:pt>
                <c:pt idx="5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3E-4D2F-A469-93F75007C814}"/>
            </c:ext>
          </c:extLst>
        </c:ser>
        <c:ser>
          <c:idx val="2"/>
          <c:order val="1"/>
          <c:tx>
            <c:strRef>
              <c:f>'5.3. Творчество'!$J$1</c:f>
              <c:strCache>
                <c:ptCount val="1"/>
                <c:pt idx="0">
                  <c:v>Средний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'5.3. Творчество'!$G$2:$G$55</c:f>
              <c:strCache>
                <c:ptCount val="54"/>
                <c:pt idx="0">
                  <c:v>Бежтинский участок</c:v>
                </c:pt>
                <c:pt idx="1">
                  <c:v>Ногайский МР</c:v>
                </c:pt>
                <c:pt idx="2">
                  <c:v>Кизилюртовский МР</c:v>
                </c:pt>
                <c:pt idx="3">
                  <c:v>г. Кизилюрт</c:v>
                </c:pt>
                <c:pt idx="4">
                  <c:v>г. Избербаш</c:v>
                </c:pt>
                <c:pt idx="5">
                  <c:v>Кумторкалинский МР</c:v>
                </c:pt>
                <c:pt idx="6">
                  <c:v>г. Каспийск</c:v>
                </c:pt>
                <c:pt idx="7">
                  <c:v>г. Дербент</c:v>
                </c:pt>
                <c:pt idx="8">
                  <c:v>Карабудахкентский МР</c:v>
                </c:pt>
                <c:pt idx="9">
                  <c:v>г. Махачкала</c:v>
                </c:pt>
                <c:pt idx="10">
                  <c:v>Кайтагский МР</c:v>
                </c:pt>
                <c:pt idx="11">
                  <c:v>Подведомственные</c:v>
                </c:pt>
                <c:pt idx="12">
                  <c:v>Хасавюртовский МР</c:v>
                </c:pt>
                <c:pt idx="13">
                  <c:v>Тарумовский МР</c:v>
                </c:pt>
                <c:pt idx="14">
                  <c:v>Сулейман-Стальский МР</c:v>
                </c:pt>
                <c:pt idx="15">
                  <c:v>Гумбетовский МР</c:v>
                </c:pt>
                <c:pt idx="16">
                  <c:v>г. Буйнакск</c:v>
                </c:pt>
                <c:pt idx="17">
                  <c:v>Агульский МР</c:v>
                </c:pt>
                <c:pt idx="18">
                  <c:v>Рутульский МР</c:v>
                </c:pt>
                <c:pt idx="19">
                  <c:v>Новолакский МР</c:v>
                </c:pt>
                <c:pt idx="20">
                  <c:v>Бабаюртовский МР</c:v>
                </c:pt>
                <c:pt idx="21">
                  <c:v>Ахтынский МР</c:v>
                </c:pt>
                <c:pt idx="22">
                  <c:v>Лакский МР</c:v>
                </c:pt>
                <c:pt idx="23">
                  <c:v>г. Кизляр</c:v>
                </c:pt>
                <c:pt idx="24">
                  <c:v>г. Хасавюрт</c:v>
                </c:pt>
                <c:pt idx="25">
                  <c:v>г. Южно-Сухокумск</c:v>
                </c:pt>
                <c:pt idx="26">
                  <c:v>Табасаранский МР</c:v>
                </c:pt>
                <c:pt idx="27">
                  <c:v>Гунибский МР</c:v>
                </c:pt>
                <c:pt idx="28">
                  <c:v>ЦОДОУ ЗОЖ</c:v>
                </c:pt>
                <c:pt idx="29">
                  <c:v>Хивский МР</c:v>
                </c:pt>
                <c:pt idx="30">
                  <c:v>Буйнакский МР</c:v>
                </c:pt>
                <c:pt idx="31">
                  <c:v>Магарамкентский МР</c:v>
                </c:pt>
                <c:pt idx="32">
                  <c:v>Кулинский МР</c:v>
                </c:pt>
                <c:pt idx="33">
                  <c:v>Гергебильский МР</c:v>
                </c:pt>
                <c:pt idx="34">
                  <c:v>Докузпаринский МР</c:v>
                </c:pt>
                <c:pt idx="35">
                  <c:v>Дербентский МР</c:v>
                </c:pt>
                <c:pt idx="36">
                  <c:v>г. Дагестанские Огни</c:v>
                </c:pt>
                <c:pt idx="37">
                  <c:v>Казбековский МР</c:v>
                </c:pt>
                <c:pt idx="38">
                  <c:v>Унцукульский МР</c:v>
                </c:pt>
                <c:pt idx="39">
                  <c:v>Цумадинский МР</c:v>
                </c:pt>
                <c:pt idx="40">
                  <c:v>Сергокалинский МР</c:v>
                </c:pt>
                <c:pt idx="41">
                  <c:v>Дахадаевский МР</c:v>
                </c:pt>
                <c:pt idx="42">
                  <c:v>Цунтинский МР</c:v>
                </c:pt>
                <c:pt idx="43">
                  <c:v>Чародинский МР</c:v>
                </c:pt>
                <c:pt idx="44">
                  <c:v>Каякентский МР</c:v>
                </c:pt>
                <c:pt idx="45">
                  <c:v>Акушинский МР</c:v>
                </c:pt>
                <c:pt idx="46">
                  <c:v>Кизлярский МР</c:v>
                </c:pt>
                <c:pt idx="47">
                  <c:v>Левашинский МР</c:v>
                </c:pt>
                <c:pt idx="48">
                  <c:v>Ботлихский МР</c:v>
                </c:pt>
                <c:pt idx="49">
                  <c:v>Ахвахский МР</c:v>
                </c:pt>
                <c:pt idx="50">
                  <c:v>Хунзахский МР</c:v>
                </c:pt>
                <c:pt idx="51">
                  <c:v>Шамильский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'5.3. Творчество'!$J$2:$J$55</c:f>
              <c:numCache>
                <c:formatCode>0%</c:formatCode>
                <c:ptCount val="54"/>
                <c:pt idx="0">
                  <c:v>0.14285714285714285</c:v>
                </c:pt>
                <c:pt idx="1">
                  <c:v>0.3125</c:v>
                </c:pt>
                <c:pt idx="2">
                  <c:v>0.60869565217391308</c:v>
                </c:pt>
                <c:pt idx="3">
                  <c:v>0.625</c:v>
                </c:pt>
                <c:pt idx="4">
                  <c:v>0.625</c:v>
                </c:pt>
                <c:pt idx="5">
                  <c:v>0.625</c:v>
                </c:pt>
                <c:pt idx="6">
                  <c:v>0.6875</c:v>
                </c:pt>
                <c:pt idx="7">
                  <c:v>0.70833333333333337</c:v>
                </c:pt>
                <c:pt idx="8">
                  <c:v>0.5714285714285714</c:v>
                </c:pt>
                <c:pt idx="9">
                  <c:v>0.55555555555555558</c:v>
                </c:pt>
                <c:pt idx="10">
                  <c:v>0.78787878787878785</c:v>
                </c:pt>
                <c:pt idx="11">
                  <c:v>0.53333333333333333</c:v>
                </c:pt>
                <c:pt idx="12">
                  <c:v>0.8</c:v>
                </c:pt>
                <c:pt idx="13">
                  <c:v>0.61111111111111116</c:v>
                </c:pt>
                <c:pt idx="14">
                  <c:v>0.63157894736842102</c:v>
                </c:pt>
                <c:pt idx="15">
                  <c:v>0.63157894736842102</c:v>
                </c:pt>
                <c:pt idx="16">
                  <c:v>0.90909090909090906</c:v>
                </c:pt>
                <c:pt idx="17">
                  <c:v>0.8</c:v>
                </c:pt>
                <c:pt idx="18">
                  <c:v>0.69565217391304346</c:v>
                </c:pt>
                <c:pt idx="19">
                  <c:v>0.86956521739130432</c:v>
                </c:pt>
                <c:pt idx="20">
                  <c:v>0.61904761904761907</c:v>
                </c:pt>
                <c:pt idx="21">
                  <c:v>0.66666666666666663</c:v>
                </c:pt>
                <c:pt idx="22">
                  <c:v>0.73333333333333328</c:v>
                </c:pt>
                <c:pt idx="23">
                  <c:v>0.8</c:v>
                </c:pt>
                <c:pt idx="24">
                  <c:v>0.82608695652173914</c:v>
                </c:pt>
                <c:pt idx="25">
                  <c:v>1</c:v>
                </c:pt>
                <c:pt idx="26">
                  <c:v>0.80701754385964908</c:v>
                </c:pt>
                <c:pt idx="27">
                  <c:v>0.65384615384615385</c:v>
                </c:pt>
                <c:pt idx="28">
                  <c:v>0.66233766233766234</c:v>
                </c:pt>
                <c:pt idx="29">
                  <c:v>0.56000000000000005</c:v>
                </c:pt>
                <c:pt idx="30">
                  <c:v>0.61111111111111116</c:v>
                </c:pt>
                <c:pt idx="31">
                  <c:v>0.6875</c:v>
                </c:pt>
                <c:pt idx="32">
                  <c:v>0.6428571428571429</c:v>
                </c:pt>
                <c:pt idx="33">
                  <c:v>0.7</c:v>
                </c:pt>
                <c:pt idx="34">
                  <c:v>0.7</c:v>
                </c:pt>
                <c:pt idx="35">
                  <c:v>0.71111111111111114</c:v>
                </c:pt>
                <c:pt idx="36">
                  <c:v>0.625</c:v>
                </c:pt>
                <c:pt idx="37">
                  <c:v>0.73333333333333328</c:v>
                </c:pt>
                <c:pt idx="38">
                  <c:v>0.53333333333333333</c:v>
                </c:pt>
                <c:pt idx="39">
                  <c:v>0.81818181818181823</c:v>
                </c:pt>
                <c:pt idx="40">
                  <c:v>0.77272727272727271</c:v>
                </c:pt>
                <c:pt idx="41">
                  <c:v>0.65116279069767447</c:v>
                </c:pt>
                <c:pt idx="42">
                  <c:v>0.55000000000000004</c:v>
                </c:pt>
                <c:pt idx="43">
                  <c:v>0.55555555555555558</c:v>
                </c:pt>
                <c:pt idx="44">
                  <c:v>0.75</c:v>
                </c:pt>
                <c:pt idx="45">
                  <c:v>0.68888888888888888</c:v>
                </c:pt>
                <c:pt idx="46">
                  <c:v>0.58139534883720934</c:v>
                </c:pt>
                <c:pt idx="47">
                  <c:v>0.5641025641025641</c:v>
                </c:pt>
                <c:pt idx="48">
                  <c:v>0.65384615384615385</c:v>
                </c:pt>
                <c:pt idx="49">
                  <c:v>0.5714285714285714</c:v>
                </c:pt>
                <c:pt idx="50">
                  <c:v>0.56756756756756754</c:v>
                </c:pt>
                <c:pt idx="51">
                  <c:v>0.41025641025641024</c:v>
                </c:pt>
                <c:pt idx="52">
                  <c:v>0.52173913043478259</c:v>
                </c:pt>
                <c:pt idx="53">
                  <c:v>0.30769230769230771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23E-4D2F-A469-93F75007C814}"/>
            </c:ext>
          </c:extLst>
        </c:ser>
        <c:ser>
          <c:idx val="3"/>
          <c:order val="2"/>
          <c:tx>
            <c:strRef>
              <c:f>'5.3. Творчество'!$K$1</c:f>
              <c:strCache>
                <c:ptCount val="1"/>
                <c:pt idx="0">
                  <c:v>Базовый </c:v>
                </c:pt>
              </c:strCache>
            </c:strRef>
          </c:tx>
          <c:spPr>
            <a:solidFill>
              <a:srgbClr val="CC990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'5.3. Творчество'!$G$2:$G$55</c:f>
              <c:strCache>
                <c:ptCount val="54"/>
                <c:pt idx="0">
                  <c:v>Бежтинский участок</c:v>
                </c:pt>
                <c:pt idx="1">
                  <c:v>Ногайский МР</c:v>
                </c:pt>
                <c:pt idx="2">
                  <c:v>Кизилюртовский МР</c:v>
                </c:pt>
                <c:pt idx="3">
                  <c:v>г. Кизилюрт</c:v>
                </c:pt>
                <c:pt idx="4">
                  <c:v>г. Избербаш</c:v>
                </c:pt>
                <c:pt idx="5">
                  <c:v>Кумторкалинский МР</c:v>
                </c:pt>
                <c:pt idx="6">
                  <c:v>г. Каспийск</c:v>
                </c:pt>
                <c:pt idx="7">
                  <c:v>г. Дербент</c:v>
                </c:pt>
                <c:pt idx="8">
                  <c:v>Карабудахкентский МР</c:v>
                </c:pt>
                <c:pt idx="9">
                  <c:v>г. Махачкала</c:v>
                </c:pt>
                <c:pt idx="10">
                  <c:v>Кайтагский МР</c:v>
                </c:pt>
                <c:pt idx="11">
                  <c:v>Подведомственные</c:v>
                </c:pt>
                <c:pt idx="12">
                  <c:v>Хасавюртовский МР</c:v>
                </c:pt>
                <c:pt idx="13">
                  <c:v>Тарумовский МР</c:v>
                </c:pt>
                <c:pt idx="14">
                  <c:v>Сулейман-Стальский МР</c:v>
                </c:pt>
                <c:pt idx="15">
                  <c:v>Гумбетовский МР</c:v>
                </c:pt>
                <c:pt idx="16">
                  <c:v>г. Буйнакск</c:v>
                </c:pt>
                <c:pt idx="17">
                  <c:v>Агульский МР</c:v>
                </c:pt>
                <c:pt idx="18">
                  <c:v>Рутульский МР</c:v>
                </c:pt>
                <c:pt idx="19">
                  <c:v>Новолакский МР</c:v>
                </c:pt>
                <c:pt idx="20">
                  <c:v>Бабаюртовский МР</c:v>
                </c:pt>
                <c:pt idx="21">
                  <c:v>Ахтынский МР</c:v>
                </c:pt>
                <c:pt idx="22">
                  <c:v>Лакский МР</c:v>
                </c:pt>
                <c:pt idx="23">
                  <c:v>г. Кизляр</c:v>
                </c:pt>
                <c:pt idx="24">
                  <c:v>г. Хасавюрт</c:v>
                </c:pt>
                <c:pt idx="25">
                  <c:v>г. Южно-Сухокумск</c:v>
                </c:pt>
                <c:pt idx="26">
                  <c:v>Табасаранский МР</c:v>
                </c:pt>
                <c:pt idx="27">
                  <c:v>Гунибский МР</c:v>
                </c:pt>
                <c:pt idx="28">
                  <c:v>ЦОДОУ ЗОЖ</c:v>
                </c:pt>
                <c:pt idx="29">
                  <c:v>Хивский МР</c:v>
                </c:pt>
                <c:pt idx="30">
                  <c:v>Буйнакский МР</c:v>
                </c:pt>
                <c:pt idx="31">
                  <c:v>Магарамкентский МР</c:v>
                </c:pt>
                <c:pt idx="32">
                  <c:v>Кулинский МР</c:v>
                </c:pt>
                <c:pt idx="33">
                  <c:v>Гергебильский МР</c:v>
                </c:pt>
                <c:pt idx="34">
                  <c:v>Докузпаринский МР</c:v>
                </c:pt>
                <c:pt idx="35">
                  <c:v>Дербентский МР</c:v>
                </c:pt>
                <c:pt idx="36">
                  <c:v>г. Дагестанские Огни</c:v>
                </c:pt>
                <c:pt idx="37">
                  <c:v>Казбековский МР</c:v>
                </c:pt>
                <c:pt idx="38">
                  <c:v>Унцукульский МР</c:v>
                </c:pt>
                <c:pt idx="39">
                  <c:v>Цумадинский МР</c:v>
                </c:pt>
                <c:pt idx="40">
                  <c:v>Сергокалинский МР</c:v>
                </c:pt>
                <c:pt idx="41">
                  <c:v>Дахадаевский МР</c:v>
                </c:pt>
                <c:pt idx="42">
                  <c:v>Цунтинский МР</c:v>
                </c:pt>
                <c:pt idx="43">
                  <c:v>Чародинский МР</c:v>
                </c:pt>
                <c:pt idx="44">
                  <c:v>Каякентский МР</c:v>
                </c:pt>
                <c:pt idx="45">
                  <c:v>Акушинский МР</c:v>
                </c:pt>
                <c:pt idx="46">
                  <c:v>Кизлярский МР</c:v>
                </c:pt>
                <c:pt idx="47">
                  <c:v>Левашинский МР</c:v>
                </c:pt>
                <c:pt idx="48">
                  <c:v>Ботлихский МР</c:v>
                </c:pt>
                <c:pt idx="49">
                  <c:v>Ахвахский МР</c:v>
                </c:pt>
                <c:pt idx="50">
                  <c:v>Хунзахский МР</c:v>
                </c:pt>
                <c:pt idx="51">
                  <c:v>Шамильский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'5.3. Творчество'!$K$2:$K$55</c:f>
              <c:numCache>
                <c:formatCode>0%</c:formatCode>
                <c:ptCount val="54"/>
                <c:pt idx="0">
                  <c:v>0.14285714285714285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7.1428571428571425E-2</c:v>
                </c:pt>
                <c:pt idx="9">
                  <c:v>0.1111111111111111</c:v>
                </c:pt>
                <c:pt idx="10">
                  <c:v>0</c:v>
                </c:pt>
                <c:pt idx="11">
                  <c:v>0.13333333333333333</c:v>
                </c:pt>
                <c:pt idx="12">
                  <c:v>0</c:v>
                </c:pt>
                <c:pt idx="13">
                  <c:v>0.1111111111111111</c:v>
                </c:pt>
                <c:pt idx="14">
                  <c:v>0.10526315789473684</c:v>
                </c:pt>
                <c:pt idx="15">
                  <c:v>0.10526315789473684</c:v>
                </c:pt>
                <c:pt idx="16">
                  <c:v>0</c:v>
                </c:pt>
                <c:pt idx="17">
                  <c:v>6.6666666666666666E-2</c:v>
                </c:pt>
                <c:pt idx="18">
                  <c:v>0.13043478260869565</c:v>
                </c:pt>
                <c:pt idx="19">
                  <c:v>4.3478260869565216E-2</c:v>
                </c:pt>
                <c:pt idx="20">
                  <c:v>0.19047619047619047</c:v>
                </c:pt>
                <c:pt idx="21">
                  <c:v>0.16666666666666666</c:v>
                </c:pt>
                <c:pt idx="22">
                  <c:v>0.13333333333333333</c:v>
                </c:pt>
                <c:pt idx="23">
                  <c:v>0.1</c:v>
                </c:pt>
                <c:pt idx="24">
                  <c:v>8.6956521739130432E-2</c:v>
                </c:pt>
                <c:pt idx="25">
                  <c:v>0</c:v>
                </c:pt>
                <c:pt idx="26">
                  <c:v>0.10526315789473684</c:v>
                </c:pt>
                <c:pt idx="27">
                  <c:v>0.19230769230769232</c:v>
                </c:pt>
                <c:pt idx="28">
                  <c:v>0.16883116883116883</c:v>
                </c:pt>
                <c:pt idx="29">
                  <c:v>0.24</c:v>
                </c:pt>
                <c:pt idx="30">
                  <c:v>0.22222222222222221</c:v>
                </c:pt>
                <c:pt idx="31">
                  <c:v>0.1875</c:v>
                </c:pt>
                <c:pt idx="32">
                  <c:v>0.21428571428571427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0.25</c:v>
                </c:pt>
                <c:pt idx="37">
                  <c:v>0.2</c:v>
                </c:pt>
                <c:pt idx="38">
                  <c:v>0.2</c:v>
                </c:pt>
                <c:pt idx="39">
                  <c:v>9.0909090909090912E-2</c:v>
                </c:pt>
                <c:pt idx="40">
                  <c:v>0.18181818181818182</c:v>
                </c:pt>
                <c:pt idx="41">
                  <c:v>0.20930232558139536</c:v>
                </c:pt>
                <c:pt idx="42">
                  <c:v>0.1</c:v>
                </c:pt>
                <c:pt idx="43">
                  <c:v>0.33333333333333331</c:v>
                </c:pt>
                <c:pt idx="44">
                  <c:v>0.25</c:v>
                </c:pt>
                <c:pt idx="45">
                  <c:v>0.2</c:v>
                </c:pt>
                <c:pt idx="46">
                  <c:v>0.37209302325581395</c:v>
                </c:pt>
                <c:pt idx="47">
                  <c:v>0.38461538461538464</c:v>
                </c:pt>
                <c:pt idx="48">
                  <c:v>0.34615384615384615</c:v>
                </c:pt>
                <c:pt idx="49">
                  <c:v>0.42857142857142855</c:v>
                </c:pt>
                <c:pt idx="50">
                  <c:v>0.35135135135135137</c:v>
                </c:pt>
                <c:pt idx="51">
                  <c:v>0.38461538461538464</c:v>
                </c:pt>
                <c:pt idx="52">
                  <c:v>8.6956521739130432E-2</c:v>
                </c:pt>
                <c:pt idx="53">
                  <c:v>0.53846153846153844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23E-4D2F-A469-93F75007C814}"/>
            </c:ext>
          </c:extLst>
        </c:ser>
        <c:ser>
          <c:idx val="4"/>
          <c:order val="3"/>
          <c:tx>
            <c:strRef>
              <c:f>'5.3. Творчество'!$L$1</c:f>
              <c:strCache>
                <c:ptCount val="1"/>
                <c:pt idx="0">
                  <c:v>Ниже базового 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'5.3. Творчество'!$G$2:$G$55</c:f>
              <c:strCache>
                <c:ptCount val="54"/>
                <c:pt idx="0">
                  <c:v>Бежтинский участок</c:v>
                </c:pt>
                <c:pt idx="1">
                  <c:v>Ногайский МР</c:v>
                </c:pt>
                <c:pt idx="2">
                  <c:v>Кизилюртовский МР</c:v>
                </c:pt>
                <c:pt idx="3">
                  <c:v>г. Кизилюрт</c:v>
                </c:pt>
                <c:pt idx="4">
                  <c:v>г. Избербаш</c:v>
                </c:pt>
                <c:pt idx="5">
                  <c:v>Кумторкалинский МР</c:v>
                </c:pt>
                <c:pt idx="6">
                  <c:v>г. Каспийск</c:v>
                </c:pt>
                <c:pt idx="7">
                  <c:v>г. Дербент</c:v>
                </c:pt>
                <c:pt idx="8">
                  <c:v>Карабудахкентский МР</c:v>
                </c:pt>
                <c:pt idx="9">
                  <c:v>г. Махачкала</c:v>
                </c:pt>
                <c:pt idx="10">
                  <c:v>Кайтагский МР</c:v>
                </c:pt>
                <c:pt idx="11">
                  <c:v>Подведомственные</c:v>
                </c:pt>
                <c:pt idx="12">
                  <c:v>Хасавюртовский МР</c:v>
                </c:pt>
                <c:pt idx="13">
                  <c:v>Тарумовский МР</c:v>
                </c:pt>
                <c:pt idx="14">
                  <c:v>Сулейман-Стальский МР</c:v>
                </c:pt>
                <c:pt idx="15">
                  <c:v>Гумбетовский МР</c:v>
                </c:pt>
                <c:pt idx="16">
                  <c:v>г. Буйнакск</c:v>
                </c:pt>
                <c:pt idx="17">
                  <c:v>Агульский МР</c:v>
                </c:pt>
                <c:pt idx="18">
                  <c:v>Рутульский МР</c:v>
                </c:pt>
                <c:pt idx="19">
                  <c:v>Новолакский МР</c:v>
                </c:pt>
                <c:pt idx="20">
                  <c:v>Бабаюртовский МР</c:v>
                </c:pt>
                <c:pt idx="21">
                  <c:v>Ахтынский МР</c:v>
                </c:pt>
                <c:pt idx="22">
                  <c:v>Лакский МР</c:v>
                </c:pt>
                <c:pt idx="23">
                  <c:v>г. Кизляр</c:v>
                </c:pt>
                <c:pt idx="24">
                  <c:v>г. Хасавюрт</c:v>
                </c:pt>
                <c:pt idx="25">
                  <c:v>г. Южно-Сухокумск</c:v>
                </c:pt>
                <c:pt idx="26">
                  <c:v>Табасаранский МР</c:v>
                </c:pt>
                <c:pt idx="27">
                  <c:v>Гунибский МР</c:v>
                </c:pt>
                <c:pt idx="28">
                  <c:v>ЦОДОУ ЗОЖ</c:v>
                </c:pt>
                <c:pt idx="29">
                  <c:v>Хивский МР</c:v>
                </c:pt>
                <c:pt idx="30">
                  <c:v>Буйнакский МР</c:v>
                </c:pt>
                <c:pt idx="31">
                  <c:v>Магарамкентский МР</c:v>
                </c:pt>
                <c:pt idx="32">
                  <c:v>Кулинский МР</c:v>
                </c:pt>
                <c:pt idx="33">
                  <c:v>Гергебильский МР</c:v>
                </c:pt>
                <c:pt idx="34">
                  <c:v>Докузпаринский МР</c:v>
                </c:pt>
                <c:pt idx="35">
                  <c:v>Дербентский МР</c:v>
                </c:pt>
                <c:pt idx="36">
                  <c:v>г. Дагестанские Огни</c:v>
                </c:pt>
                <c:pt idx="37">
                  <c:v>Казбековский МР</c:v>
                </c:pt>
                <c:pt idx="38">
                  <c:v>Унцукульский МР</c:v>
                </c:pt>
                <c:pt idx="39">
                  <c:v>Цумадинский МР</c:v>
                </c:pt>
                <c:pt idx="40">
                  <c:v>Сергокалинский МР</c:v>
                </c:pt>
                <c:pt idx="41">
                  <c:v>Дахадаевский МР</c:v>
                </c:pt>
                <c:pt idx="42">
                  <c:v>Цунтинский МР</c:v>
                </c:pt>
                <c:pt idx="43">
                  <c:v>Чародинский МР</c:v>
                </c:pt>
                <c:pt idx="44">
                  <c:v>Каякентский МР</c:v>
                </c:pt>
                <c:pt idx="45">
                  <c:v>Акушинский МР</c:v>
                </c:pt>
                <c:pt idx="46">
                  <c:v>Кизлярский МР</c:v>
                </c:pt>
                <c:pt idx="47">
                  <c:v>Левашинский МР</c:v>
                </c:pt>
                <c:pt idx="48">
                  <c:v>Ботлихский МР</c:v>
                </c:pt>
                <c:pt idx="49">
                  <c:v>Ахвахский МР</c:v>
                </c:pt>
                <c:pt idx="50">
                  <c:v>Хунзахский МР</c:v>
                </c:pt>
                <c:pt idx="51">
                  <c:v>Шамильский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'5.3. Творчество'!$L$2:$L$55</c:f>
              <c:numCache>
                <c:formatCode>0%</c:formatCode>
                <c:ptCount val="54"/>
                <c:pt idx="0">
                  <c:v>0</c:v>
                </c:pt>
                <c:pt idx="1">
                  <c:v>6.25E-2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1.2987012987012988E-2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6.6666666666666666E-2</c:v>
                </c:pt>
                <c:pt idx="39">
                  <c:v>4.5454545454545456E-2</c:v>
                </c:pt>
                <c:pt idx="40">
                  <c:v>0</c:v>
                </c:pt>
                <c:pt idx="41">
                  <c:v>2.3255813953488372E-2</c:v>
                </c:pt>
                <c:pt idx="42">
                  <c:v>0.15</c:v>
                </c:pt>
                <c:pt idx="43">
                  <c:v>0</c:v>
                </c:pt>
                <c:pt idx="44">
                  <c:v>0</c:v>
                </c:pt>
                <c:pt idx="45">
                  <c:v>6.6666666666666666E-2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5.4054054054054057E-2</c:v>
                </c:pt>
                <c:pt idx="51">
                  <c:v>0.15384615384615385</c:v>
                </c:pt>
                <c:pt idx="52">
                  <c:v>0.34782608695652173</c:v>
                </c:pt>
                <c:pt idx="53">
                  <c:v>0.15384615384615385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23E-4D2F-A469-93F75007C814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"/>
        <c:overlap val="100"/>
        <c:axId val="775468175"/>
        <c:axId val="775986367"/>
      </c:barChart>
      <c:catAx>
        <c:axId val="775468175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75986367"/>
        <c:crosses val="autoZero"/>
        <c:auto val="1"/>
        <c:lblAlgn val="ctr"/>
        <c:lblOffset val="100"/>
        <c:noMultiLvlLbl val="0"/>
      </c:catAx>
      <c:valAx>
        <c:axId val="775986367"/>
        <c:scaling>
          <c:orientation val="minMax"/>
        </c:scaling>
        <c:delete val="1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crossAx val="7754681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Общие уровни и оценки МО по результатам самодиагностики (Магистральное направление «Творчество»)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stacked"/>
        <c:varyColors val="0"/>
        <c:ser>
          <c:idx val="6"/>
          <c:order val="0"/>
          <c:tx>
            <c:strRef>
              <c:f>'5.3. Творчество'!$N$1</c:f>
              <c:strCache>
                <c:ptCount val="1"/>
                <c:pt idx="0">
                  <c:v>Высокий  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'5.3. Творчество'!$G$2:$G$55</c:f>
              <c:strCache>
                <c:ptCount val="54"/>
                <c:pt idx="0">
                  <c:v>Бежтинский участок</c:v>
                </c:pt>
                <c:pt idx="1">
                  <c:v>Ногайский МР</c:v>
                </c:pt>
                <c:pt idx="2">
                  <c:v>Кизилюртовский МР</c:v>
                </c:pt>
                <c:pt idx="3">
                  <c:v>г. Кизилюрт</c:v>
                </c:pt>
                <c:pt idx="4">
                  <c:v>г. Избербаш</c:v>
                </c:pt>
                <c:pt idx="5">
                  <c:v>Кумторкалинский МР</c:v>
                </c:pt>
                <c:pt idx="6">
                  <c:v>г. Каспийск</c:v>
                </c:pt>
                <c:pt idx="7">
                  <c:v>г. Дербент</c:v>
                </c:pt>
                <c:pt idx="8">
                  <c:v>Карабудахкентский МР</c:v>
                </c:pt>
                <c:pt idx="9">
                  <c:v>г. Махачкала</c:v>
                </c:pt>
                <c:pt idx="10">
                  <c:v>Кайтагский МР</c:v>
                </c:pt>
                <c:pt idx="11">
                  <c:v>Подведомственные</c:v>
                </c:pt>
                <c:pt idx="12">
                  <c:v>Хасавюртовский МР</c:v>
                </c:pt>
                <c:pt idx="13">
                  <c:v>Тарумовский МР</c:v>
                </c:pt>
                <c:pt idx="14">
                  <c:v>Сулейман-Стальский МР</c:v>
                </c:pt>
                <c:pt idx="15">
                  <c:v>Гумбетовский МР</c:v>
                </c:pt>
                <c:pt idx="16">
                  <c:v>г. Буйнакск</c:v>
                </c:pt>
                <c:pt idx="17">
                  <c:v>Агульский МР</c:v>
                </c:pt>
                <c:pt idx="18">
                  <c:v>Рутульский МР</c:v>
                </c:pt>
                <c:pt idx="19">
                  <c:v>Новолакский МР</c:v>
                </c:pt>
                <c:pt idx="20">
                  <c:v>Бабаюртовский МР</c:v>
                </c:pt>
                <c:pt idx="21">
                  <c:v>Ахтынский МР</c:v>
                </c:pt>
                <c:pt idx="22">
                  <c:v>Лакский МР</c:v>
                </c:pt>
                <c:pt idx="23">
                  <c:v>г. Кизляр</c:v>
                </c:pt>
                <c:pt idx="24">
                  <c:v>г. Хасавюрт</c:v>
                </c:pt>
                <c:pt idx="25">
                  <c:v>г. Южно-Сухокумск</c:v>
                </c:pt>
                <c:pt idx="26">
                  <c:v>Табасаранский МР</c:v>
                </c:pt>
                <c:pt idx="27">
                  <c:v>Гунибский МР</c:v>
                </c:pt>
                <c:pt idx="28">
                  <c:v>ЦОДОУ ЗОЖ</c:v>
                </c:pt>
                <c:pt idx="29">
                  <c:v>Хивский МР</c:v>
                </c:pt>
                <c:pt idx="30">
                  <c:v>Буйнакский МР</c:v>
                </c:pt>
                <c:pt idx="31">
                  <c:v>Магарамкентский МР</c:v>
                </c:pt>
                <c:pt idx="32">
                  <c:v>Кулинский МР</c:v>
                </c:pt>
                <c:pt idx="33">
                  <c:v>Гергебильский МР</c:v>
                </c:pt>
                <c:pt idx="34">
                  <c:v>Докузпаринский МР</c:v>
                </c:pt>
                <c:pt idx="35">
                  <c:v>Дербентский МР</c:v>
                </c:pt>
                <c:pt idx="36">
                  <c:v>г. Дагестанские Огни</c:v>
                </c:pt>
                <c:pt idx="37">
                  <c:v>Казбековский МР</c:v>
                </c:pt>
                <c:pt idx="38">
                  <c:v>Унцукульский МР</c:v>
                </c:pt>
                <c:pt idx="39">
                  <c:v>Цумадинский МР</c:v>
                </c:pt>
                <c:pt idx="40">
                  <c:v>Сергокалинский МР</c:v>
                </c:pt>
                <c:pt idx="41">
                  <c:v>Дахадаевский МР</c:v>
                </c:pt>
                <c:pt idx="42">
                  <c:v>Цунтинский МР</c:v>
                </c:pt>
                <c:pt idx="43">
                  <c:v>Чародинский МР</c:v>
                </c:pt>
                <c:pt idx="44">
                  <c:v>Каякентский МР</c:v>
                </c:pt>
                <c:pt idx="45">
                  <c:v>Акушинский МР</c:v>
                </c:pt>
                <c:pt idx="46">
                  <c:v>Кизлярский МР</c:v>
                </c:pt>
                <c:pt idx="47">
                  <c:v>Левашинский МР</c:v>
                </c:pt>
                <c:pt idx="48">
                  <c:v>Ботлихский МР</c:v>
                </c:pt>
                <c:pt idx="49">
                  <c:v>Ахвахский МР</c:v>
                </c:pt>
                <c:pt idx="50">
                  <c:v>Хунзахский МР</c:v>
                </c:pt>
                <c:pt idx="51">
                  <c:v>Шамильский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'5.3. Творчество'!$N$2:$N$55</c:f>
              <c:numCache>
                <c:formatCode>0.00</c:formatCode>
                <c:ptCount val="54"/>
                <c:pt idx="0">
                  <c:v>4.5714285714285712</c:v>
                </c:pt>
                <c:pt idx="1">
                  <c:v>4.5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CDB-425F-A6DA-700C1C262332}"/>
            </c:ext>
          </c:extLst>
        </c:ser>
        <c:ser>
          <c:idx val="7"/>
          <c:order val="1"/>
          <c:tx>
            <c:strRef>
              <c:f>'5.3. Творчество'!$O$1</c:f>
              <c:strCache>
                <c:ptCount val="1"/>
                <c:pt idx="0">
                  <c:v>Средний 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'5.3. Творчество'!$G$2:$G$55</c:f>
              <c:strCache>
                <c:ptCount val="54"/>
                <c:pt idx="0">
                  <c:v>Бежтинский участок</c:v>
                </c:pt>
                <c:pt idx="1">
                  <c:v>Ногайский МР</c:v>
                </c:pt>
                <c:pt idx="2">
                  <c:v>Кизилюртовский МР</c:v>
                </c:pt>
                <c:pt idx="3">
                  <c:v>г. Кизилюрт</c:v>
                </c:pt>
                <c:pt idx="4">
                  <c:v>г. Избербаш</c:v>
                </c:pt>
                <c:pt idx="5">
                  <c:v>Кумторкалинский МР</c:v>
                </c:pt>
                <c:pt idx="6">
                  <c:v>г. Каспийск</c:v>
                </c:pt>
                <c:pt idx="7">
                  <c:v>г. Дербент</c:v>
                </c:pt>
                <c:pt idx="8">
                  <c:v>Карабудахкентский МР</c:v>
                </c:pt>
                <c:pt idx="9">
                  <c:v>г. Махачкала</c:v>
                </c:pt>
                <c:pt idx="10">
                  <c:v>Кайтагский МР</c:v>
                </c:pt>
                <c:pt idx="11">
                  <c:v>Подведомственные</c:v>
                </c:pt>
                <c:pt idx="12">
                  <c:v>Хасавюртовский МР</c:v>
                </c:pt>
                <c:pt idx="13">
                  <c:v>Тарумовский МР</c:v>
                </c:pt>
                <c:pt idx="14">
                  <c:v>Сулейман-Стальский МР</c:v>
                </c:pt>
                <c:pt idx="15">
                  <c:v>Гумбетовский МР</c:v>
                </c:pt>
                <c:pt idx="16">
                  <c:v>г. Буйнакск</c:v>
                </c:pt>
                <c:pt idx="17">
                  <c:v>Агульский МР</c:v>
                </c:pt>
                <c:pt idx="18">
                  <c:v>Рутульский МР</c:v>
                </c:pt>
                <c:pt idx="19">
                  <c:v>Новолакский МР</c:v>
                </c:pt>
                <c:pt idx="20">
                  <c:v>Бабаюртовский МР</c:v>
                </c:pt>
                <c:pt idx="21">
                  <c:v>Ахтынский МР</c:v>
                </c:pt>
                <c:pt idx="22">
                  <c:v>Лакский МР</c:v>
                </c:pt>
                <c:pt idx="23">
                  <c:v>г. Кизляр</c:v>
                </c:pt>
                <c:pt idx="24">
                  <c:v>г. Хасавюрт</c:v>
                </c:pt>
                <c:pt idx="25">
                  <c:v>г. Южно-Сухокумск</c:v>
                </c:pt>
                <c:pt idx="26">
                  <c:v>Табасаранский МР</c:v>
                </c:pt>
                <c:pt idx="27">
                  <c:v>Гунибский МР</c:v>
                </c:pt>
                <c:pt idx="28">
                  <c:v>ЦОДОУ ЗОЖ</c:v>
                </c:pt>
                <c:pt idx="29">
                  <c:v>Хивский МР</c:v>
                </c:pt>
                <c:pt idx="30">
                  <c:v>Буйнакский МР</c:v>
                </c:pt>
                <c:pt idx="31">
                  <c:v>Магарамкентский МР</c:v>
                </c:pt>
                <c:pt idx="32">
                  <c:v>Кулинский МР</c:v>
                </c:pt>
                <c:pt idx="33">
                  <c:v>Гергебильский МР</c:v>
                </c:pt>
                <c:pt idx="34">
                  <c:v>Докузпаринский МР</c:v>
                </c:pt>
                <c:pt idx="35">
                  <c:v>Дербентский МР</c:v>
                </c:pt>
                <c:pt idx="36">
                  <c:v>г. Дагестанские Огни</c:v>
                </c:pt>
                <c:pt idx="37">
                  <c:v>Казбековский МР</c:v>
                </c:pt>
                <c:pt idx="38">
                  <c:v>Унцукульский МР</c:v>
                </c:pt>
                <c:pt idx="39">
                  <c:v>Цумадинский МР</c:v>
                </c:pt>
                <c:pt idx="40">
                  <c:v>Сергокалинский МР</c:v>
                </c:pt>
                <c:pt idx="41">
                  <c:v>Дахадаевский МР</c:v>
                </c:pt>
                <c:pt idx="42">
                  <c:v>Цунтинский МР</c:v>
                </c:pt>
                <c:pt idx="43">
                  <c:v>Чародинский МР</c:v>
                </c:pt>
                <c:pt idx="44">
                  <c:v>Каякентский МР</c:v>
                </c:pt>
                <c:pt idx="45">
                  <c:v>Акушинский МР</c:v>
                </c:pt>
                <c:pt idx="46">
                  <c:v>Кизлярский МР</c:v>
                </c:pt>
                <c:pt idx="47">
                  <c:v>Левашинский МР</c:v>
                </c:pt>
                <c:pt idx="48">
                  <c:v>Ботлихский МР</c:v>
                </c:pt>
                <c:pt idx="49">
                  <c:v>Ахвахский МР</c:v>
                </c:pt>
                <c:pt idx="50">
                  <c:v>Хунзахский МР</c:v>
                </c:pt>
                <c:pt idx="51">
                  <c:v>Шамильский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'5.3. Творчество'!$O$2:$O$55</c:f>
              <c:numCache>
                <c:formatCode>0.00</c:formatCode>
                <c:ptCount val="54"/>
                <c:pt idx="0">
                  <c:v>#N/A</c:v>
                </c:pt>
                <c:pt idx="1">
                  <c:v>#N/A</c:v>
                </c:pt>
                <c:pt idx="2">
                  <c:v>4.3913043478260869</c:v>
                </c:pt>
                <c:pt idx="3">
                  <c:v>4.375</c:v>
                </c:pt>
                <c:pt idx="4">
                  <c:v>4.375</c:v>
                </c:pt>
                <c:pt idx="5">
                  <c:v>4.375</c:v>
                </c:pt>
                <c:pt idx="6">
                  <c:v>4.3125</c:v>
                </c:pt>
                <c:pt idx="7">
                  <c:v>4.291666666666667</c:v>
                </c:pt>
                <c:pt idx="8">
                  <c:v>4.2857142857142856</c:v>
                </c:pt>
                <c:pt idx="9">
                  <c:v>4.2222222222222223</c:v>
                </c:pt>
                <c:pt idx="10">
                  <c:v>4.2121212121212119</c:v>
                </c:pt>
                <c:pt idx="11">
                  <c:v>4.2</c:v>
                </c:pt>
                <c:pt idx="12">
                  <c:v>4.2</c:v>
                </c:pt>
                <c:pt idx="13">
                  <c:v>4.166666666666667</c:v>
                </c:pt>
                <c:pt idx="14">
                  <c:v>4.1578947368421053</c:v>
                </c:pt>
                <c:pt idx="15">
                  <c:v>4.1578947368421053</c:v>
                </c:pt>
                <c:pt idx="16">
                  <c:v>4.0909090909090908</c:v>
                </c:pt>
                <c:pt idx="17">
                  <c:v>4.0666666666666664</c:v>
                </c:pt>
                <c:pt idx="18">
                  <c:v>4.0434782608695654</c:v>
                </c:pt>
                <c:pt idx="19">
                  <c:v>4.0434782608695654</c:v>
                </c:pt>
                <c:pt idx="20">
                  <c:v>4</c:v>
                </c:pt>
                <c:pt idx="21">
                  <c:v>4</c:v>
                </c:pt>
                <c:pt idx="22">
                  <c:v>4</c:v>
                </c:pt>
                <c:pt idx="23">
                  <c:v>4</c:v>
                </c:pt>
                <c:pt idx="24">
                  <c:v>4</c:v>
                </c:pt>
                <c:pt idx="25">
                  <c:v>4</c:v>
                </c:pt>
                <c:pt idx="26">
                  <c:v>3.9824561403508771</c:v>
                </c:pt>
                <c:pt idx="27">
                  <c:v>3.9615384615384617</c:v>
                </c:pt>
                <c:pt idx="28">
                  <c:v>3.9610389610389611</c:v>
                </c:pt>
                <c:pt idx="29">
                  <c:v>3.96</c:v>
                </c:pt>
                <c:pt idx="30">
                  <c:v>3.9444444444444446</c:v>
                </c:pt>
                <c:pt idx="31">
                  <c:v>3.9375</c:v>
                </c:pt>
                <c:pt idx="32">
                  <c:v>3.9285714285714284</c:v>
                </c:pt>
                <c:pt idx="33">
                  <c:v>3.9</c:v>
                </c:pt>
                <c:pt idx="34">
                  <c:v>3.9</c:v>
                </c:pt>
                <c:pt idx="35">
                  <c:v>3.8888888888888888</c:v>
                </c:pt>
                <c:pt idx="36">
                  <c:v>3.875</c:v>
                </c:pt>
                <c:pt idx="37">
                  <c:v>3.8666666666666667</c:v>
                </c:pt>
                <c:pt idx="38">
                  <c:v>3.8666666666666667</c:v>
                </c:pt>
                <c:pt idx="39">
                  <c:v>3.8636363636363638</c:v>
                </c:pt>
                <c:pt idx="40">
                  <c:v>3.8636363636363638</c:v>
                </c:pt>
                <c:pt idx="41">
                  <c:v>3.86046511627907</c:v>
                </c:pt>
                <c:pt idx="42">
                  <c:v>3.8</c:v>
                </c:pt>
                <c:pt idx="43">
                  <c:v>3.7777777777777777</c:v>
                </c:pt>
                <c:pt idx="44">
                  <c:v>3.75</c:v>
                </c:pt>
                <c:pt idx="45">
                  <c:v>3.7111111111111112</c:v>
                </c:pt>
                <c:pt idx="46">
                  <c:v>3.6744186046511627</c:v>
                </c:pt>
                <c:pt idx="47">
                  <c:v>3.6666666666666665</c:v>
                </c:pt>
                <c:pt idx="48">
                  <c:v>3.6538461538461537</c:v>
                </c:pt>
                <c:pt idx="49">
                  <c:v>3.5714285714285716</c:v>
                </c:pt>
                <c:pt idx="50">
                  <c:v>3.5675675675675675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CDB-425F-A6DA-700C1C262332}"/>
            </c:ext>
          </c:extLst>
        </c:ser>
        <c:ser>
          <c:idx val="8"/>
          <c:order val="2"/>
          <c:tx>
            <c:strRef>
              <c:f>'5.3. Творчество'!$P$1</c:f>
              <c:strCache>
                <c:ptCount val="1"/>
                <c:pt idx="0">
                  <c:v>Базовый  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'5.3. Творчество'!$G$2:$G$55</c:f>
              <c:strCache>
                <c:ptCount val="54"/>
                <c:pt idx="0">
                  <c:v>Бежтинский участок</c:v>
                </c:pt>
                <c:pt idx="1">
                  <c:v>Ногайский МР</c:v>
                </c:pt>
                <c:pt idx="2">
                  <c:v>Кизилюртовский МР</c:v>
                </c:pt>
                <c:pt idx="3">
                  <c:v>г. Кизилюрт</c:v>
                </c:pt>
                <c:pt idx="4">
                  <c:v>г. Избербаш</c:v>
                </c:pt>
                <c:pt idx="5">
                  <c:v>Кумторкалинский МР</c:v>
                </c:pt>
                <c:pt idx="6">
                  <c:v>г. Каспийск</c:v>
                </c:pt>
                <c:pt idx="7">
                  <c:v>г. Дербент</c:v>
                </c:pt>
                <c:pt idx="8">
                  <c:v>Карабудахкентский МР</c:v>
                </c:pt>
                <c:pt idx="9">
                  <c:v>г. Махачкала</c:v>
                </c:pt>
                <c:pt idx="10">
                  <c:v>Кайтагский МР</c:v>
                </c:pt>
                <c:pt idx="11">
                  <c:v>Подведомственные</c:v>
                </c:pt>
                <c:pt idx="12">
                  <c:v>Хасавюртовский МР</c:v>
                </c:pt>
                <c:pt idx="13">
                  <c:v>Тарумовский МР</c:v>
                </c:pt>
                <c:pt idx="14">
                  <c:v>Сулейман-Стальский МР</c:v>
                </c:pt>
                <c:pt idx="15">
                  <c:v>Гумбетовский МР</c:v>
                </c:pt>
                <c:pt idx="16">
                  <c:v>г. Буйнакск</c:v>
                </c:pt>
                <c:pt idx="17">
                  <c:v>Агульский МР</c:v>
                </c:pt>
                <c:pt idx="18">
                  <c:v>Рутульский МР</c:v>
                </c:pt>
                <c:pt idx="19">
                  <c:v>Новолакский МР</c:v>
                </c:pt>
                <c:pt idx="20">
                  <c:v>Бабаюртовский МР</c:v>
                </c:pt>
                <c:pt idx="21">
                  <c:v>Ахтынский МР</c:v>
                </c:pt>
                <c:pt idx="22">
                  <c:v>Лакский МР</c:v>
                </c:pt>
                <c:pt idx="23">
                  <c:v>г. Кизляр</c:v>
                </c:pt>
                <c:pt idx="24">
                  <c:v>г. Хасавюрт</c:v>
                </c:pt>
                <c:pt idx="25">
                  <c:v>г. Южно-Сухокумск</c:v>
                </c:pt>
                <c:pt idx="26">
                  <c:v>Табасаранский МР</c:v>
                </c:pt>
                <c:pt idx="27">
                  <c:v>Гунибский МР</c:v>
                </c:pt>
                <c:pt idx="28">
                  <c:v>ЦОДОУ ЗОЖ</c:v>
                </c:pt>
                <c:pt idx="29">
                  <c:v>Хивский МР</c:v>
                </c:pt>
                <c:pt idx="30">
                  <c:v>Буйнакский МР</c:v>
                </c:pt>
                <c:pt idx="31">
                  <c:v>Магарамкентский МР</c:v>
                </c:pt>
                <c:pt idx="32">
                  <c:v>Кулинский МР</c:v>
                </c:pt>
                <c:pt idx="33">
                  <c:v>Гергебильский МР</c:v>
                </c:pt>
                <c:pt idx="34">
                  <c:v>Докузпаринский МР</c:v>
                </c:pt>
                <c:pt idx="35">
                  <c:v>Дербентский МР</c:v>
                </c:pt>
                <c:pt idx="36">
                  <c:v>г. Дагестанские Огни</c:v>
                </c:pt>
                <c:pt idx="37">
                  <c:v>Казбековский МР</c:v>
                </c:pt>
                <c:pt idx="38">
                  <c:v>Унцукульский МР</c:v>
                </c:pt>
                <c:pt idx="39">
                  <c:v>Цумадинский МР</c:v>
                </c:pt>
                <c:pt idx="40">
                  <c:v>Сергокалинский МР</c:v>
                </c:pt>
                <c:pt idx="41">
                  <c:v>Дахадаевский МР</c:v>
                </c:pt>
                <c:pt idx="42">
                  <c:v>Цунтинский МР</c:v>
                </c:pt>
                <c:pt idx="43">
                  <c:v>Чародинский МР</c:v>
                </c:pt>
                <c:pt idx="44">
                  <c:v>Каякентский МР</c:v>
                </c:pt>
                <c:pt idx="45">
                  <c:v>Акушинский МР</c:v>
                </c:pt>
                <c:pt idx="46">
                  <c:v>Кизлярский МР</c:v>
                </c:pt>
                <c:pt idx="47">
                  <c:v>Левашинский МР</c:v>
                </c:pt>
                <c:pt idx="48">
                  <c:v>Ботлихский МР</c:v>
                </c:pt>
                <c:pt idx="49">
                  <c:v>Ахвахский МР</c:v>
                </c:pt>
                <c:pt idx="50">
                  <c:v>Хунзахский МР</c:v>
                </c:pt>
                <c:pt idx="51">
                  <c:v>Шамильский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'5.3. Творчество'!$P$2:$P$55</c:f>
              <c:numCache>
                <c:formatCode>0.00</c:formatCode>
                <c:ptCount val="5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3.358974358974359</c:v>
                </c:pt>
                <c:pt idx="52">
                  <c:v>3.2608695652173911</c:v>
                </c:pt>
                <c:pt idx="53">
                  <c:v>3.1538461538461537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CDB-425F-A6DA-700C1C262332}"/>
            </c:ext>
          </c:extLst>
        </c:ser>
        <c:ser>
          <c:idx val="0"/>
          <c:order val="3"/>
          <c:tx>
            <c:strRef>
              <c:f>'5.3. Творчество'!$Q$1</c:f>
              <c:strCache>
                <c:ptCount val="1"/>
                <c:pt idx="0">
                  <c:v>Ниже базового  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'5.3. Творчество'!$G$2:$G$55</c:f>
              <c:strCache>
                <c:ptCount val="54"/>
                <c:pt idx="0">
                  <c:v>Бежтинский участок</c:v>
                </c:pt>
                <c:pt idx="1">
                  <c:v>Ногайский МР</c:v>
                </c:pt>
                <c:pt idx="2">
                  <c:v>Кизилюртовский МР</c:v>
                </c:pt>
                <c:pt idx="3">
                  <c:v>г. Кизилюрт</c:v>
                </c:pt>
                <c:pt idx="4">
                  <c:v>г. Избербаш</c:v>
                </c:pt>
                <c:pt idx="5">
                  <c:v>Кумторкалинский МР</c:v>
                </c:pt>
                <c:pt idx="6">
                  <c:v>г. Каспийск</c:v>
                </c:pt>
                <c:pt idx="7">
                  <c:v>г. Дербент</c:v>
                </c:pt>
                <c:pt idx="8">
                  <c:v>Карабудахкентский МР</c:v>
                </c:pt>
                <c:pt idx="9">
                  <c:v>г. Махачкала</c:v>
                </c:pt>
                <c:pt idx="10">
                  <c:v>Кайтагский МР</c:v>
                </c:pt>
                <c:pt idx="11">
                  <c:v>Подведомственные</c:v>
                </c:pt>
                <c:pt idx="12">
                  <c:v>Хасавюртовский МР</c:v>
                </c:pt>
                <c:pt idx="13">
                  <c:v>Тарумовский МР</c:v>
                </c:pt>
                <c:pt idx="14">
                  <c:v>Сулейман-Стальский МР</c:v>
                </c:pt>
                <c:pt idx="15">
                  <c:v>Гумбетовский МР</c:v>
                </c:pt>
                <c:pt idx="16">
                  <c:v>г. Буйнакск</c:v>
                </c:pt>
                <c:pt idx="17">
                  <c:v>Агульский МР</c:v>
                </c:pt>
                <c:pt idx="18">
                  <c:v>Рутульский МР</c:v>
                </c:pt>
                <c:pt idx="19">
                  <c:v>Новолакский МР</c:v>
                </c:pt>
                <c:pt idx="20">
                  <c:v>Бабаюртовский МР</c:v>
                </c:pt>
                <c:pt idx="21">
                  <c:v>Ахтынский МР</c:v>
                </c:pt>
                <c:pt idx="22">
                  <c:v>Лакский МР</c:v>
                </c:pt>
                <c:pt idx="23">
                  <c:v>г. Кизляр</c:v>
                </c:pt>
                <c:pt idx="24">
                  <c:v>г. Хасавюрт</c:v>
                </c:pt>
                <c:pt idx="25">
                  <c:v>г. Южно-Сухокумск</c:v>
                </c:pt>
                <c:pt idx="26">
                  <c:v>Табасаранский МР</c:v>
                </c:pt>
                <c:pt idx="27">
                  <c:v>Гунибский МР</c:v>
                </c:pt>
                <c:pt idx="28">
                  <c:v>ЦОДОУ ЗОЖ</c:v>
                </c:pt>
                <c:pt idx="29">
                  <c:v>Хивский МР</c:v>
                </c:pt>
                <c:pt idx="30">
                  <c:v>Буйнакский МР</c:v>
                </c:pt>
                <c:pt idx="31">
                  <c:v>Магарамкентский МР</c:v>
                </c:pt>
                <c:pt idx="32">
                  <c:v>Кулинский МР</c:v>
                </c:pt>
                <c:pt idx="33">
                  <c:v>Гергебильский МР</c:v>
                </c:pt>
                <c:pt idx="34">
                  <c:v>Докузпаринский МР</c:v>
                </c:pt>
                <c:pt idx="35">
                  <c:v>Дербентский МР</c:v>
                </c:pt>
                <c:pt idx="36">
                  <c:v>г. Дагестанские Огни</c:v>
                </c:pt>
                <c:pt idx="37">
                  <c:v>Казбековский МР</c:v>
                </c:pt>
                <c:pt idx="38">
                  <c:v>Унцукульский МР</c:v>
                </c:pt>
                <c:pt idx="39">
                  <c:v>Цумадинский МР</c:v>
                </c:pt>
                <c:pt idx="40">
                  <c:v>Сергокалинский МР</c:v>
                </c:pt>
                <c:pt idx="41">
                  <c:v>Дахадаевский МР</c:v>
                </c:pt>
                <c:pt idx="42">
                  <c:v>Цунтинский МР</c:v>
                </c:pt>
                <c:pt idx="43">
                  <c:v>Чародинский МР</c:v>
                </c:pt>
                <c:pt idx="44">
                  <c:v>Каякентский МР</c:v>
                </c:pt>
                <c:pt idx="45">
                  <c:v>Акушинский МР</c:v>
                </c:pt>
                <c:pt idx="46">
                  <c:v>Кизлярский МР</c:v>
                </c:pt>
                <c:pt idx="47">
                  <c:v>Левашинский МР</c:v>
                </c:pt>
                <c:pt idx="48">
                  <c:v>Ботлихский МР</c:v>
                </c:pt>
                <c:pt idx="49">
                  <c:v>Ахвахский МР</c:v>
                </c:pt>
                <c:pt idx="50">
                  <c:v>Хунзахский МР</c:v>
                </c:pt>
                <c:pt idx="51">
                  <c:v>Шамильский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'5.3. Творчество'!$Q$2:$Q$55</c:f>
              <c:numCache>
                <c:formatCode>0.00</c:formatCode>
                <c:ptCount val="5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CDB-425F-A6DA-700C1C262332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30"/>
        <c:overlap val="100"/>
        <c:axId val="1299218543"/>
        <c:axId val="1299231503"/>
      </c:barChart>
      <c:catAx>
        <c:axId val="1299218543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99231503"/>
        <c:crosses val="autoZero"/>
        <c:auto val="1"/>
        <c:lblAlgn val="ctr"/>
        <c:lblOffset val="100"/>
        <c:tickMarkSkip val="1"/>
        <c:noMultiLvlLbl val="0"/>
      </c:catAx>
      <c:valAx>
        <c:axId val="1299231503"/>
        <c:scaling>
          <c:orientation val="minMax"/>
          <c:max val="5"/>
          <c:min val="2"/>
        </c:scaling>
        <c:delete val="0"/>
        <c:axPos val="t"/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.00" sourceLinked="1"/>
        <c:majorTickMark val="cross"/>
        <c:minorTickMark val="cross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99218543"/>
        <c:crosses val="autoZero"/>
        <c:crossBetween val="between"/>
        <c:majorUnit val="1"/>
        <c:minorUnit val="0.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0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40" b="0" i="0" u="none" strike="noStrike" kern="1200" spc="0" baseline="0">
                <a:solidFill>
                  <a:sysClr val="windowText" lastClr="000000"/>
                </a:solidFill>
              </a:rPr>
              <a:t>Распределение уровней Магистрального направления «Воспитание» ОО РД по результатам прохождения самодиагностики</a:t>
            </a:r>
            <a:r>
              <a:rPr lang="en-US" sz="1440" b="0" i="0" u="none" strike="noStrike" kern="1200" spc="0" baseline="0">
                <a:solidFill>
                  <a:sysClr val="windowText" lastClr="000000"/>
                </a:solidFill>
              </a:rPr>
              <a:t> </a:t>
            </a:r>
            <a:r>
              <a:rPr lang="ru-RU" sz="1440" b="0" i="0" u="none" strike="noStrike" kern="1200" spc="0" baseline="0">
                <a:solidFill>
                  <a:sysClr val="windowText" lastClr="000000"/>
                </a:solidFill>
              </a:rPr>
              <a:t>в разрезе по МО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percentStacked"/>
        <c:varyColors val="0"/>
        <c:ser>
          <c:idx val="1"/>
          <c:order val="0"/>
          <c:tx>
            <c:strRef>
              <c:f>'5.4. Воспитание'!$I$1</c:f>
              <c:strCache>
                <c:ptCount val="1"/>
                <c:pt idx="0">
                  <c:v>Высокий 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'5.4. Воспитание'!$G$2:$G$55</c:f>
              <c:strCache>
                <c:ptCount val="54"/>
                <c:pt idx="0">
                  <c:v>Рутульский МР</c:v>
                </c:pt>
                <c:pt idx="1">
                  <c:v>Бежтинский участок</c:v>
                </c:pt>
                <c:pt idx="2">
                  <c:v>Ногайский МР</c:v>
                </c:pt>
                <c:pt idx="3">
                  <c:v>Цумадинский МР</c:v>
                </c:pt>
                <c:pt idx="4">
                  <c:v>г. Каспийск</c:v>
                </c:pt>
                <c:pt idx="5">
                  <c:v>Кизилюртовский МР</c:v>
                </c:pt>
                <c:pt idx="6">
                  <c:v>Цунтинский МР</c:v>
                </c:pt>
                <c:pt idx="7">
                  <c:v>г. Кизилюрт</c:v>
                </c:pt>
                <c:pt idx="8">
                  <c:v>г. Избербаш</c:v>
                </c:pt>
                <c:pt idx="9">
                  <c:v>Карабудахкентский МР</c:v>
                </c:pt>
                <c:pt idx="10">
                  <c:v>Сулейман-Стальский МР</c:v>
                </c:pt>
                <c:pt idx="11">
                  <c:v>г. Махачкала</c:v>
                </c:pt>
                <c:pt idx="12">
                  <c:v>Новолакский МР</c:v>
                </c:pt>
                <c:pt idx="13">
                  <c:v>г. Дербент</c:v>
                </c:pt>
                <c:pt idx="14">
                  <c:v>Казбековский МР</c:v>
                </c:pt>
                <c:pt idx="15">
                  <c:v>ЦОДОУ ЗОЖ</c:v>
                </c:pt>
                <c:pt idx="16">
                  <c:v>Гумбетовский МР</c:v>
                </c:pt>
                <c:pt idx="17">
                  <c:v>Агульский МР</c:v>
                </c:pt>
                <c:pt idx="18">
                  <c:v>Кумторкалинский МР</c:v>
                </c:pt>
                <c:pt idx="19">
                  <c:v>Магарамкентский МР</c:v>
                </c:pt>
                <c:pt idx="20">
                  <c:v>г. Дагестанские Огни</c:v>
                </c:pt>
                <c:pt idx="21">
                  <c:v>Кайтагский МР</c:v>
                </c:pt>
                <c:pt idx="22">
                  <c:v>Хивский МР</c:v>
                </c:pt>
                <c:pt idx="23">
                  <c:v>Тарумовский МР</c:v>
                </c:pt>
                <c:pt idx="24">
                  <c:v>Ахтынский МР</c:v>
                </c:pt>
                <c:pt idx="25">
                  <c:v>Дербентский МР</c:v>
                </c:pt>
                <c:pt idx="26">
                  <c:v>Хасавюртовский МР</c:v>
                </c:pt>
                <c:pt idx="27">
                  <c:v>Бабаюртовский МР</c:v>
                </c:pt>
                <c:pt idx="28">
                  <c:v>г. Буйнакск</c:v>
                </c:pt>
                <c:pt idx="29">
                  <c:v>Буйнакский МР</c:v>
                </c:pt>
                <c:pt idx="30">
                  <c:v>Дахадаевский МР</c:v>
                </c:pt>
                <c:pt idx="31">
                  <c:v>Лакский МР</c:v>
                </c:pt>
                <c:pt idx="32">
                  <c:v>Гунибский МР</c:v>
                </c:pt>
                <c:pt idx="33">
                  <c:v>Подведомственные</c:v>
                </c:pt>
                <c:pt idx="34">
                  <c:v>Каякентский МР</c:v>
                </c:pt>
                <c:pt idx="35">
                  <c:v>Гергебильский МР</c:v>
                </c:pt>
                <c:pt idx="36">
                  <c:v>Докузпаринский МР</c:v>
                </c:pt>
                <c:pt idx="37">
                  <c:v>Кизлярский МР</c:v>
                </c:pt>
                <c:pt idx="38">
                  <c:v>Ботлихский МР</c:v>
                </c:pt>
                <c:pt idx="39">
                  <c:v>Акушинский МР</c:v>
                </c:pt>
                <c:pt idx="40">
                  <c:v>Табасаранский МР</c:v>
                </c:pt>
                <c:pt idx="41">
                  <c:v>Кулинский МР</c:v>
                </c:pt>
                <c:pt idx="42">
                  <c:v>Ахвахский МР</c:v>
                </c:pt>
                <c:pt idx="43">
                  <c:v>г. Хасавюрт</c:v>
                </c:pt>
                <c:pt idx="44">
                  <c:v>Сергокалинский МР</c:v>
                </c:pt>
                <c:pt idx="45">
                  <c:v>г. Кизляр</c:v>
                </c:pt>
                <c:pt idx="46">
                  <c:v>Чародинский МР</c:v>
                </c:pt>
                <c:pt idx="47">
                  <c:v>Унцукульский МР</c:v>
                </c:pt>
                <c:pt idx="48">
                  <c:v>Хунзахский МР</c:v>
                </c:pt>
                <c:pt idx="49">
                  <c:v>Шамильский МР</c:v>
                </c:pt>
                <c:pt idx="50">
                  <c:v>г. Южно-Сухокумск</c:v>
                </c:pt>
                <c:pt idx="51">
                  <c:v>Левашинский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'5.4. Воспитание'!$I$2:$I$55</c:f>
              <c:numCache>
                <c:formatCode>0%</c:formatCode>
                <c:ptCount val="54"/>
                <c:pt idx="0">
                  <c:v>0.82608695652173914</c:v>
                </c:pt>
                <c:pt idx="1">
                  <c:v>0.7142857142857143</c:v>
                </c:pt>
                <c:pt idx="2">
                  <c:v>0.5625</c:v>
                </c:pt>
                <c:pt idx="3">
                  <c:v>0.5</c:v>
                </c:pt>
                <c:pt idx="4">
                  <c:v>0.375</c:v>
                </c:pt>
                <c:pt idx="5">
                  <c:v>0.30434782608695654</c:v>
                </c:pt>
                <c:pt idx="6">
                  <c:v>0.5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0.28947368421052633</c:v>
                </c:pt>
                <c:pt idx="11">
                  <c:v>0.34722222222222221</c:v>
                </c:pt>
                <c:pt idx="12">
                  <c:v>0.2608695652173913</c:v>
                </c:pt>
                <c:pt idx="13">
                  <c:v>0.20833333333333334</c:v>
                </c:pt>
                <c:pt idx="14">
                  <c:v>0.33333333333333331</c:v>
                </c:pt>
                <c:pt idx="15">
                  <c:v>0.24675324675324675</c:v>
                </c:pt>
                <c:pt idx="16">
                  <c:v>0.36842105263157893</c:v>
                </c:pt>
                <c:pt idx="17">
                  <c:v>0.13333333333333333</c:v>
                </c:pt>
                <c:pt idx="18">
                  <c:v>0.125</c:v>
                </c:pt>
                <c:pt idx="19">
                  <c:v>0.1875</c:v>
                </c:pt>
                <c:pt idx="20">
                  <c:v>0.125</c:v>
                </c:pt>
                <c:pt idx="21">
                  <c:v>0.27272727272727271</c:v>
                </c:pt>
                <c:pt idx="22">
                  <c:v>0.36</c:v>
                </c:pt>
                <c:pt idx="23">
                  <c:v>0.27777777777777779</c:v>
                </c:pt>
                <c:pt idx="24">
                  <c:v>0.33333333333333331</c:v>
                </c:pt>
                <c:pt idx="25">
                  <c:v>0.22222222222222221</c:v>
                </c:pt>
                <c:pt idx="26">
                  <c:v>0.12727272727272726</c:v>
                </c:pt>
                <c:pt idx="27">
                  <c:v>0.19047619047619047</c:v>
                </c:pt>
                <c:pt idx="28">
                  <c:v>9.0909090909090912E-2</c:v>
                </c:pt>
                <c:pt idx="29">
                  <c:v>0.19444444444444445</c:v>
                </c:pt>
                <c:pt idx="30">
                  <c:v>0.27906976744186046</c:v>
                </c:pt>
                <c:pt idx="31">
                  <c:v>0.26666666666666666</c:v>
                </c:pt>
                <c:pt idx="32">
                  <c:v>0.19230769230769232</c:v>
                </c:pt>
                <c:pt idx="33">
                  <c:v>0.26666666666666666</c:v>
                </c:pt>
                <c:pt idx="34">
                  <c:v>0.2</c:v>
                </c:pt>
                <c:pt idx="35">
                  <c:v>0.1</c:v>
                </c:pt>
                <c:pt idx="36">
                  <c:v>0.1</c:v>
                </c:pt>
                <c:pt idx="37">
                  <c:v>9.3023255813953487E-2</c:v>
                </c:pt>
                <c:pt idx="38">
                  <c:v>7.6923076923076927E-2</c:v>
                </c:pt>
                <c:pt idx="39">
                  <c:v>6.6666666666666666E-2</c:v>
                </c:pt>
                <c:pt idx="40">
                  <c:v>0.10526315789473684</c:v>
                </c:pt>
                <c:pt idx="41">
                  <c:v>7.1428571428571425E-2</c:v>
                </c:pt>
                <c:pt idx="42">
                  <c:v>0.14285714285714285</c:v>
                </c:pt>
                <c:pt idx="43">
                  <c:v>8.6956521739130432E-2</c:v>
                </c:pt>
                <c:pt idx="44">
                  <c:v>4.5454545454545456E-2</c:v>
                </c:pt>
                <c:pt idx="45">
                  <c:v>0</c:v>
                </c:pt>
                <c:pt idx="46">
                  <c:v>0.1111111111111111</c:v>
                </c:pt>
                <c:pt idx="47">
                  <c:v>0.13333333333333333</c:v>
                </c:pt>
                <c:pt idx="48">
                  <c:v>0.13513513513513514</c:v>
                </c:pt>
                <c:pt idx="49">
                  <c:v>0.15384615384615385</c:v>
                </c:pt>
                <c:pt idx="50">
                  <c:v>0</c:v>
                </c:pt>
                <c:pt idx="51">
                  <c:v>0.10256410256410256</c:v>
                </c:pt>
                <c:pt idx="52">
                  <c:v>8.6956521739130432E-2</c:v>
                </c:pt>
                <c:pt idx="53">
                  <c:v>7.6923076923076927E-2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32-4E67-B63A-661997E1565C}"/>
            </c:ext>
          </c:extLst>
        </c:ser>
        <c:ser>
          <c:idx val="2"/>
          <c:order val="1"/>
          <c:tx>
            <c:strRef>
              <c:f>'5.4. Воспитание'!$J$1</c:f>
              <c:strCache>
                <c:ptCount val="1"/>
                <c:pt idx="0">
                  <c:v>Средний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'5.4. Воспитание'!$G$2:$G$55</c:f>
              <c:strCache>
                <c:ptCount val="54"/>
                <c:pt idx="0">
                  <c:v>Рутульский МР</c:v>
                </c:pt>
                <c:pt idx="1">
                  <c:v>Бежтинский участок</c:v>
                </c:pt>
                <c:pt idx="2">
                  <c:v>Ногайский МР</c:v>
                </c:pt>
                <c:pt idx="3">
                  <c:v>Цумадинский МР</c:v>
                </c:pt>
                <c:pt idx="4">
                  <c:v>г. Каспийск</c:v>
                </c:pt>
                <c:pt idx="5">
                  <c:v>Кизилюртовский МР</c:v>
                </c:pt>
                <c:pt idx="6">
                  <c:v>Цунтинский МР</c:v>
                </c:pt>
                <c:pt idx="7">
                  <c:v>г. Кизилюрт</c:v>
                </c:pt>
                <c:pt idx="8">
                  <c:v>г. Избербаш</c:v>
                </c:pt>
                <c:pt idx="9">
                  <c:v>Карабудахкентский МР</c:v>
                </c:pt>
                <c:pt idx="10">
                  <c:v>Сулейман-Стальский МР</c:v>
                </c:pt>
                <c:pt idx="11">
                  <c:v>г. Махачкала</c:v>
                </c:pt>
                <c:pt idx="12">
                  <c:v>Новолакский МР</c:v>
                </c:pt>
                <c:pt idx="13">
                  <c:v>г. Дербент</c:v>
                </c:pt>
                <c:pt idx="14">
                  <c:v>Казбековский МР</c:v>
                </c:pt>
                <c:pt idx="15">
                  <c:v>ЦОДОУ ЗОЖ</c:v>
                </c:pt>
                <c:pt idx="16">
                  <c:v>Гумбетовский МР</c:v>
                </c:pt>
                <c:pt idx="17">
                  <c:v>Агульский МР</c:v>
                </c:pt>
                <c:pt idx="18">
                  <c:v>Кумторкалинский МР</c:v>
                </c:pt>
                <c:pt idx="19">
                  <c:v>Магарамкентский МР</c:v>
                </c:pt>
                <c:pt idx="20">
                  <c:v>г. Дагестанские Огни</c:v>
                </c:pt>
                <c:pt idx="21">
                  <c:v>Кайтагский МР</c:v>
                </c:pt>
                <c:pt idx="22">
                  <c:v>Хивский МР</c:v>
                </c:pt>
                <c:pt idx="23">
                  <c:v>Тарумовский МР</c:v>
                </c:pt>
                <c:pt idx="24">
                  <c:v>Ахтынский МР</c:v>
                </c:pt>
                <c:pt idx="25">
                  <c:v>Дербентский МР</c:v>
                </c:pt>
                <c:pt idx="26">
                  <c:v>Хасавюртовский МР</c:v>
                </c:pt>
                <c:pt idx="27">
                  <c:v>Бабаюртовский МР</c:v>
                </c:pt>
                <c:pt idx="28">
                  <c:v>г. Буйнакск</c:v>
                </c:pt>
                <c:pt idx="29">
                  <c:v>Буйнакский МР</c:v>
                </c:pt>
                <c:pt idx="30">
                  <c:v>Дахадаевский МР</c:v>
                </c:pt>
                <c:pt idx="31">
                  <c:v>Лакский МР</c:v>
                </c:pt>
                <c:pt idx="32">
                  <c:v>Гунибский МР</c:v>
                </c:pt>
                <c:pt idx="33">
                  <c:v>Подведомственные</c:v>
                </c:pt>
                <c:pt idx="34">
                  <c:v>Каякентский МР</c:v>
                </c:pt>
                <c:pt idx="35">
                  <c:v>Гергебильский МР</c:v>
                </c:pt>
                <c:pt idx="36">
                  <c:v>Докузпаринский МР</c:v>
                </c:pt>
                <c:pt idx="37">
                  <c:v>Кизлярский МР</c:v>
                </c:pt>
                <c:pt idx="38">
                  <c:v>Ботлихский МР</c:v>
                </c:pt>
                <c:pt idx="39">
                  <c:v>Акушинский МР</c:v>
                </c:pt>
                <c:pt idx="40">
                  <c:v>Табасаранский МР</c:v>
                </c:pt>
                <c:pt idx="41">
                  <c:v>Кулинский МР</c:v>
                </c:pt>
                <c:pt idx="42">
                  <c:v>Ахвахский МР</c:v>
                </c:pt>
                <c:pt idx="43">
                  <c:v>г. Хасавюрт</c:v>
                </c:pt>
                <c:pt idx="44">
                  <c:v>Сергокалинский МР</c:v>
                </c:pt>
                <c:pt idx="45">
                  <c:v>г. Кизляр</c:v>
                </c:pt>
                <c:pt idx="46">
                  <c:v>Чародинский МР</c:v>
                </c:pt>
                <c:pt idx="47">
                  <c:v>Унцукульский МР</c:v>
                </c:pt>
                <c:pt idx="48">
                  <c:v>Хунзахский МР</c:v>
                </c:pt>
                <c:pt idx="49">
                  <c:v>Шамильский МР</c:v>
                </c:pt>
                <c:pt idx="50">
                  <c:v>г. Южно-Сухокумск</c:v>
                </c:pt>
                <c:pt idx="51">
                  <c:v>Левашинский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'5.4. Воспитание'!$J$2:$J$55</c:f>
              <c:numCache>
                <c:formatCode>0%</c:formatCode>
                <c:ptCount val="54"/>
                <c:pt idx="0">
                  <c:v>0.13043478260869565</c:v>
                </c:pt>
                <c:pt idx="1">
                  <c:v>0.2857142857142857</c:v>
                </c:pt>
                <c:pt idx="2">
                  <c:v>0.4375</c:v>
                </c:pt>
                <c:pt idx="3">
                  <c:v>0.45454545454545453</c:v>
                </c:pt>
                <c:pt idx="4">
                  <c:v>0.5625</c:v>
                </c:pt>
                <c:pt idx="5">
                  <c:v>0.69565217391304346</c:v>
                </c:pt>
                <c:pt idx="6">
                  <c:v>0.35</c:v>
                </c:pt>
                <c:pt idx="7">
                  <c:v>0.75</c:v>
                </c:pt>
                <c:pt idx="8">
                  <c:v>0.75</c:v>
                </c:pt>
                <c:pt idx="9">
                  <c:v>0.75</c:v>
                </c:pt>
                <c:pt idx="10">
                  <c:v>0.65789473684210531</c:v>
                </c:pt>
                <c:pt idx="11">
                  <c:v>0.55555555555555558</c:v>
                </c:pt>
                <c:pt idx="12">
                  <c:v>0.69565217391304346</c:v>
                </c:pt>
                <c:pt idx="13">
                  <c:v>0.79166666666666663</c:v>
                </c:pt>
                <c:pt idx="14">
                  <c:v>0.53333333333333333</c:v>
                </c:pt>
                <c:pt idx="15">
                  <c:v>0.68831168831168832</c:v>
                </c:pt>
                <c:pt idx="16">
                  <c:v>0.47368421052631576</c:v>
                </c:pt>
                <c:pt idx="17">
                  <c:v>0.8666666666666667</c:v>
                </c:pt>
                <c:pt idx="18">
                  <c:v>0.875</c:v>
                </c:pt>
                <c:pt idx="19">
                  <c:v>0.75</c:v>
                </c:pt>
                <c:pt idx="20">
                  <c:v>0.875</c:v>
                </c:pt>
                <c:pt idx="21">
                  <c:v>0.60606060606060608</c:v>
                </c:pt>
                <c:pt idx="22">
                  <c:v>0.44</c:v>
                </c:pt>
                <c:pt idx="23">
                  <c:v>0.61111111111111116</c:v>
                </c:pt>
                <c:pt idx="24">
                  <c:v>0.44444444444444442</c:v>
                </c:pt>
                <c:pt idx="25">
                  <c:v>0.66666666666666663</c:v>
                </c:pt>
                <c:pt idx="26">
                  <c:v>0.8545454545454545</c:v>
                </c:pt>
                <c:pt idx="27">
                  <c:v>0.7142857142857143</c:v>
                </c:pt>
                <c:pt idx="28">
                  <c:v>0.90909090909090906</c:v>
                </c:pt>
                <c:pt idx="29">
                  <c:v>0.69444444444444442</c:v>
                </c:pt>
                <c:pt idx="30">
                  <c:v>0.51162790697674421</c:v>
                </c:pt>
                <c:pt idx="31">
                  <c:v>0.53333333333333333</c:v>
                </c:pt>
                <c:pt idx="32">
                  <c:v>0.65384615384615385</c:v>
                </c:pt>
                <c:pt idx="33">
                  <c:v>0.46666666666666667</c:v>
                </c:pt>
                <c:pt idx="34">
                  <c:v>0.6</c:v>
                </c:pt>
                <c:pt idx="35">
                  <c:v>0.8</c:v>
                </c:pt>
                <c:pt idx="36">
                  <c:v>0.8</c:v>
                </c:pt>
                <c:pt idx="37">
                  <c:v>0.81395348837209303</c:v>
                </c:pt>
                <c:pt idx="38">
                  <c:v>0.80769230769230771</c:v>
                </c:pt>
                <c:pt idx="39">
                  <c:v>0.8</c:v>
                </c:pt>
                <c:pt idx="40">
                  <c:v>0.7192982456140351</c:v>
                </c:pt>
                <c:pt idx="41">
                  <c:v>0.7857142857142857</c:v>
                </c:pt>
                <c:pt idx="42">
                  <c:v>0.6428571428571429</c:v>
                </c:pt>
                <c:pt idx="43">
                  <c:v>0.78260869565217395</c:v>
                </c:pt>
                <c:pt idx="44">
                  <c:v>0.81818181818181823</c:v>
                </c:pt>
                <c:pt idx="45">
                  <c:v>0.9</c:v>
                </c:pt>
                <c:pt idx="46">
                  <c:v>0.66666666666666663</c:v>
                </c:pt>
                <c:pt idx="47">
                  <c:v>0.6</c:v>
                </c:pt>
                <c:pt idx="48">
                  <c:v>0.56756756756756754</c:v>
                </c:pt>
                <c:pt idx="49">
                  <c:v>0.53846153846153844</c:v>
                </c:pt>
                <c:pt idx="50">
                  <c:v>0.75</c:v>
                </c:pt>
                <c:pt idx="51">
                  <c:v>0.53846153846153844</c:v>
                </c:pt>
                <c:pt idx="52">
                  <c:v>0.60869565217391308</c:v>
                </c:pt>
                <c:pt idx="53">
                  <c:v>0.26923076923076922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732-4E67-B63A-661997E1565C}"/>
            </c:ext>
          </c:extLst>
        </c:ser>
        <c:ser>
          <c:idx val="3"/>
          <c:order val="2"/>
          <c:tx>
            <c:strRef>
              <c:f>'5.4. Воспитание'!$K$1</c:f>
              <c:strCache>
                <c:ptCount val="1"/>
                <c:pt idx="0">
                  <c:v>Базовый </c:v>
                </c:pt>
              </c:strCache>
            </c:strRef>
          </c:tx>
          <c:spPr>
            <a:solidFill>
              <a:srgbClr val="CC990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'5.4. Воспитание'!$G$2:$G$55</c:f>
              <c:strCache>
                <c:ptCount val="54"/>
                <c:pt idx="0">
                  <c:v>Рутульский МР</c:v>
                </c:pt>
                <c:pt idx="1">
                  <c:v>Бежтинский участок</c:v>
                </c:pt>
                <c:pt idx="2">
                  <c:v>Ногайский МР</c:v>
                </c:pt>
                <c:pt idx="3">
                  <c:v>Цумадинский МР</c:v>
                </c:pt>
                <c:pt idx="4">
                  <c:v>г. Каспийск</c:v>
                </c:pt>
                <c:pt idx="5">
                  <c:v>Кизилюртовский МР</c:v>
                </c:pt>
                <c:pt idx="6">
                  <c:v>Цунтинский МР</c:v>
                </c:pt>
                <c:pt idx="7">
                  <c:v>г. Кизилюрт</c:v>
                </c:pt>
                <c:pt idx="8">
                  <c:v>г. Избербаш</c:v>
                </c:pt>
                <c:pt idx="9">
                  <c:v>Карабудахкентский МР</c:v>
                </c:pt>
                <c:pt idx="10">
                  <c:v>Сулейман-Стальский МР</c:v>
                </c:pt>
                <c:pt idx="11">
                  <c:v>г. Махачкала</c:v>
                </c:pt>
                <c:pt idx="12">
                  <c:v>Новолакский МР</c:v>
                </c:pt>
                <c:pt idx="13">
                  <c:v>г. Дербент</c:v>
                </c:pt>
                <c:pt idx="14">
                  <c:v>Казбековский МР</c:v>
                </c:pt>
                <c:pt idx="15">
                  <c:v>ЦОДОУ ЗОЖ</c:v>
                </c:pt>
                <c:pt idx="16">
                  <c:v>Гумбетовский МР</c:v>
                </c:pt>
                <c:pt idx="17">
                  <c:v>Агульский МР</c:v>
                </c:pt>
                <c:pt idx="18">
                  <c:v>Кумторкалинский МР</c:v>
                </c:pt>
                <c:pt idx="19">
                  <c:v>Магарамкентский МР</c:v>
                </c:pt>
                <c:pt idx="20">
                  <c:v>г. Дагестанские Огни</c:v>
                </c:pt>
                <c:pt idx="21">
                  <c:v>Кайтагский МР</c:v>
                </c:pt>
                <c:pt idx="22">
                  <c:v>Хивский МР</c:v>
                </c:pt>
                <c:pt idx="23">
                  <c:v>Тарумовский МР</c:v>
                </c:pt>
                <c:pt idx="24">
                  <c:v>Ахтынский МР</c:v>
                </c:pt>
                <c:pt idx="25">
                  <c:v>Дербентский МР</c:v>
                </c:pt>
                <c:pt idx="26">
                  <c:v>Хасавюртовский МР</c:v>
                </c:pt>
                <c:pt idx="27">
                  <c:v>Бабаюртовский МР</c:v>
                </c:pt>
                <c:pt idx="28">
                  <c:v>г. Буйнакск</c:v>
                </c:pt>
                <c:pt idx="29">
                  <c:v>Буйнакский МР</c:v>
                </c:pt>
                <c:pt idx="30">
                  <c:v>Дахадаевский МР</c:v>
                </c:pt>
                <c:pt idx="31">
                  <c:v>Лакский МР</c:v>
                </c:pt>
                <c:pt idx="32">
                  <c:v>Гунибский МР</c:v>
                </c:pt>
                <c:pt idx="33">
                  <c:v>Подведомственные</c:v>
                </c:pt>
                <c:pt idx="34">
                  <c:v>Каякентский МР</c:v>
                </c:pt>
                <c:pt idx="35">
                  <c:v>Гергебильский МР</c:v>
                </c:pt>
                <c:pt idx="36">
                  <c:v>Докузпаринский МР</c:v>
                </c:pt>
                <c:pt idx="37">
                  <c:v>Кизлярский МР</c:v>
                </c:pt>
                <c:pt idx="38">
                  <c:v>Ботлихский МР</c:v>
                </c:pt>
                <c:pt idx="39">
                  <c:v>Акушинский МР</c:v>
                </c:pt>
                <c:pt idx="40">
                  <c:v>Табасаранский МР</c:v>
                </c:pt>
                <c:pt idx="41">
                  <c:v>Кулинский МР</c:v>
                </c:pt>
                <c:pt idx="42">
                  <c:v>Ахвахский МР</c:v>
                </c:pt>
                <c:pt idx="43">
                  <c:v>г. Хасавюрт</c:v>
                </c:pt>
                <c:pt idx="44">
                  <c:v>Сергокалинский МР</c:v>
                </c:pt>
                <c:pt idx="45">
                  <c:v>г. Кизляр</c:v>
                </c:pt>
                <c:pt idx="46">
                  <c:v>Чародинский МР</c:v>
                </c:pt>
                <c:pt idx="47">
                  <c:v>Унцукульский МР</c:v>
                </c:pt>
                <c:pt idx="48">
                  <c:v>Хунзахский МР</c:v>
                </c:pt>
                <c:pt idx="49">
                  <c:v>Шамильский МР</c:v>
                </c:pt>
                <c:pt idx="50">
                  <c:v>г. Южно-Сухокумск</c:v>
                </c:pt>
                <c:pt idx="51">
                  <c:v>Левашинский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'5.4. Воспитание'!$K$2:$K$55</c:f>
              <c:numCache>
                <c:formatCode>0%</c:formatCode>
                <c:ptCount val="54"/>
                <c:pt idx="0">
                  <c:v>4.3478260869565216E-2</c:v>
                </c:pt>
                <c:pt idx="1">
                  <c:v>0</c:v>
                </c:pt>
                <c:pt idx="2">
                  <c:v>0</c:v>
                </c:pt>
                <c:pt idx="3">
                  <c:v>4.5454545454545456E-2</c:v>
                </c:pt>
                <c:pt idx="4">
                  <c:v>6.25E-2</c:v>
                </c:pt>
                <c:pt idx="5">
                  <c:v>0</c:v>
                </c:pt>
                <c:pt idx="6">
                  <c:v>0.1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5.2631578947368418E-2</c:v>
                </c:pt>
                <c:pt idx="11">
                  <c:v>6.9444444444444448E-2</c:v>
                </c:pt>
                <c:pt idx="12">
                  <c:v>4.3478260869565216E-2</c:v>
                </c:pt>
                <c:pt idx="13">
                  <c:v>0</c:v>
                </c:pt>
                <c:pt idx="14">
                  <c:v>0.13333333333333333</c:v>
                </c:pt>
                <c:pt idx="15">
                  <c:v>6.4935064935064929E-2</c:v>
                </c:pt>
                <c:pt idx="16">
                  <c:v>0.10526315789473684</c:v>
                </c:pt>
                <c:pt idx="17">
                  <c:v>0</c:v>
                </c:pt>
                <c:pt idx="18">
                  <c:v>0</c:v>
                </c:pt>
                <c:pt idx="19">
                  <c:v>6.25E-2</c:v>
                </c:pt>
                <c:pt idx="20">
                  <c:v>0</c:v>
                </c:pt>
                <c:pt idx="21">
                  <c:v>9.0909090909090912E-2</c:v>
                </c:pt>
                <c:pt idx="22">
                  <c:v>0.16</c:v>
                </c:pt>
                <c:pt idx="23">
                  <c:v>5.5555555555555552E-2</c:v>
                </c:pt>
                <c:pt idx="24">
                  <c:v>0.22222222222222221</c:v>
                </c:pt>
                <c:pt idx="25">
                  <c:v>0.1111111111111111</c:v>
                </c:pt>
                <c:pt idx="26">
                  <c:v>1.8181818181818181E-2</c:v>
                </c:pt>
                <c:pt idx="27">
                  <c:v>9.5238095238095233E-2</c:v>
                </c:pt>
                <c:pt idx="28">
                  <c:v>0</c:v>
                </c:pt>
                <c:pt idx="29">
                  <c:v>0.1111111111111111</c:v>
                </c:pt>
                <c:pt idx="30">
                  <c:v>0.20930232558139536</c:v>
                </c:pt>
                <c:pt idx="31">
                  <c:v>0.2</c:v>
                </c:pt>
                <c:pt idx="32">
                  <c:v>0.15384615384615385</c:v>
                </c:pt>
                <c:pt idx="33">
                  <c:v>0.26666666666666666</c:v>
                </c:pt>
                <c:pt idx="34">
                  <c:v>0.2</c:v>
                </c:pt>
                <c:pt idx="35">
                  <c:v>0.1</c:v>
                </c:pt>
                <c:pt idx="36">
                  <c:v>0.1</c:v>
                </c:pt>
                <c:pt idx="37">
                  <c:v>9.3023255813953487E-2</c:v>
                </c:pt>
                <c:pt idx="38">
                  <c:v>0.11538461538461539</c:v>
                </c:pt>
                <c:pt idx="39">
                  <c:v>0.13333333333333333</c:v>
                </c:pt>
                <c:pt idx="40">
                  <c:v>0.17543859649122806</c:v>
                </c:pt>
                <c:pt idx="41">
                  <c:v>0.14285714285714285</c:v>
                </c:pt>
                <c:pt idx="42">
                  <c:v>0.21428571428571427</c:v>
                </c:pt>
                <c:pt idx="43">
                  <c:v>8.6956521739130432E-2</c:v>
                </c:pt>
                <c:pt idx="44">
                  <c:v>0.13636363636363635</c:v>
                </c:pt>
                <c:pt idx="45">
                  <c:v>0.1</c:v>
                </c:pt>
                <c:pt idx="46">
                  <c:v>0.22222222222222221</c:v>
                </c:pt>
                <c:pt idx="47">
                  <c:v>0.26666666666666666</c:v>
                </c:pt>
                <c:pt idx="48">
                  <c:v>0.29729729729729731</c:v>
                </c:pt>
                <c:pt idx="49">
                  <c:v>0.23076923076923078</c:v>
                </c:pt>
                <c:pt idx="50">
                  <c:v>0.25</c:v>
                </c:pt>
                <c:pt idx="51">
                  <c:v>0.35897435897435898</c:v>
                </c:pt>
                <c:pt idx="52">
                  <c:v>0.21739130434782608</c:v>
                </c:pt>
                <c:pt idx="53">
                  <c:v>0.61538461538461542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732-4E67-B63A-661997E1565C}"/>
            </c:ext>
          </c:extLst>
        </c:ser>
        <c:ser>
          <c:idx val="4"/>
          <c:order val="3"/>
          <c:tx>
            <c:strRef>
              <c:f>'5.4. Воспитание'!$L$1</c:f>
              <c:strCache>
                <c:ptCount val="1"/>
                <c:pt idx="0">
                  <c:v>Ниже базового 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'5.4. Воспитание'!$G$2:$G$55</c:f>
              <c:strCache>
                <c:ptCount val="54"/>
                <c:pt idx="0">
                  <c:v>Рутульский МР</c:v>
                </c:pt>
                <c:pt idx="1">
                  <c:v>Бежтинский участок</c:v>
                </c:pt>
                <c:pt idx="2">
                  <c:v>Ногайский МР</c:v>
                </c:pt>
                <c:pt idx="3">
                  <c:v>Цумадинский МР</c:v>
                </c:pt>
                <c:pt idx="4">
                  <c:v>г. Каспийск</c:v>
                </c:pt>
                <c:pt idx="5">
                  <c:v>Кизилюртовский МР</c:v>
                </c:pt>
                <c:pt idx="6">
                  <c:v>Цунтинский МР</c:v>
                </c:pt>
                <c:pt idx="7">
                  <c:v>г. Кизилюрт</c:v>
                </c:pt>
                <c:pt idx="8">
                  <c:v>г. Избербаш</c:v>
                </c:pt>
                <c:pt idx="9">
                  <c:v>Карабудахкентский МР</c:v>
                </c:pt>
                <c:pt idx="10">
                  <c:v>Сулейман-Стальский МР</c:v>
                </c:pt>
                <c:pt idx="11">
                  <c:v>г. Махачкала</c:v>
                </c:pt>
                <c:pt idx="12">
                  <c:v>Новолакский МР</c:v>
                </c:pt>
                <c:pt idx="13">
                  <c:v>г. Дербент</c:v>
                </c:pt>
                <c:pt idx="14">
                  <c:v>Казбековский МР</c:v>
                </c:pt>
                <c:pt idx="15">
                  <c:v>ЦОДОУ ЗОЖ</c:v>
                </c:pt>
                <c:pt idx="16">
                  <c:v>Гумбетовский МР</c:v>
                </c:pt>
                <c:pt idx="17">
                  <c:v>Агульский МР</c:v>
                </c:pt>
                <c:pt idx="18">
                  <c:v>Кумторкалинский МР</c:v>
                </c:pt>
                <c:pt idx="19">
                  <c:v>Магарамкентский МР</c:v>
                </c:pt>
                <c:pt idx="20">
                  <c:v>г. Дагестанские Огни</c:v>
                </c:pt>
                <c:pt idx="21">
                  <c:v>Кайтагский МР</c:v>
                </c:pt>
                <c:pt idx="22">
                  <c:v>Хивский МР</c:v>
                </c:pt>
                <c:pt idx="23">
                  <c:v>Тарумовский МР</c:v>
                </c:pt>
                <c:pt idx="24">
                  <c:v>Ахтынский МР</c:v>
                </c:pt>
                <c:pt idx="25">
                  <c:v>Дербентский МР</c:v>
                </c:pt>
                <c:pt idx="26">
                  <c:v>Хасавюртовский МР</c:v>
                </c:pt>
                <c:pt idx="27">
                  <c:v>Бабаюртовский МР</c:v>
                </c:pt>
                <c:pt idx="28">
                  <c:v>г. Буйнакск</c:v>
                </c:pt>
                <c:pt idx="29">
                  <c:v>Буйнакский МР</c:v>
                </c:pt>
                <c:pt idx="30">
                  <c:v>Дахадаевский МР</c:v>
                </c:pt>
                <c:pt idx="31">
                  <c:v>Лакский МР</c:v>
                </c:pt>
                <c:pt idx="32">
                  <c:v>Гунибский МР</c:v>
                </c:pt>
                <c:pt idx="33">
                  <c:v>Подведомственные</c:v>
                </c:pt>
                <c:pt idx="34">
                  <c:v>Каякентский МР</c:v>
                </c:pt>
                <c:pt idx="35">
                  <c:v>Гергебильский МР</c:v>
                </c:pt>
                <c:pt idx="36">
                  <c:v>Докузпаринский МР</c:v>
                </c:pt>
                <c:pt idx="37">
                  <c:v>Кизлярский МР</c:v>
                </c:pt>
                <c:pt idx="38">
                  <c:v>Ботлихский МР</c:v>
                </c:pt>
                <c:pt idx="39">
                  <c:v>Акушинский МР</c:v>
                </c:pt>
                <c:pt idx="40">
                  <c:v>Табасаранский МР</c:v>
                </c:pt>
                <c:pt idx="41">
                  <c:v>Кулинский МР</c:v>
                </c:pt>
                <c:pt idx="42">
                  <c:v>Ахвахский МР</c:v>
                </c:pt>
                <c:pt idx="43">
                  <c:v>г. Хасавюрт</c:v>
                </c:pt>
                <c:pt idx="44">
                  <c:v>Сергокалинский МР</c:v>
                </c:pt>
                <c:pt idx="45">
                  <c:v>г. Кизляр</c:v>
                </c:pt>
                <c:pt idx="46">
                  <c:v>Чародинский МР</c:v>
                </c:pt>
                <c:pt idx="47">
                  <c:v>Унцукульский МР</c:v>
                </c:pt>
                <c:pt idx="48">
                  <c:v>Хунзахский МР</c:v>
                </c:pt>
                <c:pt idx="49">
                  <c:v>Шамильский МР</c:v>
                </c:pt>
                <c:pt idx="50">
                  <c:v>г. Южно-Сухокумск</c:v>
                </c:pt>
                <c:pt idx="51">
                  <c:v>Левашинский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'5.4. Воспитание'!$L$2:$L$55</c:f>
              <c:numCache>
                <c:formatCode>0%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0.05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2.7777777777777776E-2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5.2631578947368418E-2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3.0303030303030304E-2</c:v>
                </c:pt>
                <c:pt idx="22">
                  <c:v>0.04</c:v>
                </c:pt>
                <c:pt idx="23">
                  <c:v>5.5555555555555552E-2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4.3478260869565216E-2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7.6923076923076927E-2</c:v>
                </c:pt>
                <c:pt idx="50">
                  <c:v>0</c:v>
                </c:pt>
                <c:pt idx="51">
                  <c:v>0</c:v>
                </c:pt>
                <c:pt idx="52">
                  <c:v>8.6956521739130432E-2</c:v>
                </c:pt>
                <c:pt idx="53">
                  <c:v>3.8461538461538464E-2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732-4E67-B63A-661997E1565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"/>
        <c:overlap val="100"/>
        <c:axId val="775468175"/>
        <c:axId val="775986367"/>
      </c:barChart>
      <c:catAx>
        <c:axId val="775468175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75986367"/>
        <c:crosses val="autoZero"/>
        <c:auto val="1"/>
        <c:lblAlgn val="ctr"/>
        <c:lblOffset val="100"/>
        <c:noMultiLvlLbl val="0"/>
      </c:catAx>
      <c:valAx>
        <c:axId val="775986367"/>
        <c:scaling>
          <c:orientation val="minMax"/>
        </c:scaling>
        <c:delete val="1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crossAx val="7754681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Общие уровни и оценки МО по результатам самодиагностики (Магистральное направление «Воспитание»)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stacked"/>
        <c:varyColors val="0"/>
        <c:ser>
          <c:idx val="6"/>
          <c:order val="0"/>
          <c:tx>
            <c:strRef>
              <c:f>'5.4. Воспитание'!$N$1</c:f>
              <c:strCache>
                <c:ptCount val="1"/>
                <c:pt idx="0">
                  <c:v>Высокий 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'5.4. Воспитание'!$G$2:$G$55</c:f>
              <c:strCache>
                <c:ptCount val="54"/>
                <c:pt idx="0">
                  <c:v>Рутульский МР</c:v>
                </c:pt>
                <c:pt idx="1">
                  <c:v>Бежтинский участок</c:v>
                </c:pt>
                <c:pt idx="2">
                  <c:v>Ногайский МР</c:v>
                </c:pt>
                <c:pt idx="3">
                  <c:v>Цумадинский МР</c:v>
                </c:pt>
                <c:pt idx="4">
                  <c:v>г. Каспийск</c:v>
                </c:pt>
                <c:pt idx="5">
                  <c:v>Кизилюртовский МР</c:v>
                </c:pt>
                <c:pt idx="6">
                  <c:v>Цунтинский МР</c:v>
                </c:pt>
                <c:pt idx="7">
                  <c:v>г. Кизилюрт</c:v>
                </c:pt>
                <c:pt idx="8">
                  <c:v>г. Избербаш</c:v>
                </c:pt>
                <c:pt idx="9">
                  <c:v>Карабудахкентский МР</c:v>
                </c:pt>
                <c:pt idx="10">
                  <c:v>Сулейман-Стальский МР</c:v>
                </c:pt>
                <c:pt idx="11">
                  <c:v>г. Махачкала</c:v>
                </c:pt>
                <c:pt idx="12">
                  <c:v>Новолакский МР</c:v>
                </c:pt>
                <c:pt idx="13">
                  <c:v>г. Дербент</c:v>
                </c:pt>
                <c:pt idx="14">
                  <c:v>Казбековский МР</c:v>
                </c:pt>
                <c:pt idx="15">
                  <c:v>ЦОДОУ ЗОЖ</c:v>
                </c:pt>
                <c:pt idx="16">
                  <c:v>Гумбетовский МР</c:v>
                </c:pt>
                <c:pt idx="17">
                  <c:v>Агульский МР</c:v>
                </c:pt>
                <c:pt idx="18">
                  <c:v>Кумторкалинский МР</c:v>
                </c:pt>
                <c:pt idx="19">
                  <c:v>Магарамкентский МР</c:v>
                </c:pt>
                <c:pt idx="20">
                  <c:v>г. Дагестанские Огни</c:v>
                </c:pt>
                <c:pt idx="21">
                  <c:v>Кайтагский МР</c:v>
                </c:pt>
                <c:pt idx="22">
                  <c:v>Хивский МР</c:v>
                </c:pt>
                <c:pt idx="23">
                  <c:v>Тарумовский МР</c:v>
                </c:pt>
                <c:pt idx="24">
                  <c:v>Ахтынский МР</c:v>
                </c:pt>
                <c:pt idx="25">
                  <c:v>Дербентский МР</c:v>
                </c:pt>
                <c:pt idx="26">
                  <c:v>Хасавюртовский МР</c:v>
                </c:pt>
                <c:pt idx="27">
                  <c:v>Бабаюртовский МР</c:v>
                </c:pt>
                <c:pt idx="28">
                  <c:v>г. Буйнакск</c:v>
                </c:pt>
                <c:pt idx="29">
                  <c:v>Буйнакский МР</c:v>
                </c:pt>
                <c:pt idx="30">
                  <c:v>Дахадаевский МР</c:v>
                </c:pt>
                <c:pt idx="31">
                  <c:v>Лакский МР</c:v>
                </c:pt>
                <c:pt idx="32">
                  <c:v>Гунибский МР</c:v>
                </c:pt>
                <c:pt idx="33">
                  <c:v>Подведомственные</c:v>
                </c:pt>
                <c:pt idx="34">
                  <c:v>Каякентский МР</c:v>
                </c:pt>
                <c:pt idx="35">
                  <c:v>Гергебильский МР</c:v>
                </c:pt>
                <c:pt idx="36">
                  <c:v>Докузпаринский МР</c:v>
                </c:pt>
                <c:pt idx="37">
                  <c:v>Кизлярский МР</c:v>
                </c:pt>
                <c:pt idx="38">
                  <c:v>Ботлихский МР</c:v>
                </c:pt>
                <c:pt idx="39">
                  <c:v>Акушинский МР</c:v>
                </c:pt>
                <c:pt idx="40">
                  <c:v>Табасаранский МР</c:v>
                </c:pt>
                <c:pt idx="41">
                  <c:v>Кулинский МР</c:v>
                </c:pt>
                <c:pt idx="42">
                  <c:v>Ахвахский МР</c:v>
                </c:pt>
                <c:pt idx="43">
                  <c:v>г. Хасавюрт</c:v>
                </c:pt>
                <c:pt idx="44">
                  <c:v>Сергокалинский МР</c:v>
                </c:pt>
                <c:pt idx="45">
                  <c:v>г. Кизляр</c:v>
                </c:pt>
                <c:pt idx="46">
                  <c:v>Чародинский МР</c:v>
                </c:pt>
                <c:pt idx="47">
                  <c:v>Унцукульский МР</c:v>
                </c:pt>
                <c:pt idx="48">
                  <c:v>Хунзахский МР</c:v>
                </c:pt>
                <c:pt idx="49">
                  <c:v>Шамильский МР</c:v>
                </c:pt>
                <c:pt idx="50">
                  <c:v>г. Южно-Сухокумск</c:v>
                </c:pt>
                <c:pt idx="51">
                  <c:v>Левашинский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'5.4. Воспитание'!$N$2:$N$55</c:f>
              <c:numCache>
                <c:formatCode>0.00</c:formatCode>
                <c:ptCount val="54"/>
                <c:pt idx="0">
                  <c:v>4.7826086956521738</c:v>
                </c:pt>
                <c:pt idx="1">
                  <c:v>4.7142857142857144</c:v>
                </c:pt>
                <c:pt idx="2">
                  <c:v>4.5625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1CB-4A33-9225-5DF09A289777}"/>
            </c:ext>
          </c:extLst>
        </c:ser>
        <c:ser>
          <c:idx val="7"/>
          <c:order val="1"/>
          <c:tx>
            <c:strRef>
              <c:f>'5.4. Воспитание'!$O$1</c:f>
              <c:strCache>
                <c:ptCount val="1"/>
                <c:pt idx="0">
                  <c:v>Средний  </c:v>
                </c:pt>
              </c:strCache>
            </c:strRef>
          </c:tx>
          <c:spPr>
            <a:solidFill>
              <a:srgbClr val="CC9900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'5.4. Воспитание'!$G$2:$G$55</c:f>
              <c:strCache>
                <c:ptCount val="54"/>
                <c:pt idx="0">
                  <c:v>Рутульский МР</c:v>
                </c:pt>
                <c:pt idx="1">
                  <c:v>Бежтинский участок</c:v>
                </c:pt>
                <c:pt idx="2">
                  <c:v>Ногайский МР</c:v>
                </c:pt>
                <c:pt idx="3">
                  <c:v>Цумадинский МР</c:v>
                </c:pt>
                <c:pt idx="4">
                  <c:v>г. Каспийск</c:v>
                </c:pt>
                <c:pt idx="5">
                  <c:v>Кизилюртовский МР</c:v>
                </c:pt>
                <c:pt idx="6">
                  <c:v>Цунтинский МР</c:v>
                </c:pt>
                <c:pt idx="7">
                  <c:v>г. Кизилюрт</c:v>
                </c:pt>
                <c:pt idx="8">
                  <c:v>г. Избербаш</c:v>
                </c:pt>
                <c:pt idx="9">
                  <c:v>Карабудахкентский МР</c:v>
                </c:pt>
                <c:pt idx="10">
                  <c:v>Сулейман-Стальский МР</c:v>
                </c:pt>
                <c:pt idx="11">
                  <c:v>г. Махачкала</c:v>
                </c:pt>
                <c:pt idx="12">
                  <c:v>Новолакский МР</c:v>
                </c:pt>
                <c:pt idx="13">
                  <c:v>г. Дербент</c:v>
                </c:pt>
                <c:pt idx="14">
                  <c:v>Казбековский МР</c:v>
                </c:pt>
                <c:pt idx="15">
                  <c:v>ЦОДОУ ЗОЖ</c:v>
                </c:pt>
                <c:pt idx="16">
                  <c:v>Гумбетовский МР</c:v>
                </c:pt>
                <c:pt idx="17">
                  <c:v>Агульский МР</c:v>
                </c:pt>
                <c:pt idx="18">
                  <c:v>Кумторкалинский МР</c:v>
                </c:pt>
                <c:pt idx="19">
                  <c:v>Магарамкентский МР</c:v>
                </c:pt>
                <c:pt idx="20">
                  <c:v>г. Дагестанские Огни</c:v>
                </c:pt>
                <c:pt idx="21">
                  <c:v>Кайтагский МР</c:v>
                </c:pt>
                <c:pt idx="22">
                  <c:v>Хивский МР</c:v>
                </c:pt>
                <c:pt idx="23">
                  <c:v>Тарумовский МР</c:v>
                </c:pt>
                <c:pt idx="24">
                  <c:v>Ахтынский МР</c:v>
                </c:pt>
                <c:pt idx="25">
                  <c:v>Дербентский МР</c:v>
                </c:pt>
                <c:pt idx="26">
                  <c:v>Хасавюртовский МР</c:v>
                </c:pt>
                <c:pt idx="27">
                  <c:v>Бабаюртовский МР</c:v>
                </c:pt>
                <c:pt idx="28">
                  <c:v>г. Буйнакск</c:v>
                </c:pt>
                <c:pt idx="29">
                  <c:v>Буйнакский МР</c:v>
                </c:pt>
                <c:pt idx="30">
                  <c:v>Дахадаевский МР</c:v>
                </c:pt>
                <c:pt idx="31">
                  <c:v>Лакский МР</c:v>
                </c:pt>
                <c:pt idx="32">
                  <c:v>Гунибский МР</c:v>
                </c:pt>
                <c:pt idx="33">
                  <c:v>Подведомственные</c:v>
                </c:pt>
                <c:pt idx="34">
                  <c:v>Каякентский МР</c:v>
                </c:pt>
                <c:pt idx="35">
                  <c:v>Гергебильский МР</c:v>
                </c:pt>
                <c:pt idx="36">
                  <c:v>Докузпаринский МР</c:v>
                </c:pt>
                <c:pt idx="37">
                  <c:v>Кизлярский МР</c:v>
                </c:pt>
                <c:pt idx="38">
                  <c:v>Ботлихский МР</c:v>
                </c:pt>
                <c:pt idx="39">
                  <c:v>Акушинский МР</c:v>
                </c:pt>
                <c:pt idx="40">
                  <c:v>Табасаранский МР</c:v>
                </c:pt>
                <c:pt idx="41">
                  <c:v>Кулинский МР</c:v>
                </c:pt>
                <c:pt idx="42">
                  <c:v>Ахвахский МР</c:v>
                </c:pt>
                <c:pt idx="43">
                  <c:v>г. Хасавюрт</c:v>
                </c:pt>
                <c:pt idx="44">
                  <c:v>Сергокалинский МР</c:v>
                </c:pt>
                <c:pt idx="45">
                  <c:v>г. Кизляр</c:v>
                </c:pt>
                <c:pt idx="46">
                  <c:v>Чародинский МР</c:v>
                </c:pt>
                <c:pt idx="47">
                  <c:v>Унцукульский МР</c:v>
                </c:pt>
                <c:pt idx="48">
                  <c:v>Хунзахский МР</c:v>
                </c:pt>
                <c:pt idx="49">
                  <c:v>Шамильский МР</c:v>
                </c:pt>
                <c:pt idx="50">
                  <c:v>г. Южно-Сухокумск</c:v>
                </c:pt>
                <c:pt idx="51">
                  <c:v>Левашинский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'5.4. Воспитание'!$O$2:$O$55</c:f>
              <c:numCache>
                <c:formatCode>0.00</c:formatCode>
                <c:ptCount val="5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4.4545454545454541</c:v>
                </c:pt>
                <c:pt idx="4">
                  <c:v>4.3125</c:v>
                </c:pt>
                <c:pt idx="5">
                  <c:v>4.3043478260869561</c:v>
                </c:pt>
                <c:pt idx="6">
                  <c:v>4.3</c:v>
                </c:pt>
                <c:pt idx="7">
                  <c:v>4.25</c:v>
                </c:pt>
                <c:pt idx="8">
                  <c:v>4.25</c:v>
                </c:pt>
                <c:pt idx="9">
                  <c:v>4.25</c:v>
                </c:pt>
                <c:pt idx="10">
                  <c:v>4.2368421052631575</c:v>
                </c:pt>
                <c:pt idx="11">
                  <c:v>4.2222222222222223</c:v>
                </c:pt>
                <c:pt idx="12">
                  <c:v>4.2173913043478262</c:v>
                </c:pt>
                <c:pt idx="13">
                  <c:v>4.208333333333333</c:v>
                </c:pt>
                <c:pt idx="14">
                  <c:v>4.2</c:v>
                </c:pt>
                <c:pt idx="15">
                  <c:v>4.1818181818181817</c:v>
                </c:pt>
                <c:pt idx="16">
                  <c:v>4.1578947368421053</c:v>
                </c:pt>
                <c:pt idx="17">
                  <c:v>4.1333333333333337</c:v>
                </c:pt>
                <c:pt idx="18">
                  <c:v>4.125</c:v>
                </c:pt>
                <c:pt idx="19">
                  <c:v>4.125</c:v>
                </c:pt>
                <c:pt idx="20">
                  <c:v>4.125</c:v>
                </c:pt>
                <c:pt idx="21">
                  <c:v>4.1212121212121211</c:v>
                </c:pt>
                <c:pt idx="22">
                  <c:v>4.12</c:v>
                </c:pt>
                <c:pt idx="23">
                  <c:v>4.1111111111111107</c:v>
                </c:pt>
                <c:pt idx="24">
                  <c:v>4.1111111111111107</c:v>
                </c:pt>
                <c:pt idx="25">
                  <c:v>4.1111111111111107</c:v>
                </c:pt>
                <c:pt idx="26">
                  <c:v>4.1090909090909093</c:v>
                </c:pt>
                <c:pt idx="27">
                  <c:v>4.0952380952380949</c:v>
                </c:pt>
                <c:pt idx="28">
                  <c:v>4.0909090909090908</c:v>
                </c:pt>
                <c:pt idx="29">
                  <c:v>4.083333333333333</c:v>
                </c:pt>
                <c:pt idx="30">
                  <c:v>4.0697674418604652</c:v>
                </c:pt>
                <c:pt idx="31">
                  <c:v>4.0666666666666664</c:v>
                </c:pt>
                <c:pt idx="32">
                  <c:v>4.0384615384615383</c:v>
                </c:pt>
                <c:pt idx="33">
                  <c:v>4</c:v>
                </c:pt>
                <c:pt idx="34">
                  <c:v>4</c:v>
                </c:pt>
                <c:pt idx="35">
                  <c:v>4</c:v>
                </c:pt>
                <c:pt idx="36">
                  <c:v>4</c:v>
                </c:pt>
                <c:pt idx="37">
                  <c:v>4</c:v>
                </c:pt>
                <c:pt idx="38">
                  <c:v>3.9615384615384617</c:v>
                </c:pt>
                <c:pt idx="39">
                  <c:v>3.9333333333333331</c:v>
                </c:pt>
                <c:pt idx="40">
                  <c:v>3.9298245614035086</c:v>
                </c:pt>
                <c:pt idx="41">
                  <c:v>3.9285714285714284</c:v>
                </c:pt>
                <c:pt idx="42">
                  <c:v>3.9285714285714284</c:v>
                </c:pt>
                <c:pt idx="43">
                  <c:v>3.9130434782608696</c:v>
                </c:pt>
                <c:pt idx="44">
                  <c:v>3.9090909090909092</c:v>
                </c:pt>
                <c:pt idx="45">
                  <c:v>3.9</c:v>
                </c:pt>
                <c:pt idx="46">
                  <c:v>3.8888888888888888</c:v>
                </c:pt>
                <c:pt idx="47">
                  <c:v>3.8666666666666667</c:v>
                </c:pt>
                <c:pt idx="48">
                  <c:v>3.8378378378378377</c:v>
                </c:pt>
                <c:pt idx="49">
                  <c:v>3.7692307692307692</c:v>
                </c:pt>
                <c:pt idx="50">
                  <c:v>3.75</c:v>
                </c:pt>
                <c:pt idx="51">
                  <c:v>3.7435897435897436</c:v>
                </c:pt>
                <c:pt idx="52">
                  <c:v>3.6956521739130435</c:v>
                </c:pt>
                <c:pt idx="5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1CB-4A33-9225-5DF09A289777}"/>
            </c:ext>
          </c:extLst>
        </c:ser>
        <c:ser>
          <c:idx val="8"/>
          <c:order val="2"/>
          <c:tx>
            <c:strRef>
              <c:f>'5.4. Воспитание'!$P$1</c:f>
              <c:strCache>
                <c:ptCount val="1"/>
                <c:pt idx="0">
                  <c:v>Базовый  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'5.4. Воспитание'!$G$2:$G$55</c:f>
              <c:strCache>
                <c:ptCount val="54"/>
                <c:pt idx="0">
                  <c:v>Рутульский МР</c:v>
                </c:pt>
                <c:pt idx="1">
                  <c:v>Бежтинский участок</c:v>
                </c:pt>
                <c:pt idx="2">
                  <c:v>Ногайский МР</c:v>
                </c:pt>
                <c:pt idx="3">
                  <c:v>Цумадинский МР</c:v>
                </c:pt>
                <c:pt idx="4">
                  <c:v>г. Каспийск</c:v>
                </c:pt>
                <c:pt idx="5">
                  <c:v>Кизилюртовский МР</c:v>
                </c:pt>
                <c:pt idx="6">
                  <c:v>Цунтинский МР</c:v>
                </c:pt>
                <c:pt idx="7">
                  <c:v>г. Кизилюрт</c:v>
                </c:pt>
                <c:pt idx="8">
                  <c:v>г. Избербаш</c:v>
                </c:pt>
                <c:pt idx="9">
                  <c:v>Карабудахкентский МР</c:v>
                </c:pt>
                <c:pt idx="10">
                  <c:v>Сулейман-Стальский МР</c:v>
                </c:pt>
                <c:pt idx="11">
                  <c:v>г. Махачкала</c:v>
                </c:pt>
                <c:pt idx="12">
                  <c:v>Новолакский МР</c:v>
                </c:pt>
                <c:pt idx="13">
                  <c:v>г. Дербент</c:v>
                </c:pt>
                <c:pt idx="14">
                  <c:v>Казбековский МР</c:v>
                </c:pt>
                <c:pt idx="15">
                  <c:v>ЦОДОУ ЗОЖ</c:v>
                </c:pt>
                <c:pt idx="16">
                  <c:v>Гумбетовский МР</c:v>
                </c:pt>
                <c:pt idx="17">
                  <c:v>Агульский МР</c:v>
                </c:pt>
                <c:pt idx="18">
                  <c:v>Кумторкалинский МР</c:v>
                </c:pt>
                <c:pt idx="19">
                  <c:v>Магарамкентский МР</c:v>
                </c:pt>
                <c:pt idx="20">
                  <c:v>г. Дагестанские Огни</c:v>
                </c:pt>
                <c:pt idx="21">
                  <c:v>Кайтагский МР</c:v>
                </c:pt>
                <c:pt idx="22">
                  <c:v>Хивский МР</c:v>
                </c:pt>
                <c:pt idx="23">
                  <c:v>Тарумовский МР</c:v>
                </c:pt>
                <c:pt idx="24">
                  <c:v>Ахтынский МР</c:v>
                </c:pt>
                <c:pt idx="25">
                  <c:v>Дербентский МР</c:v>
                </c:pt>
                <c:pt idx="26">
                  <c:v>Хасавюртовский МР</c:v>
                </c:pt>
                <c:pt idx="27">
                  <c:v>Бабаюртовский МР</c:v>
                </c:pt>
                <c:pt idx="28">
                  <c:v>г. Буйнакск</c:v>
                </c:pt>
                <c:pt idx="29">
                  <c:v>Буйнакский МР</c:v>
                </c:pt>
                <c:pt idx="30">
                  <c:v>Дахадаевский МР</c:v>
                </c:pt>
                <c:pt idx="31">
                  <c:v>Лакский МР</c:v>
                </c:pt>
                <c:pt idx="32">
                  <c:v>Гунибский МР</c:v>
                </c:pt>
                <c:pt idx="33">
                  <c:v>Подведомственные</c:v>
                </c:pt>
                <c:pt idx="34">
                  <c:v>Каякентский МР</c:v>
                </c:pt>
                <c:pt idx="35">
                  <c:v>Гергебильский МР</c:v>
                </c:pt>
                <c:pt idx="36">
                  <c:v>Докузпаринский МР</c:v>
                </c:pt>
                <c:pt idx="37">
                  <c:v>Кизлярский МР</c:v>
                </c:pt>
                <c:pt idx="38">
                  <c:v>Ботлихский МР</c:v>
                </c:pt>
                <c:pt idx="39">
                  <c:v>Акушинский МР</c:v>
                </c:pt>
                <c:pt idx="40">
                  <c:v>Табасаранский МР</c:v>
                </c:pt>
                <c:pt idx="41">
                  <c:v>Кулинский МР</c:v>
                </c:pt>
                <c:pt idx="42">
                  <c:v>Ахвахский МР</c:v>
                </c:pt>
                <c:pt idx="43">
                  <c:v>г. Хасавюрт</c:v>
                </c:pt>
                <c:pt idx="44">
                  <c:v>Сергокалинский МР</c:v>
                </c:pt>
                <c:pt idx="45">
                  <c:v>г. Кизляр</c:v>
                </c:pt>
                <c:pt idx="46">
                  <c:v>Чародинский МР</c:v>
                </c:pt>
                <c:pt idx="47">
                  <c:v>Унцукульский МР</c:v>
                </c:pt>
                <c:pt idx="48">
                  <c:v>Хунзахский МР</c:v>
                </c:pt>
                <c:pt idx="49">
                  <c:v>Шамильский МР</c:v>
                </c:pt>
                <c:pt idx="50">
                  <c:v>г. Южно-Сухокумск</c:v>
                </c:pt>
                <c:pt idx="51">
                  <c:v>Левашинский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'5.4. Воспитание'!$P$2:$P$55</c:f>
              <c:numCache>
                <c:formatCode>0.00</c:formatCode>
                <c:ptCount val="5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3.3846153846153846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1CB-4A33-9225-5DF09A289777}"/>
            </c:ext>
          </c:extLst>
        </c:ser>
        <c:ser>
          <c:idx val="0"/>
          <c:order val="3"/>
          <c:tx>
            <c:strRef>
              <c:f>'5.4. Воспитание'!$Q$1</c:f>
              <c:strCache>
                <c:ptCount val="1"/>
                <c:pt idx="0">
                  <c:v>Ниже базового  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'5.4. Воспитание'!$G$2:$G$55</c:f>
              <c:strCache>
                <c:ptCount val="54"/>
                <c:pt idx="0">
                  <c:v>Рутульский МР</c:v>
                </c:pt>
                <c:pt idx="1">
                  <c:v>Бежтинский участок</c:v>
                </c:pt>
                <c:pt idx="2">
                  <c:v>Ногайский МР</c:v>
                </c:pt>
                <c:pt idx="3">
                  <c:v>Цумадинский МР</c:v>
                </c:pt>
                <c:pt idx="4">
                  <c:v>г. Каспийск</c:v>
                </c:pt>
                <c:pt idx="5">
                  <c:v>Кизилюртовский МР</c:v>
                </c:pt>
                <c:pt idx="6">
                  <c:v>Цунтинский МР</c:v>
                </c:pt>
                <c:pt idx="7">
                  <c:v>г. Кизилюрт</c:v>
                </c:pt>
                <c:pt idx="8">
                  <c:v>г. Избербаш</c:v>
                </c:pt>
                <c:pt idx="9">
                  <c:v>Карабудахкентский МР</c:v>
                </c:pt>
                <c:pt idx="10">
                  <c:v>Сулейман-Стальский МР</c:v>
                </c:pt>
                <c:pt idx="11">
                  <c:v>г. Махачкала</c:v>
                </c:pt>
                <c:pt idx="12">
                  <c:v>Новолакский МР</c:v>
                </c:pt>
                <c:pt idx="13">
                  <c:v>г. Дербент</c:v>
                </c:pt>
                <c:pt idx="14">
                  <c:v>Казбековский МР</c:v>
                </c:pt>
                <c:pt idx="15">
                  <c:v>ЦОДОУ ЗОЖ</c:v>
                </c:pt>
                <c:pt idx="16">
                  <c:v>Гумбетовский МР</c:v>
                </c:pt>
                <c:pt idx="17">
                  <c:v>Агульский МР</c:v>
                </c:pt>
                <c:pt idx="18">
                  <c:v>Кумторкалинский МР</c:v>
                </c:pt>
                <c:pt idx="19">
                  <c:v>Магарамкентский МР</c:v>
                </c:pt>
                <c:pt idx="20">
                  <c:v>г. Дагестанские Огни</c:v>
                </c:pt>
                <c:pt idx="21">
                  <c:v>Кайтагский МР</c:v>
                </c:pt>
                <c:pt idx="22">
                  <c:v>Хивский МР</c:v>
                </c:pt>
                <c:pt idx="23">
                  <c:v>Тарумовский МР</c:v>
                </c:pt>
                <c:pt idx="24">
                  <c:v>Ахтынский МР</c:v>
                </c:pt>
                <c:pt idx="25">
                  <c:v>Дербентский МР</c:v>
                </c:pt>
                <c:pt idx="26">
                  <c:v>Хасавюртовский МР</c:v>
                </c:pt>
                <c:pt idx="27">
                  <c:v>Бабаюртовский МР</c:v>
                </c:pt>
                <c:pt idx="28">
                  <c:v>г. Буйнакск</c:v>
                </c:pt>
                <c:pt idx="29">
                  <c:v>Буйнакский МР</c:v>
                </c:pt>
                <c:pt idx="30">
                  <c:v>Дахадаевский МР</c:v>
                </c:pt>
                <c:pt idx="31">
                  <c:v>Лакский МР</c:v>
                </c:pt>
                <c:pt idx="32">
                  <c:v>Гунибский МР</c:v>
                </c:pt>
                <c:pt idx="33">
                  <c:v>Подведомственные</c:v>
                </c:pt>
                <c:pt idx="34">
                  <c:v>Каякентский МР</c:v>
                </c:pt>
                <c:pt idx="35">
                  <c:v>Гергебильский МР</c:v>
                </c:pt>
                <c:pt idx="36">
                  <c:v>Докузпаринский МР</c:v>
                </c:pt>
                <c:pt idx="37">
                  <c:v>Кизлярский МР</c:v>
                </c:pt>
                <c:pt idx="38">
                  <c:v>Ботлихский МР</c:v>
                </c:pt>
                <c:pt idx="39">
                  <c:v>Акушинский МР</c:v>
                </c:pt>
                <c:pt idx="40">
                  <c:v>Табасаранский МР</c:v>
                </c:pt>
                <c:pt idx="41">
                  <c:v>Кулинский МР</c:v>
                </c:pt>
                <c:pt idx="42">
                  <c:v>Ахвахский МР</c:v>
                </c:pt>
                <c:pt idx="43">
                  <c:v>г. Хасавюрт</c:v>
                </c:pt>
                <c:pt idx="44">
                  <c:v>Сергокалинский МР</c:v>
                </c:pt>
                <c:pt idx="45">
                  <c:v>г. Кизляр</c:v>
                </c:pt>
                <c:pt idx="46">
                  <c:v>Чародинский МР</c:v>
                </c:pt>
                <c:pt idx="47">
                  <c:v>Унцукульский МР</c:v>
                </c:pt>
                <c:pt idx="48">
                  <c:v>Хунзахский МР</c:v>
                </c:pt>
                <c:pt idx="49">
                  <c:v>Шамильский МР</c:v>
                </c:pt>
                <c:pt idx="50">
                  <c:v>г. Южно-Сухокумск</c:v>
                </c:pt>
                <c:pt idx="51">
                  <c:v>Левашинский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'5.4. Воспитание'!$Q$2:$Q$55</c:f>
              <c:numCache>
                <c:formatCode>0.00</c:formatCode>
                <c:ptCount val="5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1CB-4A33-9225-5DF09A289777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30"/>
        <c:overlap val="100"/>
        <c:axId val="1299218543"/>
        <c:axId val="1299231503"/>
      </c:barChart>
      <c:catAx>
        <c:axId val="1299218543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99231503"/>
        <c:crosses val="autoZero"/>
        <c:auto val="1"/>
        <c:lblAlgn val="ctr"/>
        <c:lblOffset val="100"/>
        <c:tickMarkSkip val="1"/>
        <c:noMultiLvlLbl val="0"/>
      </c:catAx>
      <c:valAx>
        <c:axId val="1299231503"/>
        <c:scaling>
          <c:orientation val="minMax"/>
          <c:max val="5"/>
          <c:min val="2"/>
        </c:scaling>
        <c:delete val="0"/>
        <c:axPos val="t"/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.00" sourceLinked="1"/>
        <c:majorTickMark val="cross"/>
        <c:minorTickMark val="cross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99218543"/>
        <c:crosses val="autoZero"/>
        <c:crossBetween val="between"/>
        <c:majorUnit val="1"/>
        <c:minorUnit val="0.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0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40" b="0" i="0" u="none" strike="noStrike" kern="1200" spc="0" baseline="0">
                <a:solidFill>
                  <a:sysClr val="windowText" lastClr="000000"/>
                </a:solidFill>
              </a:rPr>
              <a:t>Распределение уровней Магистрального направления «</a:t>
            </a:r>
            <a:r>
              <a:rPr lang="ru-RU" sz="1440" b="0" i="0" u="none" strike="noStrike" baseline="0"/>
              <a:t>Профориентация</a:t>
            </a:r>
            <a:r>
              <a:rPr lang="ru-RU" sz="1440" b="0" i="0" u="none" strike="noStrike" kern="1200" spc="0" baseline="0">
                <a:solidFill>
                  <a:sysClr val="windowText" lastClr="000000"/>
                </a:solidFill>
              </a:rPr>
              <a:t>» ОО РД по результатам прохождения самодиагностики</a:t>
            </a:r>
            <a:r>
              <a:rPr lang="en-US" sz="1440" b="0" i="0" u="none" strike="noStrike" kern="1200" spc="0" baseline="0">
                <a:solidFill>
                  <a:sysClr val="windowText" lastClr="000000"/>
                </a:solidFill>
              </a:rPr>
              <a:t> </a:t>
            </a:r>
            <a:r>
              <a:rPr lang="ru-RU" sz="1440" b="0" i="0" u="none" strike="noStrike" kern="1200" spc="0" baseline="0">
                <a:solidFill>
                  <a:sysClr val="windowText" lastClr="000000"/>
                </a:solidFill>
              </a:rPr>
              <a:t>в разрезе по МО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percentStacked"/>
        <c:varyColors val="0"/>
        <c:ser>
          <c:idx val="1"/>
          <c:order val="0"/>
          <c:tx>
            <c:strRef>
              <c:f>'5.5. Профориентация'!$I$1</c:f>
              <c:strCache>
                <c:ptCount val="1"/>
                <c:pt idx="0">
                  <c:v>Высокий 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'5.5. Профориентация'!$G$2:$G$55</c:f>
              <c:strCache>
                <c:ptCount val="54"/>
                <c:pt idx="0">
                  <c:v>Кизилюртовский МР</c:v>
                </c:pt>
                <c:pt idx="1">
                  <c:v>г. Каспийск</c:v>
                </c:pt>
                <c:pt idx="2">
                  <c:v>г. Южно-Сухокумск</c:v>
                </c:pt>
                <c:pt idx="3">
                  <c:v>Новолакский МР</c:v>
                </c:pt>
                <c:pt idx="4">
                  <c:v>Цунтинский МР</c:v>
                </c:pt>
                <c:pt idx="5">
                  <c:v>Подведомственные</c:v>
                </c:pt>
                <c:pt idx="6">
                  <c:v>ЦОДОУ ЗОЖ</c:v>
                </c:pt>
                <c:pt idx="7">
                  <c:v>г. Буйнакск</c:v>
                </c:pt>
                <c:pt idx="8">
                  <c:v>г. Избербаш</c:v>
                </c:pt>
                <c:pt idx="9">
                  <c:v>Кумторкалинский МР</c:v>
                </c:pt>
                <c:pt idx="10">
                  <c:v>Бежтинский участок</c:v>
                </c:pt>
                <c:pt idx="11">
                  <c:v>Рутульский МР</c:v>
                </c:pt>
                <c:pt idx="12">
                  <c:v>г. Хасавюрт</c:v>
                </c:pt>
                <c:pt idx="13">
                  <c:v>Хивский МР</c:v>
                </c:pt>
                <c:pt idx="14">
                  <c:v>Сулейман-Стальский МР</c:v>
                </c:pt>
                <c:pt idx="15">
                  <c:v>Бабаюртовский МР</c:v>
                </c:pt>
                <c:pt idx="16">
                  <c:v>г. Махачкала</c:v>
                </c:pt>
                <c:pt idx="17">
                  <c:v>г. Кизилюрт</c:v>
                </c:pt>
                <c:pt idx="18">
                  <c:v>г. Дагестанские Огни</c:v>
                </c:pt>
                <c:pt idx="19">
                  <c:v>Гумбетовский МР</c:v>
                </c:pt>
                <c:pt idx="20">
                  <c:v>Цумадинский МР</c:v>
                </c:pt>
                <c:pt idx="21">
                  <c:v>Тарумовский МР</c:v>
                </c:pt>
                <c:pt idx="22">
                  <c:v>Буйнакский МР</c:v>
                </c:pt>
                <c:pt idx="23">
                  <c:v>Кулинский МР</c:v>
                </c:pt>
                <c:pt idx="24">
                  <c:v>г. Дербент</c:v>
                </c:pt>
                <c:pt idx="25">
                  <c:v>Докузпаринский МР</c:v>
                </c:pt>
                <c:pt idx="26">
                  <c:v>Ахтынский МР</c:v>
                </c:pt>
                <c:pt idx="27">
                  <c:v>Карабудахкентский МР</c:v>
                </c:pt>
                <c:pt idx="28">
                  <c:v>Гунибский МР</c:v>
                </c:pt>
                <c:pt idx="29">
                  <c:v>Кайтагский МР</c:v>
                </c:pt>
                <c:pt idx="30">
                  <c:v>Дербентский МР</c:v>
                </c:pt>
                <c:pt idx="31">
                  <c:v>Хасавюртовский МР</c:v>
                </c:pt>
                <c:pt idx="32">
                  <c:v>Магарамкентский МР</c:v>
                </c:pt>
                <c:pt idx="33">
                  <c:v>Лакский МР</c:v>
                </c:pt>
                <c:pt idx="34">
                  <c:v>Дахадаевский МР</c:v>
                </c:pt>
                <c:pt idx="35">
                  <c:v>Ногайский МР</c:v>
                </c:pt>
                <c:pt idx="36">
                  <c:v>Ахвахский МР</c:v>
                </c:pt>
                <c:pt idx="37">
                  <c:v>Казбековский МР</c:v>
                </c:pt>
                <c:pt idx="38">
                  <c:v>Гергебильский МР</c:v>
                </c:pt>
                <c:pt idx="39">
                  <c:v>Каякентский МР</c:v>
                </c:pt>
                <c:pt idx="40">
                  <c:v>Унцукульский МР</c:v>
                </c:pt>
                <c:pt idx="41">
                  <c:v>Ботлихский МР</c:v>
                </c:pt>
                <c:pt idx="42">
                  <c:v>Табасаранский МР</c:v>
                </c:pt>
                <c:pt idx="43">
                  <c:v>г. Кизляр</c:v>
                </c:pt>
                <c:pt idx="44">
                  <c:v>Акушинский МР</c:v>
                </c:pt>
                <c:pt idx="45">
                  <c:v>Агульский МР</c:v>
                </c:pt>
                <c:pt idx="46">
                  <c:v>Сергокалинский МР</c:v>
                </c:pt>
                <c:pt idx="47">
                  <c:v>Чародинский МР</c:v>
                </c:pt>
                <c:pt idx="48">
                  <c:v>Левашинский МР</c:v>
                </c:pt>
                <c:pt idx="49">
                  <c:v>Кизлярский МР</c:v>
                </c:pt>
                <c:pt idx="50">
                  <c:v>Курахский МР</c:v>
                </c:pt>
                <c:pt idx="51">
                  <c:v>Тляратинский МР</c:v>
                </c:pt>
                <c:pt idx="52">
                  <c:v>Хунзахский МР</c:v>
                </c:pt>
                <c:pt idx="53">
                  <c:v>Шамильский МР</c:v>
                </c:pt>
              </c:strCache>
            </c:strRef>
          </c:cat>
          <c:val>
            <c:numRef>
              <c:f>'5.5. Профориентация'!$I$2:$I$55</c:f>
              <c:numCache>
                <c:formatCode>0%</c:formatCode>
                <c:ptCount val="54"/>
                <c:pt idx="0">
                  <c:v>0.95652173913043481</c:v>
                </c:pt>
                <c:pt idx="1">
                  <c:v>0.9375</c:v>
                </c:pt>
                <c:pt idx="2">
                  <c:v>0.75</c:v>
                </c:pt>
                <c:pt idx="3">
                  <c:v>0.73913043478260865</c:v>
                </c:pt>
                <c:pt idx="4">
                  <c:v>0.75</c:v>
                </c:pt>
                <c:pt idx="5">
                  <c:v>0.66666666666666663</c:v>
                </c:pt>
                <c:pt idx="6">
                  <c:v>0.64935064935064934</c:v>
                </c:pt>
                <c:pt idx="7">
                  <c:v>0.63636363636363635</c:v>
                </c:pt>
                <c:pt idx="8">
                  <c:v>0.625</c:v>
                </c:pt>
                <c:pt idx="9">
                  <c:v>0.625</c:v>
                </c:pt>
                <c:pt idx="10">
                  <c:v>0.5714285714285714</c:v>
                </c:pt>
                <c:pt idx="11">
                  <c:v>0.73913043478260865</c:v>
                </c:pt>
                <c:pt idx="12">
                  <c:v>0.69565217391304346</c:v>
                </c:pt>
                <c:pt idx="13">
                  <c:v>0.64</c:v>
                </c:pt>
                <c:pt idx="14">
                  <c:v>0.63157894736842102</c:v>
                </c:pt>
                <c:pt idx="15">
                  <c:v>0.5714285714285714</c:v>
                </c:pt>
                <c:pt idx="16">
                  <c:v>0.65277777777777779</c:v>
                </c:pt>
                <c:pt idx="17">
                  <c:v>0.625</c:v>
                </c:pt>
                <c:pt idx="18">
                  <c:v>0.5</c:v>
                </c:pt>
                <c:pt idx="19">
                  <c:v>0.52631578947368418</c:v>
                </c:pt>
                <c:pt idx="20">
                  <c:v>0.45454545454545453</c:v>
                </c:pt>
                <c:pt idx="21">
                  <c:v>0.44444444444444442</c:v>
                </c:pt>
                <c:pt idx="22">
                  <c:v>0.47222222222222221</c:v>
                </c:pt>
                <c:pt idx="23">
                  <c:v>0.5</c:v>
                </c:pt>
                <c:pt idx="24">
                  <c:v>0.45833333333333331</c:v>
                </c:pt>
                <c:pt idx="25">
                  <c:v>0.4</c:v>
                </c:pt>
                <c:pt idx="26">
                  <c:v>0.5</c:v>
                </c:pt>
                <c:pt idx="27">
                  <c:v>0.35714285714285715</c:v>
                </c:pt>
                <c:pt idx="28">
                  <c:v>0.46153846153846156</c:v>
                </c:pt>
                <c:pt idx="29">
                  <c:v>0.45454545454545453</c:v>
                </c:pt>
                <c:pt idx="30">
                  <c:v>0.37777777777777777</c:v>
                </c:pt>
                <c:pt idx="31">
                  <c:v>0.32727272727272727</c:v>
                </c:pt>
                <c:pt idx="32">
                  <c:v>0.3125</c:v>
                </c:pt>
                <c:pt idx="33">
                  <c:v>0.4</c:v>
                </c:pt>
                <c:pt idx="34">
                  <c:v>0.37209302325581395</c:v>
                </c:pt>
                <c:pt idx="35">
                  <c:v>0.3125</c:v>
                </c:pt>
                <c:pt idx="36">
                  <c:v>0.42857142857142855</c:v>
                </c:pt>
                <c:pt idx="37">
                  <c:v>0.26666666666666666</c:v>
                </c:pt>
                <c:pt idx="38">
                  <c:v>0.3</c:v>
                </c:pt>
                <c:pt idx="39">
                  <c:v>0.3</c:v>
                </c:pt>
                <c:pt idx="40">
                  <c:v>0.26666666666666666</c:v>
                </c:pt>
                <c:pt idx="41">
                  <c:v>0.26923076923076922</c:v>
                </c:pt>
                <c:pt idx="42">
                  <c:v>0.19298245614035087</c:v>
                </c:pt>
                <c:pt idx="43">
                  <c:v>0.2</c:v>
                </c:pt>
                <c:pt idx="44">
                  <c:v>0.15555555555555556</c:v>
                </c:pt>
                <c:pt idx="45">
                  <c:v>0.13333333333333333</c:v>
                </c:pt>
                <c:pt idx="46">
                  <c:v>0.18181818181818182</c:v>
                </c:pt>
                <c:pt idx="47">
                  <c:v>0.1111111111111111</c:v>
                </c:pt>
                <c:pt idx="48">
                  <c:v>0.20512820512820512</c:v>
                </c:pt>
                <c:pt idx="49">
                  <c:v>4.6511627906976744E-2</c:v>
                </c:pt>
                <c:pt idx="50">
                  <c:v>0.2608695652173913</c:v>
                </c:pt>
                <c:pt idx="51">
                  <c:v>0.26923076923076922</c:v>
                </c:pt>
                <c:pt idx="52">
                  <c:v>0.16216216216216217</c:v>
                </c:pt>
                <c:pt idx="53">
                  <c:v>0.25641025641025639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2FE-4D86-9BF4-1DF8D50FA4AF}"/>
            </c:ext>
          </c:extLst>
        </c:ser>
        <c:ser>
          <c:idx val="2"/>
          <c:order val="1"/>
          <c:tx>
            <c:strRef>
              <c:f>'5.5. Профориентация'!$J$1</c:f>
              <c:strCache>
                <c:ptCount val="1"/>
                <c:pt idx="0">
                  <c:v>Средний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'5.5. Профориентация'!$G$2:$G$55</c:f>
              <c:strCache>
                <c:ptCount val="54"/>
                <c:pt idx="0">
                  <c:v>Кизилюртовский МР</c:v>
                </c:pt>
                <c:pt idx="1">
                  <c:v>г. Каспийск</c:v>
                </c:pt>
                <c:pt idx="2">
                  <c:v>г. Южно-Сухокумск</c:v>
                </c:pt>
                <c:pt idx="3">
                  <c:v>Новолакский МР</c:v>
                </c:pt>
                <c:pt idx="4">
                  <c:v>Цунтинский МР</c:v>
                </c:pt>
                <c:pt idx="5">
                  <c:v>Подведомственные</c:v>
                </c:pt>
                <c:pt idx="6">
                  <c:v>ЦОДОУ ЗОЖ</c:v>
                </c:pt>
                <c:pt idx="7">
                  <c:v>г. Буйнакск</c:v>
                </c:pt>
                <c:pt idx="8">
                  <c:v>г. Избербаш</c:v>
                </c:pt>
                <c:pt idx="9">
                  <c:v>Кумторкалинский МР</c:v>
                </c:pt>
                <c:pt idx="10">
                  <c:v>Бежтинский участок</c:v>
                </c:pt>
                <c:pt idx="11">
                  <c:v>Рутульский МР</c:v>
                </c:pt>
                <c:pt idx="12">
                  <c:v>г. Хасавюрт</c:v>
                </c:pt>
                <c:pt idx="13">
                  <c:v>Хивский МР</c:v>
                </c:pt>
                <c:pt idx="14">
                  <c:v>Сулейман-Стальский МР</c:v>
                </c:pt>
                <c:pt idx="15">
                  <c:v>Бабаюртовский МР</c:v>
                </c:pt>
                <c:pt idx="16">
                  <c:v>г. Махачкала</c:v>
                </c:pt>
                <c:pt idx="17">
                  <c:v>г. Кизилюрт</c:v>
                </c:pt>
                <c:pt idx="18">
                  <c:v>г. Дагестанские Огни</c:v>
                </c:pt>
                <c:pt idx="19">
                  <c:v>Гумбетовский МР</c:v>
                </c:pt>
                <c:pt idx="20">
                  <c:v>Цумадинский МР</c:v>
                </c:pt>
                <c:pt idx="21">
                  <c:v>Тарумовский МР</c:v>
                </c:pt>
                <c:pt idx="22">
                  <c:v>Буйнакский МР</c:v>
                </c:pt>
                <c:pt idx="23">
                  <c:v>Кулинский МР</c:v>
                </c:pt>
                <c:pt idx="24">
                  <c:v>г. Дербент</c:v>
                </c:pt>
                <c:pt idx="25">
                  <c:v>Докузпаринский МР</c:v>
                </c:pt>
                <c:pt idx="26">
                  <c:v>Ахтынский МР</c:v>
                </c:pt>
                <c:pt idx="27">
                  <c:v>Карабудахкентский МР</c:v>
                </c:pt>
                <c:pt idx="28">
                  <c:v>Гунибский МР</c:v>
                </c:pt>
                <c:pt idx="29">
                  <c:v>Кайтагский МР</c:v>
                </c:pt>
                <c:pt idx="30">
                  <c:v>Дербентский МР</c:v>
                </c:pt>
                <c:pt idx="31">
                  <c:v>Хасавюртовский МР</c:v>
                </c:pt>
                <c:pt idx="32">
                  <c:v>Магарамкентский МР</c:v>
                </c:pt>
                <c:pt idx="33">
                  <c:v>Лакский МР</c:v>
                </c:pt>
                <c:pt idx="34">
                  <c:v>Дахадаевский МР</c:v>
                </c:pt>
                <c:pt idx="35">
                  <c:v>Ногайский МР</c:v>
                </c:pt>
                <c:pt idx="36">
                  <c:v>Ахвахский МР</c:v>
                </c:pt>
                <c:pt idx="37">
                  <c:v>Казбековский МР</c:v>
                </c:pt>
                <c:pt idx="38">
                  <c:v>Гергебильский МР</c:v>
                </c:pt>
                <c:pt idx="39">
                  <c:v>Каякентский МР</c:v>
                </c:pt>
                <c:pt idx="40">
                  <c:v>Унцукульский МР</c:v>
                </c:pt>
                <c:pt idx="41">
                  <c:v>Ботлихский МР</c:v>
                </c:pt>
                <c:pt idx="42">
                  <c:v>Табасаранский МР</c:v>
                </c:pt>
                <c:pt idx="43">
                  <c:v>г. Кизляр</c:v>
                </c:pt>
                <c:pt idx="44">
                  <c:v>Акушинский МР</c:v>
                </c:pt>
                <c:pt idx="45">
                  <c:v>Агульский МР</c:v>
                </c:pt>
                <c:pt idx="46">
                  <c:v>Сергокалинский МР</c:v>
                </c:pt>
                <c:pt idx="47">
                  <c:v>Чародинский МР</c:v>
                </c:pt>
                <c:pt idx="48">
                  <c:v>Левашинский МР</c:v>
                </c:pt>
                <c:pt idx="49">
                  <c:v>Кизлярский МР</c:v>
                </c:pt>
                <c:pt idx="50">
                  <c:v>Курахский МР</c:v>
                </c:pt>
                <c:pt idx="51">
                  <c:v>Тляратинский МР</c:v>
                </c:pt>
                <c:pt idx="52">
                  <c:v>Хунзахский МР</c:v>
                </c:pt>
                <c:pt idx="53">
                  <c:v>Шамильский МР</c:v>
                </c:pt>
              </c:strCache>
            </c:strRef>
          </c:cat>
          <c:val>
            <c:numRef>
              <c:f>'5.5. Профориентация'!$J$2:$J$55</c:f>
              <c:numCache>
                <c:formatCode>0%</c:formatCode>
                <c:ptCount val="54"/>
                <c:pt idx="0">
                  <c:v>4.3478260869565216E-2</c:v>
                </c:pt>
                <c:pt idx="1">
                  <c:v>0</c:v>
                </c:pt>
                <c:pt idx="2">
                  <c:v>0.25</c:v>
                </c:pt>
                <c:pt idx="3">
                  <c:v>0.2608695652173913</c:v>
                </c:pt>
                <c:pt idx="4">
                  <c:v>0.2</c:v>
                </c:pt>
                <c:pt idx="5">
                  <c:v>0.33333333333333331</c:v>
                </c:pt>
                <c:pt idx="6">
                  <c:v>0.33766233766233766</c:v>
                </c:pt>
                <c:pt idx="7">
                  <c:v>0.36363636363636365</c:v>
                </c:pt>
                <c:pt idx="8">
                  <c:v>0.375</c:v>
                </c:pt>
                <c:pt idx="9">
                  <c:v>0.375</c:v>
                </c:pt>
                <c:pt idx="10">
                  <c:v>0.42857142857142855</c:v>
                </c:pt>
                <c:pt idx="11">
                  <c:v>8.6956521739130432E-2</c:v>
                </c:pt>
                <c:pt idx="12">
                  <c:v>0.17391304347826086</c:v>
                </c:pt>
                <c:pt idx="13">
                  <c:v>0.28000000000000003</c:v>
                </c:pt>
                <c:pt idx="14">
                  <c:v>0.26315789473684209</c:v>
                </c:pt>
                <c:pt idx="15">
                  <c:v>0.38095238095238093</c:v>
                </c:pt>
                <c:pt idx="16">
                  <c:v>0.2361111111111111</c:v>
                </c:pt>
                <c:pt idx="17">
                  <c:v>0.25</c:v>
                </c:pt>
                <c:pt idx="18">
                  <c:v>0.5</c:v>
                </c:pt>
                <c:pt idx="19">
                  <c:v>0.42105263157894735</c:v>
                </c:pt>
                <c:pt idx="20">
                  <c:v>0.54545454545454541</c:v>
                </c:pt>
                <c:pt idx="21">
                  <c:v>0.55555555555555558</c:v>
                </c:pt>
                <c:pt idx="22">
                  <c:v>0.5</c:v>
                </c:pt>
                <c:pt idx="23">
                  <c:v>0.42857142857142855</c:v>
                </c:pt>
                <c:pt idx="24">
                  <c:v>0.5</c:v>
                </c:pt>
                <c:pt idx="25">
                  <c:v>0.6</c:v>
                </c:pt>
                <c:pt idx="26">
                  <c:v>0.44444444444444442</c:v>
                </c:pt>
                <c:pt idx="27">
                  <c:v>0.6428571428571429</c:v>
                </c:pt>
                <c:pt idx="28">
                  <c:v>0.46153846153846156</c:v>
                </c:pt>
                <c:pt idx="29">
                  <c:v>0.42424242424242425</c:v>
                </c:pt>
                <c:pt idx="30">
                  <c:v>0.57777777777777772</c:v>
                </c:pt>
                <c:pt idx="31">
                  <c:v>0.67272727272727273</c:v>
                </c:pt>
                <c:pt idx="32">
                  <c:v>0.65625</c:v>
                </c:pt>
                <c:pt idx="33">
                  <c:v>0.46666666666666667</c:v>
                </c:pt>
                <c:pt idx="34">
                  <c:v>0.51162790697674421</c:v>
                </c:pt>
                <c:pt idx="35">
                  <c:v>0.625</c:v>
                </c:pt>
                <c:pt idx="36">
                  <c:v>0.35714285714285715</c:v>
                </c:pt>
                <c:pt idx="37">
                  <c:v>0.66666666666666663</c:v>
                </c:pt>
                <c:pt idx="38">
                  <c:v>0.6</c:v>
                </c:pt>
                <c:pt idx="39">
                  <c:v>0.55000000000000004</c:v>
                </c:pt>
                <c:pt idx="40">
                  <c:v>0.66666666666666663</c:v>
                </c:pt>
                <c:pt idx="41">
                  <c:v>0.57692307692307687</c:v>
                </c:pt>
                <c:pt idx="42">
                  <c:v>0.7192982456140351</c:v>
                </c:pt>
                <c:pt idx="43">
                  <c:v>0.7</c:v>
                </c:pt>
                <c:pt idx="44">
                  <c:v>0.75555555555555554</c:v>
                </c:pt>
                <c:pt idx="45">
                  <c:v>0.73333333333333328</c:v>
                </c:pt>
                <c:pt idx="46">
                  <c:v>0.63636363636363635</c:v>
                </c:pt>
                <c:pt idx="47">
                  <c:v>0.77777777777777779</c:v>
                </c:pt>
                <c:pt idx="48">
                  <c:v>0.61538461538461542</c:v>
                </c:pt>
                <c:pt idx="49">
                  <c:v>0.86046511627906974</c:v>
                </c:pt>
                <c:pt idx="50">
                  <c:v>0.43478260869565216</c:v>
                </c:pt>
                <c:pt idx="51">
                  <c:v>0.42307692307692307</c:v>
                </c:pt>
                <c:pt idx="52">
                  <c:v>0.51351351351351349</c:v>
                </c:pt>
                <c:pt idx="53">
                  <c:v>0.35897435897435898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2FE-4D86-9BF4-1DF8D50FA4AF}"/>
            </c:ext>
          </c:extLst>
        </c:ser>
        <c:ser>
          <c:idx val="3"/>
          <c:order val="2"/>
          <c:tx>
            <c:strRef>
              <c:f>'5.5. Профориентация'!$K$1</c:f>
              <c:strCache>
                <c:ptCount val="1"/>
                <c:pt idx="0">
                  <c:v>Базовый </c:v>
                </c:pt>
              </c:strCache>
            </c:strRef>
          </c:tx>
          <c:spPr>
            <a:solidFill>
              <a:srgbClr val="CC990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'5.5. Профориентация'!$G$2:$G$55</c:f>
              <c:strCache>
                <c:ptCount val="54"/>
                <c:pt idx="0">
                  <c:v>Кизилюртовский МР</c:v>
                </c:pt>
                <c:pt idx="1">
                  <c:v>г. Каспийск</c:v>
                </c:pt>
                <c:pt idx="2">
                  <c:v>г. Южно-Сухокумск</c:v>
                </c:pt>
                <c:pt idx="3">
                  <c:v>Новолакский МР</c:v>
                </c:pt>
                <c:pt idx="4">
                  <c:v>Цунтинский МР</c:v>
                </c:pt>
                <c:pt idx="5">
                  <c:v>Подведомственные</c:v>
                </c:pt>
                <c:pt idx="6">
                  <c:v>ЦОДОУ ЗОЖ</c:v>
                </c:pt>
                <c:pt idx="7">
                  <c:v>г. Буйнакск</c:v>
                </c:pt>
                <c:pt idx="8">
                  <c:v>г. Избербаш</c:v>
                </c:pt>
                <c:pt idx="9">
                  <c:v>Кумторкалинский МР</c:v>
                </c:pt>
                <c:pt idx="10">
                  <c:v>Бежтинский участок</c:v>
                </c:pt>
                <c:pt idx="11">
                  <c:v>Рутульский МР</c:v>
                </c:pt>
                <c:pt idx="12">
                  <c:v>г. Хасавюрт</c:v>
                </c:pt>
                <c:pt idx="13">
                  <c:v>Хивский МР</c:v>
                </c:pt>
                <c:pt idx="14">
                  <c:v>Сулейман-Стальский МР</c:v>
                </c:pt>
                <c:pt idx="15">
                  <c:v>Бабаюртовский МР</c:v>
                </c:pt>
                <c:pt idx="16">
                  <c:v>г. Махачкала</c:v>
                </c:pt>
                <c:pt idx="17">
                  <c:v>г. Кизилюрт</c:v>
                </c:pt>
                <c:pt idx="18">
                  <c:v>г. Дагестанские Огни</c:v>
                </c:pt>
                <c:pt idx="19">
                  <c:v>Гумбетовский МР</c:v>
                </c:pt>
                <c:pt idx="20">
                  <c:v>Цумадинский МР</c:v>
                </c:pt>
                <c:pt idx="21">
                  <c:v>Тарумовский МР</c:v>
                </c:pt>
                <c:pt idx="22">
                  <c:v>Буйнакский МР</c:v>
                </c:pt>
                <c:pt idx="23">
                  <c:v>Кулинский МР</c:v>
                </c:pt>
                <c:pt idx="24">
                  <c:v>г. Дербент</c:v>
                </c:pt>
                <c:pt idx="25">
                  <c:v>Докузпаринский МР</c:v>
                </c:pt>
                <c:pt idx="26">
                  <c:v>Ахтынский МР</c:v>
                </c:pt>
                <c:pt idx="27">
                  <c:v>Карабудахкентский МР</c:v>
                </c:pt>
                <c:pt idx="28">
                  <c:v>Гунибский МР</c:v>
                </c:pt>
                <c:pt idx="29">
                  <c:v>Кайтагский МР</c:v>
                </c:pt>
                <c:pt idx="30">
                  <c:v>Дербентский МР</c:v>
                </c:pt>
                <c:pt idx="31">
                  <c:v>Хасавюртовский МР</c:v>
                </c:pt>
                <c:pt idx="32">
                  <c:v>Магарамкентский МР</c:v>
                </c:pt>
                <c:pt idx="33">
                  <c:v>Лакский МР</c:v>
                </c:pt>
                <c:pt idx="34">
                  <c:v>Дахадаевский МР</c:v>
                </c:pt>
                <c:pt idx="35">
                  <c:v>Ногайский МР</c:v>
                </c:pt>
                <c:pt idx="36">
                  <c:v>Ахвахский МР</c:v>
                </c:pt>
                <c:pt idx="37">
                  <c:v>Казбековский МР</c:v>
                </c:pt>
                <c:pt idx="38">
                  <c:v>Гергебильский МР</c:v>
                </c:pt>
                <c:pt idx="39">
                  <c:v>Каякентский МР</c:v>
                </c:pt>
                <c:pt idx="40">
                  <c:v>Унцукульский МР</c:v>
                </c:pt>
                <c:pt idx="41">
                  <c:v>Ботлихский МР</c:v>
                </c:pt>
                <c:pt idx="42">
                  <c:v>Табасаранский МР</c:v>
                </c:pt>
                <c:pt idx="43">
                  <c:v>г. Кизляр</c:v>
                </c:pt>
                <c:pt idx="44">
                  <c:v>Акушинский МР</c:v>
                </c:pt>
                <c:pt idx="45">
                  <c:v>Агульский МР</c:v>
                </c:pt>
                <c:pt idx="46">
                  <c:v>Сергокалинский МР</c:v>
                </c:pt>
                <c:pt idx="47">
                  <c:v>Чародинский МР</c:v>
                </c:pt>
                <c:pt idx="48">
                  <c:v>Левашинский МР</c:v>
                </c:pt>
                <c:pt idx="49">
                  <c:v>Кизлярский МР</c:v>
                </c:pt>
                <c:pt idx="50">
                  <c:v>Курахский МР</c:v>
                </c:pt>
                <c:pt idx="51">
                  <c:v>Тляратинский МР</c:v>
                </c:pt>
                <c:pt idx="52">
                  <c:v>Хунзахский МР</c:v>
                </c:pt>
                <c:pt idx="53">
                  <c:v>Шамильский МР</c:v>
                </c:pt>
              </c:strCache>
            </c:strRef>
          </c:cat>
          <c:val>
            <c:numRef>
              <c:f>'5.5. Профориентация'!$K$2:$K$55</c:f>
              <c:numCache>
                <c:formatCode>0%</c:formatCode>
                <c:ptCount val="54"/>
                <c:pt idx="0">
                  <c:v>0</c:v>
                </c:pt>
                <c:pt idx="1">
                  <c:v>6.25E-2</c:v>
                </c:pt>
                <c:pt idx="2">
                  <c:v>0</c:v>
                </c:pt>
                <c:pt idx="3">
                  <c:v>0</c:v>
                </c:pt>
                <c:pt idx="4">
                  <c:v>0.05</c:v>
                </c:pt>
                <c:pt idx="5">
                  <c:v>0</c:v>
                </c:pt>
                <c:pt idx="6">
                  <c:v>1.2987012987012988E-2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0.17391304347826086</c:v>
                </c:pt>
                <c:pt idx="12">
                  <c:v>0.13043478260869565</c:v>
                </c:pt>
                <c:pt idx="13">
                  <c:v>0.08</c:v>
                </c:pt>
                <c:pt idx="14">
                  <c:v>0.10526315789473684</c:v>
                </c:pt>
                <c:pt idx="15">
                  <c:v>4.7619047619047616E-2</c:v>
                </c:pt>
                <c:pt idx="16">
                  <c:v>8.3333333333333329E-2</c:v>
                </c:pt>
                <c:pt idx="17">
                  <c:v>0.125</c:v>
                </c:pt>
                <c:pt idx="18">
                  <c:v>0</c:v>
                </c:pt>
                <c:pt idx="19">
                  <c:v>5.2631578947368418E-2</c:v>
                </c:pt>
                <c:pt idx="20">
                  <c:v>0</c:v>
                </c:pt>
                <c:pt idx="21">
                  <c:v>0</c:v>
                </c:pt>
                <c:pt idx="22">
                  <c:v>2.7777777777777776E-2</c:v>
                </c:pt>
                <c:pt idx="23">
                  <c:v>7.1428571428571425E-2</c:v>
                </c:pt>
                <c:pt idx="24">
                  <c:v>4.1666666666666664E-2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3.8461538461538464E-2</c:v>
                </c:pt>
                <c:pt idx="29">
                  <c:v>0.12121212121212122</c:v>
                </c:pt>
                <c:pt idx="30">
                  <c:v>4.4444444444444446E-2</c:v>
                </c:pt>
                <c:pt idx="31">
                  <c:v>0</c:v>
                </c:pt>
                <c:pt idx="32">
                  <c:v>3.125E-2</c:v>
                </c:pt>
                <c:pt idx="33">
                  <c:v>0.13333333333333333</c:v>
                </c:pt>
                <c:pt idx="34">
                  <c:v>0.11627906976744186</c:v>
                </c:pt>
                <c:pt idx="35">
                  <c:v>6.25E-2</c:v>
                </c:pt>
                <c:pt idx="36">
                  <c:v>0.21428571428571427</c:v>
                </c:pt>
                <c:pt idx="37">
                  <c:v>6.6666666666666666E-2</c:v>
                </c:pt>
                <c:pt idx="38">
                  <c:v>0.1</c:v>
                </c:pt>
                <c:pt idx="39">
                  <c:v>0.15</c:v>
                </c:pt>
                <c:pt idx="40">
                  <c:v>0</c:v>
                </c:pt>
                <c:pt idx="41">
                  <c:v>0.15384615384615385</c:v>
                </c:pt>
                <c:pt idx="42">
                  <c:v>8.771929824561403E-2</c:v>
                </c:pt>
                <c:pt idx="43">
                  <c:v>0.1</c:v>
                </c:pt>
                <c:pt idx="44">
                  <c:v>8.8888888888888892E-2</c:v>
                </c:pt>
                <c:pt idx="45">
                  <c:v>0.13333333333333333</c:v>
                </c:pt>
                <c:pt idx="46">
                  <c:v>0.18181818181818182</c:v>
                </c:pt>
                <c:pt idx="47">
                  <c:v>0.1111111111111111</c:v>
                </c:pt>
                <c:pt idx="48">
                  <c:v>0.15384615384615385</c:v>
                </c:pt>
                <c:pt idx="49">
                  <c:v>9.3023255813953487E-2</c:v>
                </c:pt>
                <c:pt idx="50">
                  <c:v>0.21739130434782608</c:v>
                </c:pt>
                <c:pt idx="51">
                  <c:v>0.19230769230769232</c:v>
                </c:pt>
                <c:pt idx="52">
                  <c:v>0.32432432432432434</c:v>
                </c:pt>
                <c:pt idx="53">
                  <c:v>0.33333333333333331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2FE-4D86-9BF4-1DF8D50FA4AF}"/>
            </c:ext>
          </c:extLst>
        </c:ser>
        <c:ser>
          <c:idx val="4"/>
          <c:order val="3"/>
          <c:tx>
            <c:strRef>
              <c:f>'5.5. Профориентация'!$L$1</c:f>
              <c:strCache>
                <c:ptCount val="1"/>
                <c:pt idx="0">
                  <c:v>Ниже базового 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'5.5. Профориентация'!$G$2:$G$55</c:f>
              <c:strCache>
                <c:ptCount val="54"/>
                <c:pt idx="0">
                  <c:v>Кизилюртовский МР</c:v>
                </c:pt>
                <c:pt idx="1">
                  <c:v>г. Каспийск</c:v>
                </c:pt>
                <c:pt idx="2">
                  <c:v>г. Южно-Сухокумск</c:v>
                </c:pt>
                <c:pt idx="3">
                  <c:v>Новолакский МР</c:v>
                </c:pt>
                <c:pt idx="4">
                  <c:v>Цунтинский МР</c:v>
                </c:pt>
                <c:pt idx="5">
                  <c:v>Подведомственные</c:v>
                </c:pt>
                <c:pt idx="6">
                  <c:v>ЦОДОУ ЗОЖ</c:v>
                </c:pt>
                <c:pt idx="7">
                  <c:v>г. Буйнакск</c:v>
                </c:pt>
                <c:pt idx="8">
                  <c:v>г. Избербаш</c:v>
                </c:pt>
                <c:pt idx="9">
                  <c:v>Кумторкалинский МР</c:v>
                </c:pt>
                <c:pt idx="10">
                  <c:v>Бежтинский участок</c:v>
                </c:pt>
                <c:pt idx="11">
                  <c:v>Рутульский МР</c:v>
                </c:pt>
                <c:pt idx="12">
                  <c:v>г. Хасавюрт</c:v>
                </c:pt>
                <c:pt idx="13">
                  <c:v>Хивский МР</c:v>
                </c:pt>
                <c:pt idx="14">
                  <c:v>Сулейман-Стальский МР</c:v>
                </c:pt>
                <c:pt idx="15">
                  <c:v>Бабаюртовский МР</c:v>
                </c:pt>
                <c:pt idx="16">
                  <c:v>г. Махачкала</c:v>
                </c:pt>
                <c:pt idx="17">
                  <c:v>г. Кизилюрт</c:v>
                </c:pt>
                <c:pt idx="18">
                  <c:v>г. Дагестанские Огни</c:v>
                </c:pt>
                <c:pt idx="19">
                  <c:v>Гумбетовский МР</c:v>
                </c:pt>
                <c:pt idx="20">
                  <c:v>Цумадинский МР</c:v>
                </c:pt>
                <c:pt idx="21">
                  <c:v>Тарумовский МР</c:v>
                </c:pt>
                <c:pt idx="22">
                  <c:v>Буйнакский МР</c:v>
                </c:pt>
                <c:pt idx="23">
                  <c:v>Кулинский МР</c:v>
                </c:pt>
                <c:pt idx="24">
                  <c:v>г. Дербент</c:v>
                </c:pt>
                <c:pt idx="25">
                  <c:v>Докузпаринский МР</c:v>
                </c:pt>
                <c:pt idx="26">
                  <c:v>Ахтынский МР</c:v>
                </c:pt>
                <c:pt idx="27">
                  <c:v>Карабудахкентский МР</c:v>
                </c:pt>
                <c:pt idx="28">
                  <c:v>Гунибский МР</c:v>
                </c:pt>
                <c:pt idx="29">
                  <c:v>Кайтагский МР</c:v>
                </c:pt>
                <c:pt idx="30">
                  <c:v>Дербентский МР</c:v>
                </c:pt>
                <c:pt idx="31">
                  <c:v>Хасавюртовский МР</c:v>
                </c:pt>
                <c:pt idx="32">
                  <c:v>Магарамкентский МР</c:v>
                </c:pt>
                <c:pt idx="33">
                  <c:v>Лакский МР</c:v>
                </c:pt>
                <c:pt idx="34">
                  <c:v>Дахадаевский МР</c:v>
                </c:pt>
                <c:pt idx="35">
                  <c:v>Ногайский МР</c:v>
                </c:pt>
                <c:pt idx="36">
                  <c:v>Ахвахский МР</c:v>
                </c:pt>
                <c:pt idx="37">
                  <c:v>Казбековский МР</c:v>
                </c:pt>
                <c:pt idx="38">
                  <c:v>Гергебильский МР</c:v>
                </c:pt>
                <c:pt idx="39">
                  <c:v>Каякентский МР</c:v>
                </c:pt>
                <c:pt idx="40">
                  <c:v>Унцукульский МР</c:v>
                </c:pt>
                <c:pt idx="41">
                  <c:v>Ботлихский МР</c:v>
                </c:pt>
                <c:pt idx="42">
                  <c:v>Табасаранский МР</c:v>
                </c:pt>
                <c:pt idx="43">
                  <c:v>г. Кизляр</c:v>
                </c:pt>
                <c:pt idx="44">
                  <c:v>Акушинский МР</c:v>
                </c:pt>
                <c:pt idx="45">
                  <c:v>Агульский МР</c:v>
                </c:pt>
                <c:pt idx="46">
                  <c:v>Сергокалинский МР</c:v>
                </c:pt>
                <c:pt idx="47">
                  <c:v>Чародинский МР</c:v>
                </c:pt>
                <c:pt idx="48">
                  <c:v>Левашинский МР</c:v>
                </c:pt>
                <c:pt idx="49">
                  <c:v>Кизлярский МР</c:v>
                </c:pt>
                <c:pt idx="50">
                  <c:v>Курахский МР</c:v>
                </c:pt>
                <c:pt idx="51">
                  <c:v>Тляратинский МР</c:v>
                </c:pt>
                <c:pt idx="52">
                  <c:v>Хунзахский МР</c:v>
                </c:pt>
                <c:pt idx="53">
                  <c:v>Шамильский МР</c:v>
                </c:pt>
              </c:strCache>
            </c:strRef>
          </c:cat>
          <c:val>
            <c:numRef>
              <c:f>'5.5. Профориентация'!$L$2:$L$55</c:f>
              <c:numCache>
                <c:formatCode>0%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2.7777777777777776E-2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5.5555555555555552E-2</c:v>
                </c:pt>
                <c:pt idx="27">
                  <c:v>0</c:v>
                </c:pt>
                <c:pt idx="28">
                  <c:v>3.8461538461538464E-2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6.6666666666666666E-2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2.564102564102564E-2</c:v>
                </c:pt>
                <c:pt idx="49">
                  <c:v>0</c:v>
                </c:pt>
                <c:pt idx="50">
                  <c:v>8.6956521739130432E-2</c:v>
                </c:pt>
                <c:pt idx="51">
                  <c:v>0.11538461538461539</c:v>
                </c:pt>
                <c:pt idx="52">
                  <c:v>0</c:v>
                </c:pt>
                <c:pt idx="53">
                  <c:v>5.128205128205128E-2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2FE-4D86-9BF4-1DF8D50FA4A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"/>
        <c:overlap val="100"/>
        <c:axId val="775468175"/>
        <c:axId val="775986367"/>
      </c:barChart>
      <c:catAx>
        <c:axId val="775468175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75986367"/>
        <c:crosses val="autoZero"/>
        <c:auto val="1"/>
        <c:lblAlgn val="ctr"/>
        <c:lblOffset val="100"/>
        <c:noMultiLvlLbl val="0"/>
      </c:catAx>
      <c:valAx>
        <c:axId val="775986367"/>
        <c:scaling>
          <c:orientation val="minMax"/>
        </c:scaling>
        <c:delete val="1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crossAx val="7754681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Общие уровни и оценки МО по результатам самодиагностики (Магистральное направление «</a:t>
            </a:r>
            <a:r>
              <a:rPr lang="ru-RU" sz="1440" b="0" i="0" u="none" strike="noStrike" baseline="0"/>
              <a:t>Профориентация</a:t>
            </a: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»)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stacked"/>
        <c:varyColors val="0"/>
        <c:ser>
          <c:idx val="6"/>
          <c:order val="0"/>
          <c:tx>
            <c:strRef>
              <c:f>'5.5. Профориентация'!$N$1</c:f>
              <c:strCache>
                <c:ptCount val="1"/>
                <c:pt idx="0">
                  <c:v>Высокий  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'5.5. Профориентация'!$G$2:$G$55</c:f>
              <c:strCache>
                <c:ptCount val="54"/>
                <c:pt idx="0">
                  <c:v>Кизилюртовский МР</c:v>
                </c:pt>
                <c:pt idx="1">
                  <c:v>г. Каспийск</c:v>
                </c:pt>
                <c:pt idx="2">
                  <c:v>г. Южно-Сухокумск</c:v>
                </c:pt>
                <c:pt idx="3">
                  <c:v>Новолакский МР</c:v>
                </c:pt>
                <c:pt idx="4">
                  <c:v>Цунтинский МР</c:v>
                </c:pt>
                <c:pt idx="5">
                  <c:v>Подведомственные</c:v>
                </c:pt>
                <c:pt idx="6">
                  <c:v>ЦОДОУ ЗОЖ</c:v>
                </c:pt>
                <c:pt idx="7">
                  <c:v>г. Буйнакск</c:v>
                </c:pt>
                <c:pt idx="8">
                  <c:v>г. Избербаш</c:v>
                </c:pt>
                <c:pt idx="9">
                  <c:v>Кумторкалинский МР</c:v>
                </c:pt>
                <c:pt idx="10">
                  <c:v>Бежтинский участок</c:v>
                </c:pt>
                <c:pt idx="11">
                  <c:v>Рутульский МР</c:v>
                </c:pt>
                <c:pt idx="12">
                  <c:v>г. Хасавюрт</c:v>
                </c:pt>
                <c:pt idx="13">
                  <c:v>Хивский МР</c:v>
                </c:pt>
                <c:pt idx="14">
                  <c:v>Сулейман-Стальский МР</c:v>
                </c:pt>
                <c:pt idx="15">
                  <c:v>Бабаюртовский МР</c:v>
                </c:pt>
                <c:pt idx="16">
                  <c:v>г. Махачкала</c:v>
                </c:pt>
                <c:pt idx="17">
                  <c:v>г. Кизилюрт</c:v>
                </c:pt>
                <c:pt idx="18">
                  <c:v>г. Дагестанские Огни</c:v>
                </c:pt>
                <c:pt idx="19">
                  <c:v>Гумбетовский МР</c:v>
                </c:pt>
                <c:pt idx="20">
                  <c:v>Цумадинский МР</c:v>
                </c:pt>
                <c:pt idx="21">
                  <c:v>Тарумовский МР</c:v>
                </c:pt>
                <c:pt idx="22">
                  <c:v>Буйнакский МР</c:v>
                </c:pt>
                <c:pt idx="23">
                  <c:v>Кулинский МР</c:v>
                </c:pt>
                <c:pt idx="24">
                  <c:v>г. Дербент</c:v>
                </c:pt>
                <c:pt idx="25">
                  <c:v>Докузпаринский МР</c:v>
                </c:pt>
                <c:pt idx="26">
                  <c:v>Ахтынский МР</c:v>
                </c:pt>
                <c:pt idx="27">
                  <c:v>Карабудахкентский МР</c:v>
                </c:pt>
                <c:pt idx="28">
                  <c:v>Гунибский МР</c:v>
                </c:pt>
                <c:pt idx="29">
                  <c:v>Кайтагский МР</c:v>
                </c:pt>
                <c:pt idx="30">
                  <c:v>Дербентский МР</c:v>
                </c:pt>
                <c:pt idx="31">
                  <c:v>Хасавюртовский МР</c:v>
                </c:pt>
                <c:pt idx="32">
                  <c:v>Магарамкентский МР</c:v>
                </c:pt>
                <c:pt idx="33">
                  <c:v>Лакский МР</c:v>
                </c:pt>
                <c:pt idx="34">
                  <c:v>Дахадаевский МР</c:v>
                </c:pt>
                <c:pt idx="35">
                  <c:v>Ногайский МР</c:v>
                </c:pt>
                <c:pt idx="36">
                  <c:v>Ахвахский МР</c:v>
                </c:pt>
                <c:pt idx="37">
                  <c:v>Казбековский МР</c:v>
                </c:pt>
                <c:pt idx="38">
                  <c:v>Гергебильский МР</c:v>
                </c:pt>
                <c:pt idx="39">
                  <c:v>Каякентский МР</c:v>
                </c:pt>
                <c:pt idx="40">
                  <c:v>Унцукульский МР</c:v>
                </c:pt>
                <c:pt idx="41">
                  <c:v>Ботлихский МР</c:v>
                </c:pt>
                <c:pt idx="42">
                  <c:v>Табасаранский МР</c:v>
                </c:pt>
                <c:pt idx="43">
                  <c:v>г. Кизляр</c:v>
                </c:pt>
                <c:pt idx="44">
                  <c:v>Акушинский МР</c:v>
                </c:pt>
                <c:pt idx="45">
                  <c:v>Агульский МР</c:v>
                </c:pt>
                <c:pt idx="46">
                  <c:v>Сергокалинский МР</c:v>
                </c:pt>
                <c:pt idx="47">
                  <c:v>Чародинский МР</c:v>
                </c:pt>
                <c:pt idx="48">
                  <c:v>Левашинский МР</c:v>
                </c:pt>
                <c:pt idx="49">
                  <c:v>Кизлярский МР</c:v>
                </c:pt>
                <c:pt idx="50">
                  <c:v>Курахский МР</c:v>
                </c:pt>
                <c:pt idx="51">
                  <c:v>Тляратинский МР</c:v>
                </c:pt>
                <c:pt idx="52">
                  <c:v>Хунзахский МР</c:v>
                </c:pt>
                <c:pt idx="53">
                  <c:v>Шамильский МР</c:v>
                </c:pt>
              </c:strCache>
            </c:strRef>
          </c:cat>
          <c:val>
            <c:numRef>
              <c:f>'5.5. Профориентация'!$N$2:$N$55</c:f>
              <c:numCache>
                <c:formatCode>0.00</c:formatCode>
                <c:ptCount val="54"/>
                <c:pt idx="0">
                  <c:v>4.9565217391304346</c:v>
                </c:pt>
                <c:pt idx="1">
                  <c:v>4.875</c:v>
                </c:pt>
                <c:pt idx="2">
                  <c:v>4.75</c:v>
                </c:pt>
                <c:pt idx="3">
                  <c:v>4.7391304347826084</c:v>
                </c:pt>
                <c:pt idx="4">
                  <c:v>4.7</c:v>
                </c:pt>
                <c:pt idx="5">
                  <c:v>4.666666666666667</c:v>
                </c:pt>
                <c:pt idx="6">
                  <c:v>4.6363636363636367</c:v>
                </c:pt>
                <c:pt idx="7">
                  <c:v>4.6363636363636367</c:v>
                </c:pt>
                <c:pt idx="8">
                  <c:v>4.625</c:v>
                </c:pt>
                <c:pt idx="9">
                  <c:v>4.625</c:v>
                </c:pt>
                <c:pt idx="10">
                  <c:v>4.5714285714285712</c:v>
                </c:pt>
                <c:pt idx="11">
                  <c:v>4.5652173913043477</c:v>
                </c:pt>
                <c:pt idx="12">
                  <c:v>4.5652173913043477</c:v>
                </c:pt>
                <c:pt idx="13">
                  <c:v>4.5599999999999996</c:v>
                </c:pt>
                <c:pt idx="14">
                  <c:v>4.5263157894736841</c:v>
                </c:pt>
                <c:pt idx="15">
                  <c:v>4.5238095238095237</c:v>
                </c:pt>
                <c:pt idx="16">
                  <c:v>4.5138888888888893</c:v>
                </c:pt>
                <c:pt idx="17">
                  <c:v>4.5</c:v>
                </c:pt>
                <c:pt idx="18">
                  <c:v>4.5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5F-4C61-A997-26AF072FA862}"/>
            </c:ext>
          </c:extLst>
        </c:ser>
        <c:ser>
          <c:idx val="7"/>
          <c:order val="1"/>
          <c:tx>
            <c:strRef>
              <c:f>'5.5. Профориентация'!$O$1</c:f>
              <c:strCache>
                <c:ptCount val="1"/>
                <c:pt idx="0">
                  <c:v>Средний 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'5.5. Профориентация'!$G$2:$G$55</c:f>
              <c:strCache>
                <c:ptCount val="54"/>
                <c:pt idx="0">
                  <c:v>Кизилюртовский МР</c:v>
                </c:pt>
                <c:pt idx="1">
                  <c:v>г. Каспийск</c:v>
                </c:pt>
                <c:pt idx="2">
                  <c:v>г. Южно-Сухокумск</c:v>
                </c:pt>
                <c:pt idx="3">
                  <c:v>Новолакский МР</c:v>
                </c:pt>
                <c:pt idx="4">
                  <c:v>Цунтинский МР</c:v>
                </c:pt>
                <c:pt idx="5">
                  <c:v>Подведомственные</c:v>
                </c:pt>
                <c:pt idx="6">
                  <c:v>ЦОДОУ ЗОЖ</c:v>
                </c:pt>
                <c:pt idx="7">
                  <c:v>г. Буйнакск</c:v>
                </c:pt>
                <c:pt idx="8">
                  <c:v>г. Избербаш</c:v>
                </c:pt>
                <c:pt idx="9">
                  <c:v>Кумторкалинский МР</c:v>
                </c:pt>
                <c:pt idx="10">
                  <c:v>Бежтинский участок</c:v>
                </c:pt>
                <c:pt idx="11">
                  <c:v>Рутульский МР</c:v>
                </c:pt>
                <c:pt idx="12">
                  <c:v>г. Хасавюрт</c:v>
                </c:pt>
                <c:pt idx="13">
                  <c:v>Хивский МР</c:v>
                </c:pt>
                <c:pt idx="14">
                  <c:v>Сулейман-Стальский МР</c:v>
                </c:pt>
                <c:pt idx="15">
                  <c:v>Бабаюртовский МР</c:v>
                </c:pt>
                <c:pt idx="16">
                  <c:v>г. Махачкала</c:v>
                </c:pt>
                <c:pt idx="17">
                  <c:v>г. Кизилюрт</c:v>
                </c:pt>
                <c:pt idx="18">
                  <c:v>г. Дагестанские Огни</c:v>
                </c:pt>
                <c:pt idx="19">
                  <c:v>Гумбетовский МР</c:v>
                </c:pt>
                <c:pt idx="20">
                  <c:v>Цумадинский МР</c:v>
                </c:pt>
                <c:pt idx="21">
                  <c:v>Тарумовский МР</c:v>
                </c:pt>
                <c:pt idx="22">
                  <c:v>Буйнакский МР</c:v>
                </c:pt>
                <c:pt idx="23">
                  <c:v>Кулинский МР</c:v>
                </c:pt>
                <c:pt idx="24">
                  <c:v>г. Дербент</c:v>
                </c:pt>
                <c:pt idx="25">
                  <c:v>Докузпаринский МР</c:v>
                </c:pt>
                <c:pt idx="26">
                  <c:v>Ахтынский МР</c:v>
                </c:pt>
                <c:pt idx="27">
                  <c:v>Карабудахкентский МР</c:v>
                </c:pt>
                <c:pt idx="28">
                  <c:v>Гунибский МР</c:v>
                </c:pt>
                <c:pt idx="29">
                  <c:v>Кайтагский МР</c:v>
                </c:pt>
                <c:pt idx="30">
                  <c:v>Дербентский МР</c:v>
                </c:pt>
                <c:pt idx="31">
                  <c:v>Хасавюртовский МР</c:v>
                </c:pt>
                <c:pt idx="32">
                  <c:v>Магарамкентский МР</c:v>
                </c:pt>
                <c:pt idx="33">
                  <c:v>Лакский МР</c:v>
                </c:pt>
                <c:pt idx="34">
                  <c:v>Дахадаевский МР</c:v>
                </c:pt>
                <c:pt idx="35">
                  <c:v>Ногайский МР</c:v>
                </c:pt>
                <c:pt idx="36">
                  <c:v>Ахвахский МР</c:v>
                </c:pt>
                <c:pt idx="37">
                  <c:v>Казбековский МР</c:v>
                </c:pt>
                <c:pt idx="38">
                  <c:v>Гергебильский МР</c:v>
                </c:pt>
                <c:pt idx="39">
                  <c:v>Каякентский МР</c:v>
                </c:pt>
                <c:pt idx="40">
                  <c:v>Унцукульский МР</c:v>
                </c:pt>
                <c:pt idx="41">
                  <c:v>Ботлихский МР</c:v>
                </c:pt>
                <c:pt idx="42">
                  <c:v>Табасаранский МР</c:v>
                </c:pt>
                <c:pt idx="43">
                  <c:v>г. Кизляр</c:v>
                </c:pt>
                <c:pt idx="44">
                  <c:v>Акушинский МР</c:v>
                </c:pt>
                <c:pt idx="45">
                  <c:v>Агульский МР</c:v>
                </c:pt>
                <c:pt idx="46">
                  <c:v>Сергокалинский МР</c:v>
                </c:pt>
                <c:pt idx="47">
                  <c:v>Чародинский МР</c:v>
                </c:pt>
                <c:pt idx="48">
                  <c:v>Левашинский МР</c:v>
                </c:pt>
                <c:pt idx="49">
                  <c:v>Кизлярский МР</c:v>
                </c:pt>
                <c:pt idx="50">
                  <c:v>Курахский МР</c:v>
                </c:pt>
                <c:pt idx="51">
                  <c:v>Тляратинский МР</c:v>
                </c:pt>
                <c:pt idx="52">
                  <c:v>Хунзахский МР</c:v>
                </c:pt>
                <c:pt idx="53">
                  <c:v>Шамильский МР</c:v>
                </c:pt>
              </c:strCache>
            </c:strRef>
          </c:cat>
          <c:val>
            <c:numRef>
              <c:f>'5.5. Профориентация'!$O$2:$O$55</c:f>
              <c:numCache>
                <c:formatCode>0.00</c:formatCode>
                <c:ptCount val="5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4.4736842105263159</c:v>
                </c:pt>
                <c:pt idx="20">
                  <c:v>4.4545454545454541</c:v>
                </c:pt>
                <c:pt idx="21">
                  <c:v>4.4444444444444446</c:v>
                </c:pt>
                <c:pt idx="22">
                  <c:v>4.4444444444444446</c:v>
                </c:pt>
                <c:pt idx="23">
                  <c:v>4.4285714285714288</c:v>
                </c:pt>
                <c:pt idx="24">
                  <c:v>4.416666666666667</c:v>
                </c:pt>
                <c:pt idx="25">
                  <c:v>4.4000000000000004</c:v>
                </c:pt>
                <c:pt idx="26">
                  <c:v>4.3888888888888893</c:v>
                </c:pt>
                <c:pt idx="27">
                  <c:v>4.3571428571428568</c:v>
                </c:pt>
                <c:pt idx="28">
                  <c:v>4.3461538461538458</c:v>
                </c:pt>
                <c:pt idx="29">
                  <c:v>4.333333333333333</c:v>
                </c:pt>
                <c:pt idx="30">
                  <c:v>4.333333333333333</c:v>
                </c:pt>
                <c:pt idx="31">
                  <c:v>4.3272727272727272</c:v>
                </c:pt>
                <c:pt idx="32">
                  <c:v>4.28125</c:v>
                </c:pt>
                <c:pt idx="33">
                  <c:v>4.2666666666666666</c:v>
                </c:pt>
                <c:pt idx="34">
                  <c:v>4.2558139534883717</c:v>
                </c:pt>
                <c:pt idx="35">
                  <c:v>4.25</c:v>
                </c:pt>
                <c:pt idx="36">
                  <c:v>4.2142857142857144</c:v>
                </c:pt>
                <c:pt idx="37">
                  <c:v>4.2</c:v>
                </c:pt>
                <c:pt idx="38">
                  <c:v>4.2</c:v>
                </c:pt>
                <c:pt idx="39">
                  <c:v>4.1500000000000004</c:v>
                </c:pt>
                <c:pt idx="40">
                  <c:v>4.1333333333333337</c:v>
                </c:pt>
                <c:pt idx="41">
                  <c:v>4.115384615384615</c:v>
                </c:pt>
                <c:pt idx="42">
                  <c:v>4.1052631578947372</c:v>
                </c:pt>
                <c:pt idx="43">
                  <c:v>4.0999999999999996</c:v>
                </c:pt>
                <c:pt idx="44">
                  <c:v>4.0666666666666664</c:v>
                </c:pt>
                <c:pt idx="45">
                  <c:v>4</c:v>
                </c:pt>
                <c:pt idx="46">
                  <c:v>4</c:v>
                </c:pt>
                <c:pt idx="47">
                  <c:v>4</c:v>
                </c:pt>
                <c:pt idx="48">
                  <c:v>4</c:v>
                </c:pt>
                <c:pt idx="49">
                  <c:v>3.9534883720930232</c:v>
                </c:pt>
                <c:pt idx="50">
                  <c:v>3.8695652173913042</c:v>
                </c:pt>
                <c:pt idx="51">
                  <c:v>3.8461538461538463</c:v>
                </c:pt>
                <c:pt idx="52">
                  <c:v>3.8378378378378377</c:v>
                </c:pt>
                <c:pt idx="53">
                  <c:v>3.8205128205128207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5F-4C61-A997-26AF072FA862}"/>
            </c:ext>
          </c:extLst>
        </c:ser>
        <c:ser>
          <c:idx val="8"/>
          <c:order val="2"/>
          <c:tx>
            <c:strRef>
              <c:f>'5.5. Профориентация'!$P$1</c:f>
              <c:strCache>
                <c:ptCount val="1"/>
                <c:pt idx="0">
                  <c:v>Базовый  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'5.5. Профориентация'!$G$2:$G$55</c:f>
              <c:strCache>
                <c:ptCount val="54"/>
                <c:pt idx="0">
                  <c:v>Кизилюртовский МР</c:v>
                </c:pt>
                <c:pt idx="1">
                  <c:v>г. Каспийск</c:v>
                </c:pt>
                <c:pt idx="2">
                  <c:v>г. Южно-Сухокумск</c:v>
                </c:pt>
                <c:pt idx="3">
                  <c:v>Новолакский МР</c:v>
                </c:pt>
                <c:pt idx="4">
                  <c:v>Цунтинский МР</c:v>
                </c:pt>
                <c:pt idx="5">
                  <c:v>Подведомственные</c:v>
                </c:pt>
                <c:pt idx="6">
                  <c:v>ЦОДОУ ЗОЖ</c:v>
                </c:pt>
                <c:pt idx="7">
                  <c:v>г. Буйнакск</c:v>
                </c:pt>
                <c:pt idx="8">
                  <c:v>г. Избербаш</c:v>
                </c:pt>
                <c:pt idx="9">
                  <c:v>Кумторкалинский МР</c:v>
                </c:pt>
                <c:pt idx="10">
                  <c:v>Бежтинский участок</c:v>
                </c:pt>
                <c:pt idx="11">
                  <c:v>Рутульский МР</c:v>
                </c:pt>
                <c:pt idx="12">
                  <c:v>г. Хасавюрт</c:v>
                </c:pt>
                <c:pt idx="13">
                  <c:v>Хивский МР</c:v>
                </c:pt>
                <c:pt idx="14">
                  <c:v>Сулейман-Стальский МР</c:v>
                </c:pt>
                <c:pt idx="15">
                  <c:v>Бабаюртовский МР</c:v>
                </c:pt>
                <c:pt idx="16">
                  <c:v>г. Махачкала</c:v>
                </c:pt>
                <c:pt idx="17">
                  <c:v>г. Кизилюрт</c:v>
                </c:pt>
                <c:pt idx="18">
                  <c:v>г. Дагестанские Огни</c:v>
                </c:pt>
                <c:pt idx="19">
                  <c:v>Гумбетовский МР</c:v>
                </c:pt>
                <c:pt idx="20">
                  <c:v>Цумадинский МР</c:v>
                </c:pt>
                <c:pt idx="21">
                  <c:v>Тарумовский МР</c:v>
                </c:pt>
                <c:pt idx="22">
                  <c:v>Буйнакский МР</c:v>
                </c:pt>
                <c:pt idx="23">
                  <c:v>Кулинский МР</c:v>
                </c:pt>
                <c:pt idx="24">
                  <c:v>г. Дербент</c:v>
                </c:pt>
                <c:pt idx="25">
                  <c:v>Докузпаринский МР</c:v>
                </c:pt>
                <c:pt idx="26">
                  <c:v>Ахтынский МР</c:v>
                </c:pt>
                <c:pt idx="27">
                  <c:v>Карабудахкентский МР</c:v>
                </c:pt>
                <c:pt idx="28">
                  <c:v>Гунибский МР</c:v>
                </c:pt>
                <c:pt idx="29">
                  <c:v>Кайтагский МР</c:v>
                </c:pt>
                <c:pt idx="30">
                  <c:v>Дербентский МР</c:v>
                </c:pt>
                <c:pt idx="31">
                  <c:v>Хасавюртовский МР</c:v>
                </c:pt>
                <c:pt idx="32">
                  <c:v>Магарамкентский МР</c:v>
                </c:pt>
                <c:pt idx="33">
                  <c:v>Лакский МР</c:v>
                </c:pt>
                <c:pt idx="34">
                  <c:v>Дахадаевский МР</c:v>
                </c:pt>
                <c:pt idx="35">
                  <c:v>Ногайский МР</c:v>
                </c:pt>
                <c:pt idx="36">
                  <c:v>Ахвахский МР</c:v>
                </c:pt>
                <c:pt idx="37">
                  <c:v>Казбековский МР</c:v>
                </c:pt>
                <c:pt idx="38">
                  <c:v>Гергебильский МР</c:v>
                </c:pt>
                <c:pt idx="39">
                  <c:v>Каякентский МР</c:v>
                </c:pt>
                <c:pt idx="40">
                  <c:v>Унцукульский МР</c:v>
                </c:pt>
                <c:pt idx="41">
                  <c:v>Ботлихский МР</c:v>
                </c:pt>
                <c:pt idx="42">
                  <c:v>Табасаранский МР</c:v>
                </c:pt>
                <c:pt idx="43">
                  <c:v>г. Кизляр</c:v>
                </c:pt>
                <c:pt idx="44">
                  <c:v>Акушинский МР</c:v>
                </c:pt>
                <c:pt idx="45">
                  <c:v>Агульский МР</c:v>
                </c:pt>
                <c:pt idx="46">
                  <c:v>Сергокалинский МР</c:v>
                </c:pt>
                <c:pt idx="47">
                  <c:v>Чародинский МР</c:v>
                </c:pt>
                <c:pt idx="48">
                  <c:v>Левашинский МР</c:v>
                </c:pt>
                <c:pt idx="49">
                  <c:v>Кизлярский МР</c:v>
                </c:pt>
                <c:pt idx="50">
                  <c:v>Курахский МР</c:v>
                </c:pt>
                <c:pt idx="51">
                  <c:v>Тляратинский МР</c:v>
                </c:pt>
                <c:pt idx="52">
                  <c:v>Хунзахский МР</c:v>
                </c:pt>
                <c:pt idx="53">
                  <c:v>Шамильский МР</c:v>
                </c:pt>
              </c:strCache>
            </c:strRef>
          </c:cat>
          <c:val>
            <c:numRef>
              <c:f>'5.5. Профориентация'!$P$2:$P$55</c:f>
              <c:numCache>
                <c:formatCode>0.00</c:formatCode>
                <c:ptCount val="5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5F-4C61-A997-26AF072FA862}"/>
            </c:ext>
          </c:extLst>
        </c:ser>
        <c:ser>
          <c:idx val="0"/>
          <c:order val="3"/>
          <c:tx>
            <c:strRef>
              <c:f>'5.5. Профориентация'!$Q$1</c:f>
              <c:strCache>
                <c:ptCount val="1"/>
                <c:pt idx="0">
                  <c:v>Ниже базового  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'5.5. Профориентация'!$G$2:$G$55</c:f>
              <c:strCache>
                <c:ptCount val="54"/>
                <c:pt idx="0">
                  <c:v>Кизилюртовский МР</c:v>
                </c:pt>
                <c:pt idx="1">
                  <c:v>г. Каспийск</c:v>
                </c:pt>
                <c:pt idx="2">
                  <c:v>г. Южно-Сухокумск</c:v>
                </c:pt>
                <c:pt idx="3">
                  <c:v>Новолакский МР</c:v>
                </c:pt>
                <c:pt idx="4">
                  <c:v>Цунтинский МР</c:v>
                </c:pt>
                <c:pt idx="5">
                  <c:v>Подведомственные</c:v>
                </c:pt>
                <c:pt idx="6">
                  <c:v>ЦОДОУ ЗОЖ</c:v>
                </c:pt>
                <c:pt idx="7">
                  <c:v>г. Буйнакск</c:v>
                </c:pt>
                <c:pt idx="8">
                  <c:v>г. Избербаш</c:v>
                </c:pt>
                <c:pt idx="9">
                  <c:v>Кумторкалинский МР</c:v>
                </c:pt>
                <c:pt idx="10">
                  <c:v>Бежтинский участок</c:v>
                </c:pt>
                <c:pt idx="11">
                  <c:v>Рутульский МР</c:v>
                </c:pt>
                <c:pt idx="12">
                  <c:v>г. Хасавюрт</c:v>
                </c:pt>
                <c:pt idx="13">
                  <c:v>Хивский МР</c:v>
                </c:pt>
                <c:pt idx="14">
                  <c:v>Сулейман-Стальский МР</c:v>
                </c:pt>
                <c:pt idx="15">
                  <c:v>Бабаюртовский МР</c:v>
                </c:pt>
                <c:pt idx="16">
                  <c:v>г. Махачкала</c:v>
                </c:pt>
                <c:pt idx="17">
                  <c:v>г. Кизилюрт</c:v>
                </c:pt>
                <c:pt idx="18">
                  <c:v>г. Дагестанские Огни</c:v>
                </c:pt>
                <c:pt idx="19">
                  <c:v>Гумбетовский МР</c:v>
                </c:pt>
                <c:pt idx="20">
                  <c:v>Цумадинский МР</c:v>
                </c:pt>
                <c:pt idx="21">
                  <c:v>Тарумовский МР</c:v>
                </c:pt>
                <c:pt idx="22">
                  <c:v>Буйнакский МР</c:v>
                </c:pt>
                <c:pt idx="23">
                  <c:v>Кулинский МР</c:v>
                </c:pt>
                <c:pt idx="24">
                  <c:v>г. Дербент</c:v>
                </c:pt>
                <c:pt idx="25">
                  <c:v>Докузпаринский МР</c:v>
                </c:pt>
                <c:pt idx="26">
                  <c:v>Ахтынский МР</c:v>
                </c:pt>
                <c:pt idx="27">
                  <c:v>Карабудахкентский МР</c:v>
                </c:pt>
                <c:pt idx="28">
                  <c:v>Гунибский МР</c:v>
                </c:pt>
                <c:pt idx="29">
                  <c:v>Кайтагский МР</c:v>
                </c:pt>
                <c:pt idx="30">
                  <c:v>Дербентский МР</c:v>
                </c:pt>
                <c:pt idx="31">
                  <c:v>Хасавюртовский МР</c:v>
                </c:pt>
                <c:pt idx="32">
                  <c:v>Магарамкентский МР</c:v>
                </c:pt>
                <c:pt idx="33">
                  <c:v>Лакский МР</c:v>
                </c:pt>
                <c:pt idx="34">
                  <c:v>Дахадаевский МР</c:v>
                </c:pt>
                <c:pt idx="35">
                  <c:v>Ногайский МР</c:v>
                </c:pt>
                <c:pt idx="36">
                  <c:v>Ахвахский МР</c:v>
                </c:pt>
                <c:pt idx="37">
                  <c:v>Казбековский МР</c:v>
                </c:pt>
                <c:pt idx="38">
                  <c:v>Гергебильский МР</c:v>
                </c:pt>
                <c:pt idx="39">
                  <c:v>Каякентский МР</c:v>
                </c:pt>
                <c:pt idx="40">
                  <c:v>Унцукульский МР</c:v>
                </c:pt>
                <c:pt idx="41">
                  <c:v>Ботлихский МР</c:v>
                </c:pt>
                <c:pt idx="42">
                  <c:v>Табасаранский МР</c:v>
                </c:pt>
                <c:pt idx="43">
                  <c:v>г. Кизляр</c:v>
                </c:pt>
                <c:pt idx="44">
                  <c:v>Акушинский МР</c:v>
                </c:pt>
                <c:pt idx="45">
                  <c:v>Агульский МР</c:v>
                </c:pt>
                <c:pt idx="46">
                  <c:v>Сергокалинский МР</c:v>
                </c:pt>
                <c:pt idx="47">
                  <c:v>Чародинский МР</c:v>
                </c:pt>
                <c:pt idx="48">
                  <c:v>Левашинский МР</c:v>
                </c:pt>
                <c:pt idx="49">
                  <c:v>Кизлярский МР</c:v>
                </c:pt>
                <c:pt idx="50">
                  <c:v>Курахский МР</c:v>
                </c:pt>
                <c:pt idx="51">
                  <c:v>Тляратинский МР</c:v>
                </c:pt>
                <c:pt idx="52">
                  <c:v>Хунзахский МР</c:v>
                </c:pt>
                <c:pt idx="53">
                  <c:v>Шамильский МР</c:v>
                </c:pt>
              </c:strCache>
            </c:strRef>
          </c:cat>
          <c:val>
            <c:numRef>
              <c:f>'5.5. Профориентация'!$Q$2:$Q$55</c:f>
              <c:numCache>
                <c:formatCode>0.00</c:formatCode>
                <c:ptCount val="5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5F-4C61-A997-26AF072FA862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30"/>
        <c:overlap val="100"/>
        <c:axId val="1299218543"/>
        <c:axId val="1299231503"/>
      </c:barChart>
      <c:catAx>
        <c:axId val="1299218543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99231503"/>
        <c:crosses val="autoZero"/>
        <c:auto val="1"/>
        <c:lblAlgn val="ctr"/>
        <c:lblOffset val="100"/>
        <c:tickMarkSkip val="1"/>
        <c:noMultiLvlLbl val="0"/>
      </c:catAx>
      <c:valAx>
        <c:axId val="1299231503"/>
        <c:scaling>
          <c:orientation val="minMax"/>
          <c:max val="5"/>
          <c:min val="2"/>
        </c:scaling>
        <c:delete val="0"/>
        <c:axPos val="t"/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.00" sourceLinked="1"/>
        <c:majorTickMark val="cross"/>
        <c:minorTickMark val="cross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99218543"/>
        <c:crosses val="autoZero"/>
        <c:crossBetween val="between"/>
        <c:majorUnit val="1"/>
        <c:minorUnit val="0.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0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40" b="0" i="0" u="none" strike="noStrike" kern="1200" spc="0" baseline="0">
                <a:solidFill>
                  <a:sysClr val="windowText" lastClr="000000"/>
                </a:solidFill>
              </a:rPr>
              <a:t>Распределение уровней </a:t>
            </a:r>
            <a:r>
              <a:rPr lang="ru-RU" sz="1440" b="0" i="0" u="none" strike="noStrike" baseline="0"/>
              <a:t>Ключевого условия </a:t>
            </a:r>
            <a:r>
              <a:rPr lang="ru-RU" sz="1440" b="0" i="0" u="none" strike="noStrike" kern="1200" spc="0" baseline="0">
                <a:solidFill>
                  <a:sysClr val="windowText" lastClr="000000"/>
                </a:solidFill>
              </a:rPr>
              <a:t>«</a:t>
            </a:r>
            <a:r>
              <a:rPr lang="ru-RU" sz="1440" b="0" i="0" u="none" strike="noStrike" baseline="0"/>
              <a:t>Учитель. Школьная команда</a:t>
            </a:r>
            <a:r>
              <a:rPr lang="ru-RU" sz="1440" b="0" i="0" u="none" strike="noStrike" kern="1200" spc="0" baseline="0">
                <a:solidFill>
                  <a:sysClr val="windowText" lastClr="000000"/>
                </a:solidFill>
              </a:rPr>
              <a:t>» ОО РД по результатам прохождения самодиагностики</a:t>
            </a:r>
            <a:r>
              <a:rPr lang="en-US" sz="1440" b="0" i="0" u="none" strike="noStrike" kern="1200" spc="0" baseline="0">
                <a:solidFill>
                  <a:sysClr val="windowText" lastClr="000000"/>
                </a:solidFill>
              </a:rPr>
              <a:t> </a:t>
            </a:r>
            <a:r>
              <a:rPr lang="ru-RU" sz="1440" b="0" i="0" u="none" strike="noStrike" kern="1200" spc="0" baseline="0">
                <a:solidFill>
                  <a:sysClr val="windowText" lastClr="000000"/>
                </a:solidFill>
              </a:rPr>
              <a:t>в разрезе по МО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percentStacked"/>
        <c:varyColors val="0"/>
        <c:ser>
          <c:idx val="1"/>
          <c:order val="0"/>
          <c:tx>
            <c:strRef>
              <c:f>'5.6. Учитель. Школьная команда'!$I$1</c:f>
              <c:strCache>
                <c:ptCount val="1"/>
                <c:pt idx="0">
                  <c:v>Высокий 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'5.6. Учитель. Школьная команда'!$G$2:$G$55</c:f>
              <c:strCache>
                <c:ptCount val="54"/>
                <c:pt idx="0">
                  <c:v>Кизилюртовский МР</c:v>
                </c:pt>
                <c:pt idx="1">
                  <c:v>г. Каспийск</c:v>
                </c:pt>
                <c:pt idx="2">
                  <c:v>г. Южно-Сухокумск</c:v>
                </c:pt>
                <c:pt idx="3">
                  <c:v>Новолакский МР</c:v>
                </c:pt>
                <c:pt idx="4">
                  <c:v>Цунтинский МР</c:v>
                </c:pt>
                <c:pt idx="5">
                  <c:v>Подведомственные</c:v>
                </c:pt>
                <c:pt idx="6">
                  <c:v>ЦОДОУ ЗОЖ</c:v>
                </c:pt>
                <c:pt idx="7">
                  <c:v>г. Буйнакск</c:v>
                </c:pt>
                <c:pt idx="8">
                  <c:v>г. Избербаш</c:v>
                </c:pt>
                <c:pt idx="9">
                  <c:v>Кумторкалинский МР</c:v>
                </c:pt>
                <c:pt idx="10">
                  <c:v>Бежтинский участок</c:v>
                </c:pt>
                <c:pt idx="11">
                  <c:v>Рутульский МР</c:v>
                </c:pt>
                <c:pt idx="12">
                  <c:v>г. Хасавюрт</c:v>
                </c:pt>
                <c:pt idx="13">
                  <c:v>Хивский МР</c:v>
                </c:pt>
                <c:pt idx="14">
                  <c:v>Сулейман-Стальский МР</c:v>
                </c:pt>
                <c:pt idx="15">
                  <c:v>Бабаюртовский МР</c:v>
                </c:pt>
                <c:pt idx="16">
                  <c:v>г. Махачкала</c:v>
                </c:pt>
                <c:pt idx="17">
                  <c:v>г. Кизилюрт</c:v>
                </c:pt>
                <c:pt idx="18">
                  <c:v>г. Дагестанские Огни</c:v>
                </c:pt>
                <c:pt idx="19">
                  <c:v>Гумбетовский МР</c:v>
                </c:pt>
                <c:pt idx="20">
                  <c:v>Цумадинский МР</c:v>
                </c:pt>
                <c:pt idx="21">
                  <c:v>Тарумовский МР</c:v>
                </c:pt>
                <c:pt idx="22">
                  <c:v>Буйнакский МР</c:v>
                </c:pt>
                <c:pt idx="23">
                  <c:v>Кулинский МР</c:v>
                </c:pt>
                <c:pt idx="24">
                  <c:v>г. Дербент</c:v>
                </c:pt>
                <c:pt idx="25">
                  <c:v>Докузпаринский МР</c:v>
                </c:pt>
                <c:pt idx="26">
                  <c:v>Ахтынский МР</c:v>
                </c:pt>
                <c:pt idx="27">
                  <c:v>Карабудахкентский МР</c:v>
                </c:pt>
                <c:pt idx="28">
                  <c:v>Гунибский МР</c:v>
                </c:pt>
                <c:pt idx="29">
                  <c:v>Кайтагский МР</c:v>
                </c:pt>
                <c:pt idx="30">
                  <c:v>Дербентский МР</c:v>
                </c:pt>
                <c:pt idx="31">
                  <c:v>Хасавюртовский МР</c:v>
                </c:pt>
                <c:pt idx="32">
                  <c:v>Магарамкентский МР</c:v>
                </c:pt>
                <c:pt idx="33">
                  <c:v>Лакский МР</c:v>
                </c:pt>
                <c:pt idx="34">
                  <c:v>Дахадаевский МР</c:v>
                </c:pt>
                <c:pt idx="35">
                  <c:v>Ногайский МР</c:v>
                </c:pt>
                <c:pt idx="36">
                  <c:v>Ахвахский МР</c:v>
                </c:pt>
                <c:pt idx="37">
                  <c:v>Казбековский МР</c:v>
                </c:pt>
                <c:pt idx="38">
                  <c:v>Гергебильский МР</c:v>
                </c:pt>
                <c:pt idx="39">
                  <c:v>Каякентский МР</c:v>
                </c:pt>
                <c:pt idx="40">
                  <c:v>Унцукульский МР</c:v>
                </c:pt>
                <c:pt idx="41">
                  <c:v>Ботлихский МР</c:v>
                </c:pt>
                <c:pt idx="42">
                  <c:v>Табасаранский МР</c:v>
                </c:pt>
                <c:pt idx="43">
                  <c:v>г. Кизляр</c:v>
                </c:pt>
                <c:pt idx="44">
                  <c:v>Акушинский МР</c:v>
                </c:pt>
                <c:pt idx="45">
                  <c:v>Агульский МР</c:v>
                </c:pt>
                <c:pt idx="46">
                  <c:v>Сергокалинский МР</c:v>
                </c:pt>
                <c:pt idx="47">
                  <c:v>Чародинский МР</c:v>
                </c:pt>
                <c:pt idx="48">
                  <c:v>Левашинский МР</c:v>
                </c:pt>
                <c:pt idx="49">
                  <c:v>Кизлярский МР</c:v>
                </c:pt>
                <c:pt idx="50">
                  <c:v>Курахский МР</c:v>
                </c:pt>
                <c:pt idx="51">
                  <c:v>Тляратинский МР</c:v>
                </c:pt>
                <c:pt idx="52">
                  <c:v>Хунзахский МР</c:v>
                </c:pt>
                <c:pt idx="53">
                  <c:v>Шамильский МР</c:v>
                </c:pt>
              </c:strCache>
            </c:strRef>
          </c:cat>
          <c:val>
            <c:numRef>
              <c:f>'5.6. Учитель. Школьная команда'!$I$2:$I$55</c:f>
              <c:numCache>
                <c:formatCode>0%</c:formatCode>
                <c:ptCount val="54"/>
                <c:pt idx="0">
                  <c:v>0.17391304347826086</c:v>
                </c:pt>
                <c:pt idx="1">
                  <c:v>0.125</c:v>
                </c:pt>
                <c:pt idx="2">
                  <c:v>0</c:v>
                </c:pt>
                <c:pt idx="3">
                  <c:v>0.13043478260869565</c:v>
                </c:pt>
                <c:pt idx="4">
                  <c:v>0.4</c:v>
                </c:pt>
                <c:pt idx="5">
                  <c:v>0.26666666666666666</c:v>
                </c:pt>
                <c:pt idx="6">
                  <c:v>0.1038961038961039</c:v>
                </c:pt>
                <c:pt idx="7">
                  <c:v>9.0909090909090912E-2</c:v>
                </c:pt>
                <c:pt idx="8">
                  <c:v>0.25</c:v>
                </c:pt>
                <c:pt idx="9">
                  <c:v>0.125</c:v>
                </c:pt>
                <c:pt idx="10">
                  <c:v>0.5714285714285714</c:v>
                </c:pt>
                <c:pt idx="11">
                  <c:v>0.34782608695652173</c:v>
                </c:pt>
                <c:pt idx="12">
                  <c:v>0</c:v>
                </c:pt>
                <c:pt idx="13">
                  <c:v>0.32</c:v>
                </c:pt>
                <c:pt idx="14">
                  <c:v>0.28947368421052633</c:v>
                </c:pt>
                <c:pt idx="15">
                  <c:v>0.23809523809523808</c:v>
                </c:pt>
                <c:pt idx="16">
                  <c:v>0.29166666666666669</c:v>
                </c:pt>
                <c:pt idx="17">
                  <c:v>0.5</c:v>
                </c:pt>
                <c:pt idx="18">
                  <c:v>0.375</c:v>
                </c:pt>
                <c:pt idx="19">
                  <c:v>0.26315789473684209</c:v>
                </c:pt>
                <c:pt idx="20">
                  <c:v>0.22727272727272727</c:v>
                </c:pt>
                <c:pt idx="21">
                  <c:v>0.33333333333333331</c:v>
                </c:pt>
                <c:pt idx="22">
                  <c:v>0.16666666666666666</c:v>
                </c:pt>
                <c:pt idx="23">
                  <c:v>0</c:v>
                </c:pt>
                <c:pt idx="24">
                  <c:v>0.125</c:v>
                </c:pt>
                <c:pt idx="25">
                  <c:v>0</c:v>
                </c:pt>
                <c:pt idx="26">
                  <c:v>5.5555555555555552E-2</c:v>
                </c:pt>
                <c:pt idx="27">
                  <c:v>0.2857142857142857</c:v>
                </c:pt>
                <c:pt idx="28">
                  <c:v>0.15384615384615385</c:v>
                </c:pt>
                <c:pt idx="29">
                  <c:v>0.12121212121212122</c:v>
                </c:pt>
                <c:pt idx="30">
                  <c:v>8.8888888888888892E-2</c:v>
                </c:pt>
                <c:pt idx="31">
                  <c:v>0.18181818181818182</c:v>
                </c:pt>
                <c:pt idx="32">
                  <c:v>3.125E-2</c:v>
                </c:pt>
                <c:pt idx="33">
                  <c:v>0.13333333333333333</c:v>
                </c:pt>
                <c:pt idx="34">
                  <c:v>0.13953488372093023</c:v>
                </c:pt>
                <c:pt idx="35">
                  <c:v>0.4375</c:v>
                </c:pt>
                <c:pt idx="36">
                  <c:v>0</c:v>
                </c:pt>
                <c:pt idx="37">
                  <c:v>6.6666666666666666E-2</c:v>
                </c:pt>
                <c:pt idx="38">
                  <c:v>0.1</c:v>
                </c:pt>
                <c:pt idx="39">
                  <c:v>0</c:v>
                </c:pt>
                <c:pt idx="40">
                  <c:v>0.13333333333333333</c:v>
                </c:pt>
                <c:pt idx="41">
                  <c:v>3.8461538461538464E-2</c:v>
                </c:pt>
                <c:pt idx="42">
                  <c:v>1.7543859649122806E-2</c:v>
                </c:pt>
                <c:pt idx="43">
                  <c:v>0.1</c:v>
                </c:pt>
                <c:pt idx="44">
                  <c:v>4.4444444444444446E-2</c:v>
                </c:pt>
                <c:pt idx="45">
                  <c:v>0.13333333333333333</c:v>
                </c:pt>
                <c:pt idx="46">
                  <c:v>0</c:v>
                </c:pt>
                <c:pt idx="47">
                  <c:v>0.1111111111111111</c:v>
                </c:pt>
                <c:pt idx="48">
                  <c:v>0.10256410256410256</c:v>
                </c:pt>
                <c:pt idx="49">
                  <c:v>2.3255813953488372E-2</c:v>
                </c:pt>
                <c:pt idx="50">
                  <c:v>0.13043478260869565</c:v>
                </c:pt>
                <c:pt idx="51">
                  <c:v>0</c:v>
                </c:pt>
                <c:pt idx="52">
                  <c:v>2.7027027027027029E-2</c:v>
                </c:pt>
                <c:pt idx="53">
                  <c:v>7.6923076923076927E-2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FD8-4B11-A32B-5A0421D9F39D}"/>
            </c:ext>
          </c:extLst>
        </c:ser>
        <c:ser>
          <c:idx val="2"/>
          <c:order val="1"/>
          <c:tx>
            <c:strRef>
              <c:f>'5.6. Учитель. Школьная команда'!$J$1</c:f>
              <c:strCache>
                <c:ptCount val="1"/>
                <c:pt idx="0">
                  <c:v>Средний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'5.6. Учитель. Школьная команда'!$G$2:$G$55</c:f>
              <c:strCache>
                <c:ptCount val="54"/>
                <c:pt idx="0">
                  <c:v>Кизилюртовский МР</c:v>
                </c:pt>
                <c:pt idx="1">
                  <c:v>г. Каспийск</c:v>
                </c:pt>
                <c:pt idx="2">
                  <c:v>г. Южно-Сухокумск</c:v>
                </c:pt>
                <c:pt idx="3">
                  <c:v>Новолакский МР</c:v>
                </c:pt>
                <c:pt idx="4">
                  <c:v>Цунтинский МР</c:v>
                </c:pt>
                <c:pt idx="5">
                  <c:v>Подведомственные</c:v>
                </c:pt>
                <c:pt idx="6">
                  <c:v>ЦОДОУ ЗОЖ</c:v>
                </c:pt>
                <c:pt idx="7">
                  <c:v>г. Буйнакск</c:v>
                </c:pt>
                <c:pt idx="8">
                  <c:v>г. Избербаш</c:v>
                </c:pt>
                <c:pt idx="9">
                  <c:v>Кумторкалинский МР</c:v>
                </c:pt>
                <c:pt idx="10">
                  <c:v>Бежтинский участок</c:v>
                </c:pt>
                <c:pt idx="11">
                  <c:v>Рутульский МР</c:v>
                </c:pt>
                <c:pt idx="12">
                  <c:v>г. Хасавюрт</c:v>
                </c:pt>
                <c:pt idx="13">
                  <c:v>Хивский МР</c:v>
                </c:pt>
                <c:pt idx="14">
                  <c:v>Сулейман-Стальский МР</c:v>
                </c:pt>
                <c:pt idx="15">
                  <c:v>Бабаюртовский МР</c:v>
                </c:pt>
                <c:pt idx="16">
                  <c:v>г. Махачкала</c:v>
                </c:pt>
                <c:pt idx="17">
                  <c:v>г. Кизилюрт</c:v>
                </c:pt>
                <c:pt idx="18">
                  <c:v>г. Дагестанские Огни</c:v>
                </c:pt>
                <c:pt idx="19">
                  <c:v>Гумбетовский МР</c:v>
                </c:pt>
                <c:pt idx="20">
                  <c:v>Цумадинский МР</c:v>
                </c:pt>
                <c:pt idx="21">
                  <c:v>Тарумовский МР</c:v>
                </c:pt>
                <c:pt idx="22">
                  <c:v>Буйнакский МР</c:v>
                </c:pt>
                <c:pt idx="23">
                  <c:v>Кулинский МР</c:v>
                </c:pt>
                <c:pt idx="24">
                  <c:v>г. Дербент</c:v>
                </c:pt>
                <c:pt idx="25">
                  <c:v>Докузпаринский МР</c:v>
                </c:pt>
                <c:pt idx="26">
                  <c:v>Ахтынский МР</c:v>
                </c:pt>
                <c:pt idx="27">
                  <c:v>Карабудахкентский МР</c:v>
                </c:pt>
                <c:pt idx="28">
                  <c:v>Гунибский МР</c:v>
                </c:pt>
                <c:pt idx="29">
                  <c:v>Кайтагский МР</c:v>
                </c:pt>
                <c:pt idx="30">
                  <c:v>Дербентский МР</c:v>
                </c:pt>
                <c:pt idx="31">
                  <c:v>Хасавюртовский МР</c:v>
                </c:pt>
                <c:pt idx="32">
                  <c:v>Магарамкентский МР</c:v>
                </c:pt>
                <c:pt idx="33">
                  <c:v>Лакский МР</c:v>
                </c:pt>
                <c:pt idx="34">
                  <c:v>Дахадаевский МР</c:v>
                </c:pt>
                <c:pt idx="35">
                  <c:v>Ногайский МР</c:v>
                </c:pt>
                <c:pt idx="36">
                  <c:v>Ахвахский МР</c:v>
                </c:pt>
                <c:pt idx="37">
                  <c:v>Казбековский МР</c:v>
                </c:pt>
                <c:pt idx="38">
                  <c:v>Гергебильский МР</c:v>
                </c:pt>
                <c:pt idx="39">
                  <c:v>Каякентский МР</c:v>
                </c:pt>
                <c:pt idx="40">
                  <c:v>Унцукульский МР</c:v>
                </c:pt>
                <c:pt idx="41">
                  <c:v>Ботлихский МР</c:v>
                </c:pt>
                <c:pt idx="42">
                  <c:v>Табасаранский МР</c:v>
                </c:pt>
                <c:pt idx="43">
                  <c:v>г. Кизляр</c:v>
                </c:pt>
                <c:pt idx="44">
                  <c:v>Акушинский МР</c:v>
                </c:pt>
                <c:pt idx="45">
                  <c:v>Агульский МР</c:v>
                </c:pt>
                <c:pt idx="46">
                  <c:v>Сергокалинский МР</c:v>
                </c:pt>
                <c:pt idx="47">
                  <c:v>Чародинский МР</c:v>
                </c:pt>
                <c:pt idx="48">
                  <c:v>Левашинский МР</c:v>
                </c:pt>
                <c:pt idx="49">
                  <c:v>Кизлярский МР</c:v>
                </c:pt>
                <c:pt idx="50">
                  <c:v>Курахский МР</c:v>
                </c:pt>
                <c:pt idx="51">
                  <c:v>Тляратинский МР</c:v>
                </c:pt>
                <c:pt idx="52">
                  <c:v>Хунзахский МР</c:v>
                </c:pt>
                <c:pt idx="53">
                  <c:v>Шамильский МР</c:v>
                </c:pt>
              </c:strCache>
            </c:strRef>
          </c:cat>
          <c:val>
            <c:numRef>
              <c:f>'5.6. Учитель. Школьная команда'!$J$2:$J$55</c:f>
              <c:numCache>
                <c:formatCode>0%</c:formatCode>
                <c:ptCount val="54"/>
                <c:pt idx="0">
                  <c:v>0.78260869565217395</c:v>
                </c:pt>
                <c:pt idx="1">
                  <c:v>0.875</c:v>
                </c:pt>
                <c:pt idx="2">
                  <c:v>1</c:v>
                </c:pt>
                <c:pt idx="3">
                  <c:v>0.78260869565217395</c:v>
                </c:pt>
                <c:pt idx="4">
                  <c:v>0.45</c:v>
                </c:pt>
                <c:pt idx="5">
                  <c:v>0.6</c:v>
                </c:pt>
                <c:pt idx="6">
                  <c:v>0.79220779220779225</c:v>
                </c:pt>
                <c:pt idx="7">
                  <c:v>0.81818181818181823</c:v>
                </c:pt>
                <c:pt idx="8">
                  <c:v>0.75</c:v>
                </c:pt>
                <c:pt idx="9">
                  <c:v>0.875</c:v>
                </c:pt>
                <c:pt idx="10">
                  <c:v>0.42857142857142855</c:v>
                </c:pt>
                <c:pt idx="11">
                  <c:v>0.60869565217391308</c:v>
                </c:pt>
                <c:pt idx="12">
                  <c:v>0.95652173913043481</c:v>
                </c:pt>
                <c:pt idx="13">
                  <c:v>0.52</c:v>
                </c:pt>
                <c:pt idx="14">
                  <c:v>0.71052631578947367</c:v>
                </c:pt>
                <c:pt idx="15">
                  <c:v>0.7142857142857143</c:v>
                </c:pt>
                <c:pt idx="16">
                  <c:v>0.59722222222222221</c:v>
                </c:pt>
                <c:pt idx="17">
                  <c:v>0.5</c:v>
                </c:pt>
                <c:pt idx="18">
                  <c:v>0.5</c:v>
                </c:pt>
                <c:pt idx="19">
                  <c:v>0.52631578947368418</c:v>
                </c:pt>
                <c:pt idx="20">
                  <c:v>0.77272727272727271</c:v>
                </c:pt>
                <c:pt idx="21">
                  <c:v>0.66666666666666663</c:v>
                </c:pt>
                <c:pt idx="22">
                  <c:v>0.69444444444444442</c:v>
                </c:pt>
                <c:pt idx="23">
                  <c:v>0.9285714285714286</c:v>
                </c:pt>
                <c:pt idx="24">
                  <c:v>0.875</c:v>
                </c:pt>
                <c:pt idx="25">
                  <c:v>1</c:v>
                </c:pt>
                <c:pt idx="26">
                  <c:v>0.77777777777777779</c:v>
                </c:pt>
                <c:pt idx="27">
                  <c:v>0.6071428571428571</c:v>
                </c:pt>
                <c:pt idx="28">
                  <c:v>0.84615384615384615</c:v>
                </c:pt>
                <c:pt idx="29">
                  <c:v>0.84848484848484851</c:v>
                </c:pt>
                <c:pt idx="30">
                  <c:v>0.77777777777777779</c:v>
                </c:pt>
                <c:pt idx="31">
                  <c:v>0.81818181818181823</c:v>
                </c:pt>
                <c:pt idx="32">
                  <c:v>0.84375</c:v>
                </c:pt>
                <c:pt idx="33">
                  <c:v>0.8</c:v>
                </c:pt>
                <c:pt idx="34">
                  <c:v>0.67441860465116277</c:v>
                </c:pt>
                <c:pt idx="35">
                  <c:v>0.5625</c:v>
                </c:pt>
                <c:pt idx="36">
                  <c:v>0.7857142857142857</c:v>
                </c:pt>
                <c:pt idx="37">
                  <c:v>0.8</c:v>
                </c:pt>
                <c:pt idx="38">
                  <c:v>0.8</c:v>
                </c:pt>
                <c:pt idx="39">
                  <c:v>0.8</c:v>
                </c:pt>
                <c:pt idx="40">
                  <c:v>0.73333333333333328</c:v>
                </c:pt>
                <c:pt idx="41">
                  <c:v>0.84615384615384615</c:v>
                </c:pt>
                <c:pt idx="42">
                  <c:v>0.92982456140350878</c:v>
                </c:pt>
                <c:pt idx="43">
                  <c:v>0.7</c:v>
                </c:pt>
                <c:pt idx="44">
                  <c:v>0.64444444444444449</c:v>
                </c:pt>
                <c:pt idx="45">
                  <c:v>0.8666666666666667</c:v>
                </c:pt>
                <c:pt idx="46">
                  <c:v>0.90909090909090906</c:v>
                </c:pt>
                <c:pt idx="47">
                  <c:v>0.55555555555555558</c:v>
                </c:pt>
                <c:pt idx="48">
                  <c:v>0.66666666666666663</c:v>
                </c:pt>
                <c:pt idx="49">
                  <c:v>0.72093023255813948</c:v>
                </c:pt>
                <c:pt idx="50">
                  <c:v>0.56521739130434778</c:v>
                </c:pt>
                <c:pt idx="51">
                  <c:v>0.5</c:v>
                </c:pt>
                <c:pt idx="52">
                  <c:v>0.70270270270270274</c:v>
                </c:pt>
                <c:pt idx="53">
                  <c:v>0.53846153846153844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FD8-4B11-A32B-5A0421D9F39D}"/>
            </c:ext>
          </c:extLst>
        </c:ser>
        <c:ser>
          <c:idx val="3"/>
          <c:order val="2"/>
          <c:tx>
            <c:strRef>
              <c:f>'5.6. Учитель. Школьная команда'!$K$1</c:f>
              <c:strCache>
                <c:ptCount val="1"/>
                <c:pt idx="0">
                  <c:v>Базовый </c:v>
                </c:pt>
              </c:strCache>
            </c:strRef>
          </c:tx>
          <c:spPr>
            <a:solidFill>
              <a:srgbClr val="CC990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'5.6. Учитель. Школьная команда'!$G$2:$G$55</c:f>
              <c:strCache>
                <c:ptCount val="54"/>
                <c:pt idx="0">
                  <c:v>Кизилюртовский МР</c:v>
                </c:pt>
                <c:pt idx="1">
                  <c:v>г. Каспийск</c:v>
                </c:pt>
                <c:pt idx="2">
                  <c:v>г. Южно-Сухокумск</c:v>
                </c:pt>
                <c:pt idx="3">
                  <c:v>Новолакский МР</c:v>
                </c:pt>
                <c:pt idx="4">
                  <c:v>Цунтинский МР</c:v>
                </c:pt>
                <c:pt idx="5">
                  <c:v>Подведомственные</c:v>
                </c:pt>
                <c:pt idx="6">
                  <c:v>ЦОДОУ ЗОЖ</c:v>
                </c:pt>
                <c:pt idx="7">
                  <c:v>г. Буйнакск</c:v>
                </c:pt>
                <c:pt idx="8">
                  <c:v>г. Избербаш</c:v>
                </c:pt>
                <c:pt idx="9">
                  <c:v>Кумторкалинский МР</c:v>
                </c:pt>
                <c:pt idx="10">
                  <c:v>Бежтинский участок</c:v>
                </c:pt>
                <c:pt idx="11">
                  <c:v>Рутульский МР</c:v>
                </c:pt>
                <c:pt idx="12">
                  <c:v>г. Хасавюрт</c:v>
                </c:pt>
                <c:pt idx="13">
                  <c:v>Хивский МР</c:v>
                </c:pt>
                <c:pt idx="14">
                  <c:v>Сулейман-Стальский МР</c:v>
                </c:pt>
                <c:pt idx="15">
                  <c:v>Бабаюртовский МР</c:v>
                </c:pt>
                <c:pt idx="16">
                  <c:v>г. Махачкала</c:v>
                </c:pt>
                <c:pt idx="17">
                  <c:v>г. Кизилюрт</c:v>
                </c:pt>
                <c:pt idx="18">
                  <c:v>г. Дагестанские Огни</c:v>
                </c:pt>
                <c:pt idx="19">
                  <c:v>Гумбетовский МР</c:v>
                </c:pt>
                <c:pt idx="20">
                  <c:v>Цумадинский МР</c:v>
                </c:pt>
                <c:pt idx="21">
                  <c:v>Тарумовский МР</c:v>
                </c:pt>
                <c:pt idx="22">
                  <c:v>Буйнакский МР</c:v>
                </c:pt>
                <c:pt idx="23">
                  <c:v>Кулинский МР</c:v>
                </c:pt>
                <c:pt idx="24">
                  <c:v>г. Дербент</c:v>
                </c:pt>
                <c:pt idx="25">
                  <c:v>Докузпаринский МР</c:v>
                </c:pt>
                <c:pt idx="26">
                  <c:v>Ахтынский МР</c:v>
                </c:pt>
                <c:pt idx="27">
                  <c:v>Карабудахкентский МР</c:v>
                </c:pt>
                <c:pt idx="28">
                  <c:v>Гунибский МР</c:v>
                </c:pt>
                <c:pt idx="29">
                  <c:v>Кайтагский МР</c:v>
                </c:pt>
                <c:pt idx="30">
                  <c:v>Дербентский МР</c:v>
                </c:pt>
                <c:pt idx="31">
                  <c:v>Хасавюртовский МР</c:v>
                </c:pt>
                <c:pt idx="32">
                  <c:v>Магарамкентский МР</c:v>
                </c:pt>
                <c:pt idx="33">
                  <c:v>Лакский МР</c:v>
                </c:pt>
                <c:pt idx="34">
                  <c:v>Дахадаевский МР</c:v>
                </c:pt>
                <c:pt idx="35">
                  <c:v>Ногайский МР</c:v>
                </c:pt>
                <c:pt idx="36">
                  <c:v>Ахвахский МР</c:v>
                </c:pt>
                <c:pt idx="37">
                  <c:v>Казбековский МР</c:v>
                </c:pt>
                <c:pt idx="38">
                  <c:v>Гергебильский МР</c:v>
                </c:pt>
                <c:pt idx="39">
                  <c:v>Каякентский МР</c:v>
                </c:pt>
                <c:pt idx="40">
                  <c:v>Унцукульский МР</c:v>
                </c:pt>
                <c:pt idx="41">
                  <c:v>Ботлихский МР</c:v>
                </c:pt>
                <c:pt idx="42">
                  <c:v>Табасаранский МР</c:v>
                </c:pt>
                <c:pt idx="43">
                  <c:v>г. Кизляр</c:v>
                </c:pt>
                <c:pt idx="44">
                  <c:v>Акушинский МР</c:v>
                </c:pt>
                <c:pt idx="45">
                  <c:v>Агульский МР</c:v>
                </c:pt>
                <c:pt idx="46">
                  <c:v>Сергокалинский МР</c:v>
                </c:pt>
                <c:pt idx="47">
                  <c:v>Чародинский МР</c:v>
                </c:pt>
                <c:pt idx="48">
                  <c:v>Левашинский МР</c:v>
                </c:pt>
                <c:pt idx="49">
                  <c:v>Кизлярский МР</c:v>
                </c:pt>
                <c:pt idx="50">
                  <c:v>Курахский МР</c:v>
                </c:pt>
                <c:pt idx="51">
                  <c:v>Тляратинский МР</c:v>
                </c:pt>
                <c:pt idx="52">
                  <c:v>Хунзахский МР</c:v>
                </c:pt>
                <c:pt idx="53">
                  <c:v>Шамильский МР</c:v>
                </c:pt>
              </c:strCache>
            </c:strRef>
          </c:cat>
          <c:val>
            <c:numRef>
              <c:f>'5.6. Учитель. Школьная команда'!$K$2:$K$55</c:f>
              <c:numCache>
                <c:formatCode>0%</c:formatCode>
                <c:ptCount val="54"/>
                <c:pt idx="0">
                  <c:v>4.3478260869565216E-2</c:v>
                </c:pt>
                <c:pt idx="1">
                  <c:v>0</c:v>
                </c:pt>
                <c:pt idx="2">
                  <c:v>0</c:v>
                </c:pt>
                <c:pt idx="3">
                  <c:v>4.3478260869565216E-2</c:v>
                </c:pt>
                <c:pt idx="4">
                  <c:v>0</c:v>
                </c:pt>
                <c:pt idx="5">
                  <c:v>6.6666666666666666E-2</c:v>
                </c:pt>
                <c:pt idx="6">
                  <c:v>0.1038961038961039</c:v>
                </c:pt>
                <c:pt idx="7">
                  <c:v>9.0909090909090912E-2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4.3478260869565216E-2</c:v>
                </c:pt>
                <c:pt idx="12">
                  <c:v>4.3478260869565216E-2</c:v>
                </c:pt>
                <c:pt idx="13">
                  <c:v>0.12</c:v>
                </c:pt>
                <c:pt idx="14">
                  <c:v>0</c:v>
                </c:pt>
                <c:pt idx="15">
                  <c:v>4.7619047619047616E-2</c:v>
                </c:pt>
                <c:pt idx="16">
                  <c:v>0.1111111111111111</c:v>
                </c:pt>
                <c:pt idx="17">
                  <c:v>0</c:v>
                </c:pt>
                <c:pt idx="18">
                  <c:v>0.125</c:v>
                </c:pt>
                <c:pt idx="19">
                  <c:v>0.15789473684210525</c:v>
                </c:pt>
                <c:pt idx="20">
                  <c:v>0</c:v>
                </c:pt>
                <c:pt idx="21">
                  <c:v>0</c:v>
                </c:pt>
                <c:pt idx="22">
                  <c:v>0.1111111111111111</c:v>
                </c:pt>
                <c:pt idx="23">
                  <c:v>7.1428571428571425E-2</c:v>
                </c:pt>
                <c:pt idx="24">
                  <c:v>0</c:v>
                </c:pt>
                <c:pt idx="25">
                  <c:v>0</c:v>
                </c:pt>
                <c:pt idx="26">
                  <c:v>0.1111111111111111</c:v>
                </c:pt>
                <c:pt idx="27">
                  <c:v>0.10714285714285714</c:v>
                </c:pt>
                <c:pt idx="28">
                  <c:v>0</c:v>
                </c:pt>
                <c:pt idx="29">
                  <c:v>3.0303030303030304E-2</c:v>
                </c:pt>
                <c:pt idx="30">
                  <c:v>0.13333333333333333</c:v>
                </c:pt>
                <c:pt idx="31">
                  <c:v>0</c:v>
                </c:pt>
                <c:pt idx="32">
                  <c:v>0.125</c:v>
                </c:pt>
                <c:pt idx="33">
                  <c:v>6.6666666666666666E-2</c:v>
                </c:pt>
                <c:pt idx="34">
                  <c:v>0.16279069767441862</c:v>
                </c:pt>
                <c:pt idx="35">
                  <c:v>0</c:v>
                </c:pt>
                <c:pt idx="36">
                  <c:v>0.21428571428571427</c:v>
                </c:pt>
                <c:pt idx="37">
                  <c:v>0.13333333333333333</c:v>
                </c:pt>
                <c:pt idx="38">
                  <c:v>0.1</c:v>
                </c:pt>
                <c:pt idx="39">
                  <c:v>0.2</c:v>
                </c:pt>
                <c:pt idx="40">
                  <c:v>6.6666666666666666E-2</c:v>
                </c:pt>
                <c:pt idx="41">
                  <c:v>0.11538461538461539</c:v>
                </c:pt>
                <c:pt idx="42">
                  <c:v>5.2631578947368418E-2</c:v>
                </c:pt>
                <c:pt idx="43">
                  <c:v>0.2</c:v>
                </c:pt>
                <c:pt idx="44">
                  <c:v>0.26666666666666666</c:v>
                </c:pt>
                <c:pt idx="45">
                  <c:v>0</c:v>
                </c:pt>
                <c:pt idx="46">
                  <c:v>9.0909090909090912E-2</c:v>
                </c:pt>
                <c:pt idx="47">
                  <c:v>0.33333333333333331</c:v>
                </c:pt>
                <c:pt idx="48">
                  <c:v>0.15384615384615385</c:v>
                </c:pt>
                <c:pt idx="49">
                  <c:v>0.2558139534883721</c:v>
                </c:pt>
                <c:pt idx="50">
                  <c:v>4.3478260869565216E-2</c:v>
                </c:pt>
                <c:pt idx="51">
                  <c:v>0.34615384615384615</c:v>
                </c:pt>
                <c:pt idx="52">
                  <c:v>0.24324324324324326</c:v>
                </c:pt>
                <c:pt idx="53">
                  <c:v>0.17948717948717949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FD8-4B11-A32B-5A0421D9F39D}"/>
            </c:ext>
          </c:extLst>
        </c:ser>
        <c:ser>
          <c:idx val="4"/>
          <c:order val="3"/>
          <c:tx>
            <c:strRef>
              <c:f>'5.6. Учитель. Школьная команда'!$L$1</c:f>
              <c:strCache>
                <c:ptCount val="1"/>
                <c:pt idx="0">
                  <c:v>Ниже базового 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'5.6. Учитель. Школьная команда'!$G$2:$G$55</c:f>
              <c:strCache>
                <c:ptCount val="54"/>
                <c:pt idx="0">
                  <c:v>Кизилюртовский МР</c:v>
                </c:pt>
                <c:pt idx="1">
                  <c:v>г. Каспийск</c:v>
                </c:pt>
                <c:pt idx="2">
                  <c:v>г. Южно-Сухокумск</c:v>
                </c:pt>
                <c:pt idx="3">
                  <c:v>Новолакский МР</c:v>
                </c:pt>
                <c:pt idx="4">
                  <c:v>Цунтинский МР</c:v>
                </c:pt>
                <c:pt idx="5">
                  <c:v>Подведомственные</c:v>
                </c:pt>
                <c:pt idx="6">
                  <c:v>ЦОДОУ ЗОЖ</c:v>
                </c:pt>
                <c:pt idx="7">
                  <c:v>г. Буйнакск</c:v>
                </c:pt>
                <c:pt idx="8">
                  <c:v>г. Избербаш</c:v>
                </c:pt>
                <c:pt idx="9">
                  <c:v>Кумторкалинский МР</c:v>
                </c:pt>
                <c:pt idx="10">
                  <c:v>Бежтинский участок</c:v>
                </c:pt>
                <c:pt idx="11">
                  <c:v>Рутульский МР</c:v>
                </c:pt>
                <c:pt idx="12">
                  <c:v>г. Хасавюрт</c:v>
                </c:pt>
                <c:pt idx="13">
                  <c:v>Хивский МР</c:v>
                </c:pt>
                <c:pt idx="14">
                  <c:v>Сулейман-Стальский МР</c:v>
                </c:pt>
                <c:pt idx="15">
                  <c:v>Бабаюртовский МР</c:v>
                </c:pt>
                <c:pt idx="16">
                  <c:v>г. Махачкала</c:v>
                </c:pt>
                <c:pt idx="17">
                  <c:v>г. Кизилюрт</c:v>
                </c:pt>
                <c:pt idx="18">
                  <c:v>г. Дагестанские Огни</c:v>
                </c:pt>
                <c:pt idx="19">
                  <c:v>Гумбетовский МР</c:v>
                </c:pt>
                <c:pt idx="20">
                  <c:v>Цумадинский МР</c:v>
                </c:pt>
                <c:pt idx="21">
                  <c:v>Тарумовский МР</c:v>
                </c:pt>
                <c:pt idx="22">
                  <c:v>Буйнакский МР</c:v>
                </c:pt>
                <c:pt idx="23">
                  <c:v>Кулинский МР</c:v>
                </c:pt>
                <c:pt idx="24">
                  <c:v>г. Дербент</c:v>
                </c:pt>
                <c:pt idx="25">
                  <c:v>Докузпаринский МР</c:v>
                </c:pt>
                <c:pt idx="26">
                  <c:v>Ахтынский МР</c:v>
                </c:pt>
                <c:pt idx="27">
                  <c:v>Карабудахкентский МР</c:v>
                </c:pt>
                <c:pt idx="28">
                  <c:v>Гунибский МР</c:v>
                </c:pt>
                <c:pt idx="29">
                  <c:v>Кайтагский МР</c:v>
                </c:pt>
                <c:pt idx="30">
                  <c:v>Дербентский МР</c:v>
                </c:pt>
                <c:pt idx="31">
                  <c:v>Хасавюртовский МР</c:v>
                </c:pt>
                <c:pt idx="32">
                  <c:v>Магарамкентский МР</c:v>
                </c:pt>
                <c:pt idx="33">
                  <c:v>Лакский МР</c:v>
                </c:pt>
                <c:pt idx="34">
                  <c:v>Дахадаевский МР</c:v>
                </c:pt>
                <c:pt idx="35">
                  <c:v>Ногайский МР</c:v>
                </c:pt>
                <c:pt idx="36">
                  <c:v>Ахвахский МР</c:v>
                </c:pt>
                <c:pt idx="37">
                  <c:v>Казбековский МР</c:v>
                </c:pt>
                <c:pt idx="38">
                  <c:v>Гергебильский МР</c:v>
                </c:pt>
                <c:pt idx="39">
                  <c:v>Каякентский МР</c:v>
                </c:pt>
                <c:pt idx="40">
                  <c:v>Унцукульский МР</c:v>
                </c:pt>
                <c:pt idx="41">
                  <c:v>Ботлихский МР</c:v>
                </c:pt>
                <c:pt idx="42">
                  <c:v>Табасаранский МР</c:v>
                </c:pt>
                <c:pt idx="43">
                  <c:v>г. Кизляр</c:v>
                </c:pt>
                <c:pt idx="44">
                  <c:v>Акушинский МР</c:v>
                </c:pt>
                <c:pt idx="45">
                  <c:v>Агульский МР</c:v>
                </c:pt>
                <c:pt idx="46">
                  <c:v>Сергокалинский МР</c:v>
                </c:pt>
                <c:pt idx="47">
                  <c:v>Чародинский МР</c:v>
                </c:pt>
                <c:pt idx="48">
                  <c:v>Левашинский МР</c:v>
                </c:pt>
                <c:pt idx="49">
                  <c:v>Кизлярский МР</c:v>
                </c:pt>
                <c:pt idx="50">
                  <c:v>Курахский МР</c:v>
                </c:pt>
                <c:pt idx="51">
                  <c:v>Тляратинский МР</c:v>
                </c:pt>
                <c:pt idx="52">
                  <c:v>Хунзахский МР</c:v>
                </c:pt>
                <c:pt idx="53">
                  <c:v>Шамильский МР</c:v>
                </c:pt>
              </c:strCache>
            </c:strRef>
          </c:cat>
          <c:val>
            <c:numRef>
              <c:f>'5.6. Учитель. Школьная команда'!$L$2:$L$55</c:f>
              <c:numCache>
                <c:formatCode>0%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4.3478260869565216E-2</c:v>
                </c:pt>
                <c:pt idx="4">
                  <c:v>0.15</c:v>
                </c:pt>
                <c:pt idx="5">
                  <c:v>6.6666666666666666E-2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0.04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5.2631578947368418E-2</c:v>
                </c:pt>
                <c:pt idx="20">
                  <c:v>0</c:v>
                </c:pt>
                <c:pt idx="21">
                  <c:v>0</c:v>
                </c:pt>
                <c:pt idx="22">
                  <c:v>2.7777777777777776E-2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5.5555555555555552E-2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2.3255813953488372E-2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6.6666666666666666E-2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4.4444444444444446E-2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7.6923076923076927E-2</c:v>
                </c:pt>
                <c:pt idx="49">
                  <c:v>0</c:v>
                </c:pt>
                <c:pt idx="50">
                  <c:v>0.2608695652173913</c:v>
                </c:pt>
                <c:pt idx="51">
                  <c:v>0.15384615384615385</c:v>
                </c:pt>
                <c:pt idx="52">
                  <c:v>2.7027027027027029E-2</c:v>
                </c:pt>
                <c:pt idx="53">
                  <c:v>0.20512820512820512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FD8-4B11-A32B-5A0421D9F39D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"/>
        <c:overlap val="100"/>
        <c:axId val="775468175"/>
        <c:axId val="775986367"/>
      </c:barChart>
      <c:catAx>
        <c:axId val="775468175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75986367"/>
        <c:crosses val="autoZero"/>
        <c:auto val="1"/>
        <c:lblAlgn val="ctr"/>
        <c:lblOffset val="100"/>
        <c:noMultiLvlLbl val="0"/>
      </c:catAx>
      <c:valAx>
        <c:axId val="775986367"/>
        <c:scaling>
          <c:orientation val="minMax"/>
        </c:scaling>
        <c:delete val="1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crossAx val="7754681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Общие уровни и оценки МО по результатам самодиагностики (</a:t>
            </a:r>
            <a:r>
              <a:rPr lang="ru-RU" sz="1440" b="0" i="0" u="none" strike="noStrike" baseline="0"/>
              <a:t>Ключевое условие </a:t>
            </a: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«</a:t>
            </a:r>
            <a:r>
              <a:rPr lang="ru-RU" sz="1440" b="0" i="0" u="none" strike="noStrike" baseline="0"/>
              <a:t>Учитель. Школьная команда</a:t>
            </a: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»)</a:t>
            </a:r>
          </a:p>
        </c:rich>
      </c:tx>
      <c:layout>
        <c:manualLayout>
          <c:xMode val="edge"/>
          <c:yMode val="edge"/>
          <c:x val="0.1635679597046116"/>
          <c:y val="8.0096601546920804E-3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stacked"/>
        <c:varyColors val="0"/>
        <c:ser>
          <c:idx val="6"/>
          <c:order val="0"/>
          <c:tx>
            <c:strRef>
              <c:f>'5.6. Учитель. Школьная команда'!$N$1</c:f>
              <c:strCache>
                <c:ptCount val="1"/>
                <c:pt idx="0">
                  <c:v>Высокий  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'5.6. Учитель. Школьная команда'!$G$2:$G$55</c15:sqref>
                  </c15:fullRef>
                </c:ext>
              </c:extLst>
              <c:f>'5.6. Учитель. Школьная команда'!$G$2:$G$55</c:f>
              <c:strCache>
                <c:ptCount val="54"/>
                <c:pt idx="0">
                  <c:v>Кизилюртовский МР</c:v>
                </c:pt>
                <c:pt idx="1">
                  <c:v>г. Каспийск</c:v>
                </c:pt>
                <c:pt idx="2">
                  <c:v>г. Южно-Сухокумск</c:v>
                </c:pt>
                <c:pt idx="3">
                  <c:v>Новолакский МР</c:v>
                </c:pt>
                <c:pt idx="4">
                  <c:v>Цунтинский МР</c:v>
                </c:pt>
                <c:pt idx="5">
                  <c:v>Подведомственные</c:v>
                </c:pt>
                <c:pt idx="6">
                  <c:v>ЦОДОУ ЗОЖ</c:v>
                </c:pt>
                <c:pt idx="7">
                  <c:v>г. Буйнакск</c:v>
                </c:pt>
                <c:pt idx="8">
                  <c:v>г. Избербаш</c:v>
                </c:pt>
                <c:pt idx="9">
                  <c:v>Кумторкалинский МР</c:v>
                </c:pt>
                <c:pt idx="10">
                  <c:v>Бежтинский участок</c:v>
                </c:pt>
                <c:pt idx="11">
                  <c:v>Рутульский МР</c:v>
                </c:pt>
                <c:pt idx="12">
                  <c:v>г. Хасавюрт</c:v>
                </c:pt>
                <c:pt idx="13">
                  <c:v>Хивский МР</c:v>
                </c:pt>
                <c:pt idx="14">
                  <c:v>Сулейман-Стальский МР</c:v>
                </c:pt>
                <c:pt idx="15">
                  <c:v>Бабаюртовский МР</c:v>
                </c:pt>
                <c:pt idx="16">
                  <c:v>г. Махачкала</c:v>
                </c:pt>
                <c:pt idx="17">
                  <c:v>г. Кизилюрт</c:v>
                </c:pt>
                <c:pt idx="18">
                  <c:v>г. Дагестанские Огни</c:v>
                </c:pt>
                <c:pt idx="19">
                  <c:v>Гумбетовский МР</c:v>
                </c:pt>
                <c:pt idx="20">
                  <c:v>Цумадинский МР</c:v>
                </c:pt>
                <c:pt idx="21">
                  <c:v>Тарумовский МР</c:v>
                </c:pt>
                <c:pt idx="22">
                  <c:v>Буйнакский МР</c:v>
                </c:pt>
                <c:pt idx="23">
                  <c:v>Кулинский МР</c:v>
                </c:pt>
                <c:pt idx="24">
                  <c:v>г. Дербент</c:v>
                </c:pt>
                <c:pt idx="25">
                  <c:v>Докузпаринский МР</c:v>
                </c:pt>
                <c:pt idx="26">
                  <c:v>Ахтынский МР</c:v>
                </c:pt>
                <c:pt idx="27">
                  <c:v>Карабудахкентский МР</c:v>
                </c:pt>
                <c:pt idx="28">
                  <c:v>Гунибский МР</c:v>
                </c:pt>
                <c:pt idx="29">
                  <c:v>Кайтагский МР</c:v>
                </c:pt>
                <c:pt idx="30">
                  <c:v>Дербентский МР</c:v>
                </c:pt>
                <c:pt idx="31">
                  <c:v>Хасавюртовский МР</c:v>
                </c:pt>
                <c:pt idx="32">
                  <c:v>Магарамкентский МР</c:v>
                </c:pt>
                <c:pt idx="33">
                  <c:v>Лакский МР</c:v>
                </c:pt>
                <c:pt idx="34">
                  <c:v>Дахадаевский МР</c:v>
                </c:pt>
                <c:pt idx="35">
                  <c:v>Ногайский МР</c:v>
                </c:pt>
                <c:pt idx="36">
                  <c:v>Ахвахский МР</c:v>
                </c:pt>
                <c:pt idx="37">
                  <c:v>Казбековский МР</c:v>
                </c:pt>
                <c:pt idx="38">
                  <c:v>Гергебильский МР</c:v>
                </c:pt>
                <c:pt idx="39">
                  <c:v>Каякентский МР</c:v>
                </c:pt>
                <c:pt idx="40">
                  <c:v>Унцукульский МР</c:v>
                </c:pt>
                <c:pt idx="41">
                  <c:v>Ботлихский МР</c:v>
                </c:pt>
                <c:pt idx="42">
                  <c:v>Табасаранский МР</c:v>
                </c:pt>
                <c:pt idx="43">
                  <c:v>г. Кизляр</c:v>
                </c:pt>
                <c:pt idx="44">
                  <c:v>Акушинский МР</c:v>
                </c:pt>
                <c:pt idx="45">
                  <c:v>Агульский МР</c:v>
                </c:pt>
                <c:pt idx="46">
                  <c:v>Сергокалинский МР</c:v>
                </c:pt>
                <c:pt idx="47">
                  <c:v>Чародинский МР</c:v>
                </c:pt>
                <c:pt idx="48">
                  <c:v>Левашинский МР</c:v>
                </c:pt>
                <c:pt idx="49">
                  <c:v>Кизлярский МР</c:v>
                </c:pt>
                <c:pt idx="50">
                  <c:v>Курахский МР</c:v>
                </c:pt>
                <c:pt idx="51">
                  <c:v>Тляратинский МР</c:v>
                </c:pt>
                <c:pt idx="52">
                  <c:v>Хунзахский МР</c:v>
                </c:pt>
                <c:pt idx="53">
                  <c:v>Шамильский МР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'5.6. Учитель. Школьная команда'!$N$2:$N$55</c15:sqref>
                  </c15:fullRef>
                </c:ext>
              </c:extLst>
              <c:f>'5.6. Учитель. Школьная команда'!$N$2:$N$55</c:f>
              <c:numCache>
                <c:formatCode>0.00</c:formatCode>
                <c:ptCount val="5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4.5714285714285712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4.5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BA-44CA-BE4F-9DB76B526FED}"/>
            </c:ext>
          </c:extLst>
        </c:ser>
        <c:ser>
          <c:idx val="7"/>
          <c:order val="1"/>
          <c:tx>
            <c:strRef>
              <c:f>'5.6. Учитель. Школьная команда'!$O$1</c:f>
              <c:strCache>
                <c:ptCount val="1"/>
                <c:pt idx="0">
                  <c:v>Средний 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'5.6. Учитель. Школьная команда'!$G$2:$G$55</c15:sqref>
                  </c15:fullRef>
                </c:ext>
              </c:extLst>
              <c:f>'5.6. Учитель. Школьная команда'!$G$2:$G$55</c:f>
              <c:strCache>
                <c:ptCount val="54"/>
                <c:pt idx="0">
                  <c:v>Кизилюртовский МР</c:v>
                </c:pt>
                <c:pt idx="1">
                  <c:v>г. Каспийск</c:v>
                </c:pt>
                <c:pt idx="2">
                  <c:v>г. Южно-Сухокумск</c:v>
                </c:pt>
                <c:pt idx="3">
                  <c:v>Новолакский МР</c:v>
                </c:pt>
                <c:pt idx="4">
                  <c:v>Цунтинский МР</c:v>
                </c:pt>
                <c:pt idx="5">
                  <c:v>Подведомственные</c:v>
                </c:pt>
                <c:pt idx="6">
                  <c:v>ЦОДОУ ЗОЖ</c:v>
                </c:pt>
                <c:pt idx="7">
                  <c:v>г. Буйнакск</c:v>
                </c:pt>
                <c:pt idx="8">
                  <c:v>г. Избербаш</c:v>
                </c:pt>
                <c:pt idx="9">
                  <c:v>Кумторкалинский МР</c:v>
                </c:pt>
                <c:pt idx="10">
                  <c:v>Бежтинский участок</c:v>
                </c:pt>
                <c:pt idx="11">
                  <c:v>Рутульский МР</c:v>
                </c:pt>
                <c:pt idx="12">
                  <c:v>г. Хасавюрт</c:v>
                </c:pt>
                <c:pt idx="13">
                  <c:v>Хивский МР</c:v>
                </c:pt>
                <c:pt idx="14">
                  <c:v>Сулейман-Стальский МР</c:v>
                </c:pt>
                <c:pt idx="15">
                  <c:v>Бабаюртовский МР</c:v>
                </c:pt>
                <c:pt idx="16">
                  <c:v>г. Махачкала</c:v>
                </c:pt>
                <c:pt idx="17">
                  <c:v>г. Кизилюрт</c:v>
                </c:pt>
                <c:pt idx="18">
                  <c:v>г. Дагестанские Огни</c:v>
                </c:pt>
                <c:pt idx="19">
                  <c:v>Гумбетовский МР</c:v>
                </c:pt>
                <c:pt idx="20">
                  <c:v>Цумадинский МР</c:v>
                </c:pt>
                <c:pt idx="21">
                  <c:v>Тарумовский МР</c:v>
                </c:pt>
                <c:pt idx="22">
                  <c:v>Буйнакский МР</c:v>
                </c:pt>
                <c:pt idx="23">
                  <c:v>Кулинский МР</c:v>
                </c:pt>
                <c:pt idx="24">
                  <c:v>г. Дербент</c:v>
                </c:pt>
                <c:pt idx="25">
                  <c:v>Докузпаринский МР</c:v>
                </c:pt>
                <c:pt idx="26">
                  <c:v>Ахтынский МР</c:v>
                </c:pt>
                <c:pt idx="27">
                  <c:v>Карабудахкентский МР</c:v>
                </c:pt>
                <c:pt idx="28">
                  <c:v>Гунибский МР</c:v>
                </c:pt>
                <c:pt idx="29">
                  <c:v>Кайтагский МР</c:v>
                </c:pt>
                <c:pt idx="30">
                  <c:v>Дербентский МР</c:v>
                </c:pt>
                <c:pt idx="31">
                  <c:v>Хасавюртовский МР</c:v>
                </c:pt>
                <c:pt idx="32">
                  <c:v>Магарамкентский МР</c:v>
                </c:pt>
                <c:pt idx="33">
                  <c:v>Лакский МР</c:v>
                </c:pt>
                <c:pt idx="34">
                  <c:v>Дахадаевский МР</c:v>
                </c:pt>
                <c:pt idx="35">
                  <c:v>Ногайский МР</c:v>
                </c:pt>
                <c:pt idx="36">
                  <c:v>Ахвахский МР</c:v>
                </c:pt>
                <c:pt idx="37">
                  <c:v>Казбековский МР</c:v>
                </c:pt>
                <c:pt idx="38">
                  <c:v>Гергебильский МР</c:v>
                </c:pt>
                <c:pt idx="39">
                  <c:v>Каякентский МР</c:v>
                </c:pt>
                <c:pt idx="40">
                  <c:v>Унцукульский МР</c:v>
                </c:pt>
                <c:pt idx="41">
                  <c:v>Ботлихский МР</c:v>
                </c:pt>
                <c:pt idx="42">
                  <c:v>Табасаранский МР</c:v>
                </c:pt>
                <c:pt idx="43">
                  <c:v>г. Кизляр</c:v>
                </c:pt>
                <c:pt idx="44">
                  <c:v>Акушинский МР</c:v>
                </c:pt>
                <c:pt idx="45">
                  <c:v>Агульский МР</c:v>
                </c:pt>
                <c:pt idx="46">
                  <c:v>Сергокалинский МР</c:v>
                </c:pt>
                <c:pt idx="47">
                  <c:v>Чародинский МР</c:v>
                </c:pt>
                <c:pt idx="48">
                  <c:v>Левашинский МР</c:v>
                </c:pt>
                <c:pt idx="49">
                  <c:v>Кизлярский МР</c:v>
                </c:pt>
                <c:pt idx="50">
                  <c:v>Курахский МР</c:v>
                </c:pt>
                <c:pt idx="51">
                  <c:v>Тляратинский МР</c:v>
                </c:pt>
                <c:pt idx="52">
                  <c:v>Хунзахский МР</c:v>
                </c:pt>
                <c:pt idx="53">
                  <c:v>Шамильский МР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'5.6. Учитель. Школьная команда'!$O$2:$O$55</c15:sqref>
                  </c15:fullRef>
                </c:ext>
              </c:extLst>
              <c:f>'5.6. Учитель. Школьная команда'!$O$2:$O$55</c:f>
              <c:numCache>
                <c:formatCode>0.00</c:formatCode>
                <c:ptCount val="54"/>
                <c:pt idx="0">
                  <c:v>4.1304347826086953</c:v>
                </c:pt>
                <c:pt idx="1">
                  <c:v>4.125</c:v>
                </c:pt>
                <c:pt idx="2">
                  <c:v>4</c:v>
                </c:pt>
                <c:pt idx="3">
                  <c:v>4</c:v>
                </c:pt>
                <c:pt idx="4">
                  <c:v>4.0999999999999996</c:v>
                </c:pt>
                <c:pt idx="5">
                  <c:v>4.0666666666666664</c:v>
                </c:pt>
                <c:pt idx="6">
                  <c:v>4</c:v>
                </c:pt>
                <c:pt idx="7">
                  <c:v>4</c:v>
                </c:pt>
                <c:pt idx="8">
                  <c:v>4.25</c:v>
                </c:pt>
                <c:pt idx="9">
                  <c:v>4.125</c:v>
                </c:pt>
                <c:pt idx="10">
                  <c:v>#N/A</c:v>
                </c:pt>
                <c:pt idx="11">
                  <c:v>4.3043478260869561</c:v>
                </c:pt>
                <c:pt idx="12">
                  <c:v>3.9565217391304346</c:v>
                </c:pt>
                <c:pt idx="13">
                  <c:v>4.12</c:v>
                </c:pt>
                <c:pt idx="14">
                  <c:v>4.2894736842105265</c:v>
                </c:pt>
                <c:pt idx="15">
                  <c:v>4.1904761904761907</c:v>
                </c:pt>
                <c:pt idx="16">
                  <c:v>4.1805555555555554</c:v>
                </c:pt>
                <c:pt idx="17">
                  <c:v>#N/A</c:v>
                </c:pt>
                <c:pt idx="18">
                  <c:v>4.25</c:v>
                </c:pt>
                <c:pt idx="19">
                  <c:v>4</c:v>
                </c:pt>
                <c:pt idx="20">
                  <c:v>4.2272727272727275</c:v>
                </c:pt>
                <c:pt idx="21">
                  <c:v>4.333333333333333</c:v>
                </c:pt>
                <c:pt idx="22">
                  <c:v>4</c:v>
                </c:pt>
                <c:pt idx="23">
                  <c:v>3.9285714285714284</c:v>
                </c:pt>
                <c:pt idx="24">
                  <c:v>4.125</c:v>
                </c:pt>
                <c:pt idx="25">
                  <c:v>4</c:v>
                </c:pt>
                <c:pt idx="26">
                  <c:v>3.8333333333333335</c:v>
                </c:pt>
                <c:pt idx="27">
                  <c:v>4.1785714285714288</c:v>
                </c:pt>
                <c:pt idx="28">
                  <c:v>4.1538461538461542</c:v>
                </c:pt>
                <c:pt idx="29">
                  <c:v>4.0909090909090908</c:v>
                </c:pt>
                <c:pt idx="30">
                  <c:v>3.9555555555555557</c:v>
                </c:pt>
                <c:pt idx="31">
                  <c:v>4.1818181818181817</c:v>
                </c:pt>
                <c:pt idx="32">
                  <c:v>3.90625</c:v>
                </c:pt>
                <c:pt idx="33">
                  <c:v>4.0666666666666664</c:v>
                </c:pt>
                <c:pt idx="34">
                  <c:v>3.9302325581395348</c:v>
                </c:pt>
                <c:pt idx="35">
                  <c:v>4.4375</c:v>
                </c:pt>
                <c:pt idx="36">
                  <c:v>3.7857142857142856</c:v>
                </c:pt>
                <c:pt idx="37">
                  <c:v>3.9333333333333331</c:v>
                </c:pt>
                <c:pt idx="38">
                  <c:v>4</c:v>
                </c:pt>
                <c:pt idx="39">
                  <c:v>3.8</c:v>
                </c:pt>
                <c:pt idx="40">
                  <c:v>3.9333333333333331</c:v>
                </c:pt>
                <c:pt idx="41">
                  <c:v>3.9230769230769229</c:v>
                </c:pt>
                <c:pt idx="42">
                  <c:v>3.9649122807017543</c:v>
                </c:pt>
                <c:pt idx="43">
                  <c:v>3.9</c:v>
                </c:pt>
                <c:pt idx="44">
                  <c:v>3.6888888888888891</c:v>
                </c:pt>
                <c:pt idx="45">
                  <c:v>4.1333333333333337</c:v>
                </c:pt>
                <c:pt idx="46">
                  <c:v>3.9090909090909092</c:v>
                </c:pt>
                <c:pt idx="47">
                  <c:v>3.7777777777777777</c:v>
                </c:pt>
                <c:pt idx="48">
                  <c:v>3.7948717948717947</c:v>
                </c:pt>
                <c:pt idx="49">
                  <c:v>3.7674418604651163</c:v>
                </c:pt>
                <c:pt idx="50">
                  <c:v>3.5652173913043477</c:v>
                </c:pt>
                <c:pt idx="51">
                  <c:v>#N/A</c:v>
                </c:pt>
                <c:pt idx="52">
                  <c:v>3.7297297297297298</c:v>
                </c:pt>
                <c:pt idx="5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9BA-44CA-BE4F-9DB76B526FED}"/>
            </c:ext>
          </c:extLst>
        </c:ser>
        <c:ser>
          <c:idx val="8"/>
          <c:order val="2"/>
          <c:tx>
            <c:strRef>
              <c:f>'5.6. Учитель. Школьная команда'!$P$1</c:f>
              <c:strCache>
                <c:ptCount val="1"/>
                <c:pt idx="0">
                  <c:v>Базовый  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'5.6. Учитель. Школьная команда'!$G$2:$G$55</c15:sqref>
                  </c15:fullRef>
                </c:ext>
              </c:extLst>
              <c:f>'5.6. Учитель. Школьная команда'!$G$2:$G$55</c:f>
              <c:strCache>
                <c:ptCount val="54"/>
                <c:pt idx="0">
                  <c:v>Кизилюртовский МР</c:v>
                </c:pt>
                <c:pt idx="1">
                  <c:v>г. Каспийск</c:v>
                </c:pt>
                <c:pt idx="2">
                  <c:v>г. Южно-Сухокумск</c:v>
                </c:pt>
                <c:pt idx="3">
                  <c:v>Новолакский МР</c:v>
                </c:pt>
                <c:pt idx="4">
                  <c:v>Цунтинский МР</c:v>
                </c:pt>
                <c:pt idx="5">
                  <c:v>Подведомственные</c:v>
                </c:pt>
                <c:pt idx="6">
                  <c:v>ЦОДОУ ЗОЖ</c:v>
                </c:pt>
                <c:pt idx="7">
                  <c:v>г. Буйнакск</c:v>
                </c:pt>
                <c:pt idx="8">
                  <c:v>г. Избербаш</c:v>
                </c:pt>
                <c:pt idx="9">
                  <c:v>Кумторкалинский МР</c:v>
                </c:pt>
                <c:pt idx="10">
                  <c:v>Бежтинский участок</c:v>
                </c:pt>
                <c:pt idx="11">
                  <c:v>Рутульский МР</c:v>
                </c:pt>
                <c:pt idx="12">
                  <c:v>г. Хасавюрт</c:v>
                </c:pt>
                <c:pt idx="13">
                  <c:v>Хивский МР</c:v>
                </c:pt>
                <c:pt idx="14">
                  <c:v>Сулейман-Стальский МР</c:v>
                </c:pt>
                <c:pt idx="15">
                  <c:v>Бабаюртовский МР</c:v>
                </c:pt>
                <c:pt idx="16">
                  <c:v>г. Махачкала</c:v>
                </c:pt>
                <c:pt idx="17">
                  <c:v>г. Кизилюрт</c:v>
                </c:pt>
                <c:pt idx="18">
                  <c:v>г. Дагестанские Огни</c:v>
                </c:pt>
                <c:pt idx="19">
                  <c:v>Гумбетовский МР</c:v>
                </c:pt>
                <c:pt idx="20">
                  <c:v>Цумадинский МР</c:v>
                </c:pt>
                <c:pt idx="21">
                  <c:v>Тарумовский МР</c:v>
                </c:pt>
                <c:pt idx="22">
                  <c:v>Буйнакский МР</c:v>
                </c:pt>
                <c:pt idx="23">
                  <c:v>Кулинский МР</c:v>
                </c:pt>
                <c:pt idx="24">
                  <c:v>г. Дербент</c:v>
                </c:pt>
                <c:pt idx="25">
                  <c:v>Докузпаринский МР</c:v>
                </c:pt>
                <c:pt idx="26">
                  <c:v>Ахтынский МР</c:v>
                </c:pt>
                <c:pt idx="27">
                  <c:v>Карабудахкентский МР</c:v>
                </c:pt>
                <c:pt idx="28">
                  <c:v>Гунибский МР</c:v>
                </c:pt>
                <c:pt idx="29">
                  <c:v>Кайтагский МР</c:v>
                </c:pt>
                <c:pt idx="30">
                  <c:v>Дербентский МР</c:v>
                </c:pt>
                <c:pt idx="31">
                  <c:v>Хасавюртовский МР</c:v>
                </c:pt>
                <c:pt idx="32">
                  <c:v>Магарамкентский МР</c:v>
                </c:pt>
                <c:pt idx="33">
                  <c:v>Лакский МР</c:v>
                </c:pt>
                <c:pt idx="34">
                  <c:v>Дахадаевский МР</c:v>
                </c:pt>
                <c:pt idx="35">
                  <c:v>Ногайский МР</c:v>
                </c:pt>
                <c:pt idx="36">
                  <c:v>Ахвахский МР</c:v>
                </c:pt>
                <c:pt idx="37">
                  <c:v>Казбековский МР</c:v>
                </c:pt>
                <c:pt idx="38">
                  <c:v>Гергебильский МР</c:v>
                </c:pt>
                <c:pt idx="39">
                  <c:v>Каякентский МР</c:v>
                </c:pt>
                <c:pt idx="40">
                  <c:v>Унцукульский МР</c:v>
                </c:pt>
                <c:pt idx="41">
                  <c:v>Ботлихский МР</c:v>
                </c:pt>
                <c:pt idx="42">
                  <c:v>Табасаранский МР</c:v>
                </c:pt>
                <c:pt idx="43">
                  <c:v>г. Кизляр</c:v>
                </c:pt>
                <c:pt idx="44">
                  <c:v>Акушинский МР</c:v>
                </c:pt>
                <c:pt idx="45">
                  <c:v>Агульский МР</c:v>
                </c:pt>
                <c:pt idx="46">
                  <c:v>Сергокалинский МР</c:v>
                </c:pt>
                <c:pt idx="47">
                  <c:v>Чародинский МР</c:v>
                </c:pt>
                <c:pt idx="48">
                  <c:v>Левашинский МР</c:v>
                </c:pt>
                <c:pt idx="49">
                  <c:v>Кизлярский МР</c:v>
                </c:pt>
                <c:pt idx="50">
                  <c:v>Курахский МР</c:v>
                </c:pt>
                <c:pt idx="51">
                  <c:v>Тляратинский МР</c:v>
                </c:pt>
                <c:pt idx="52">
                  <c:v>Хунзахский МР</c:v>
                </c:pt>
                <c:pt idx="53">
                  <c:v>Шамильский МР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'5.6. Учитель. Школьная команда'!$P$2:$P$55</c15:sqref>
                  </c15:fullRef>
                </c:ext>
              </c:extLst>
              <c:f>'5.6. Учитель. Школьная команда'!$P$2:$P$55</c:f>
              <c:numCache>
                <c:formatCode>0.00</c:formatCode>
                <c:ptCount val="5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3.3461538461538463</c:v>
                </c:pt>
                <c:pt idx="52">
                  <c:v>#N/A</c:v>
                </c:pt>
                <c:pt idx="53">
                  <c:v>3.4871794871794872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9BA-44CA-BE4F-9DB76B526FED}"/>
            </c:ext>
          </c:extLst>
        </c:ser>
        <c:ser>
          <c:idx val="0"/>
          <c:order val="3"/>
          <c:tx>
            <c:strRef>
              <c:f>'5.6. Учитель. Школьная команда'!$Q$1</c:f>
              <c:strCache>
                <c:ptCount val="1"/>
                <c:pt idx="0">
                  <c:v>Ниже базового  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'5.6. Учитель. Школьная команда'!$G$2:$G$55</c15:sqref>
                  </c15:fullRef>
                </c:ext>
              </c:extLst>
              <c:f>'5.6. Учитель. Школьная команда'!$G$2:$G$55</c:f>
              <c:strCache>
                <c:ptCount val="54"/>
                <c:pt idx="0">
                  <c:v>Кизилюртовский МР</c:v>
                </c:pt>
                <c:pt idx="1">
                  <c:v>г. Каспийск</c:v>
                </c:pt>
                <c:pt idx="2">
                  <c:v>г. Южно-Сухокумск</c:v>
                </c:pt>
                <c:pt idx="3">
                  <c:v>Новолакский МР</c:v>
                </c:pt>
                <c:pt idx="4">
                  <c:v>Цунтинский МР</c:v>
                </c:pt>
                <c:pt idx="5">
                  <c:v>Подведомственные</c:v>
                </c:pt>
                <c:pt idx="6">
                  <c:v>ЦОДОУ ЗОЖ</c:v>
                </c:pt>
                <c:pt idx="7">
                  <c:v>г. Буйнакск</c:v>
                </c:pt>
                <c:pt idx="8">
                  <c:v>г. Избербаш</c:v>
                </c:pt>
                <c:pt idx="9">
                  <c:v>Кумторкалинский МР</c:v>
                </c:pt>
                <c:pt idx="10">
                  <c:v>Бежтинский участок</c:v>
                </c:pt>
                <c:pt idx="11">
                  <c:v>Рутульский МР</c:v>
                </c:pt>
                <c:pt idx="12">
                  <c:v>г. Хасавюрт</c:v>
                </c:pt>
                <c:pt idx="13">
                  <c:v>Хивский МР</c:v>
                </c:pt>
                <c:pt idx="14">
                  <c:v>Сулейман-Стальский МР</c:v>
                </c:pt>
                <c:pt idx="15">
                  <c:v>Бабаюртовский МР</c:v>
                </c:pt>
                <c:pt idx="16">
                  <c:v>г. Махачкала</c:v>
                </c:pt>
                <c:pt idx="17">
                  <c:v>г. Кизилюрт</c:v>
                </c:pt>
                <c:pt idx="18">
                  <c:v>г. Дагестанские Огни</c:v>
                </c:pt>
                <c:pt idx="19">
                  <c:v>Гумбетовский МР</c:v>
                </c:pt>
                <c:pt idx="20">
                  <c:v>Цумадинский МР</c:v>
                </c:pt>
                <c:pt idx="21">
                  <c:v>Тарумовский МР</c:v>
                </c:pt>
                <c:pt idx="22">
                  <c:v>Буйнакский МР</c:v>
                </c:pt>
                <c:pt idx="23">
                  <c:v>Кулинский МР</c:v>
                </c:pt>
                <c:pt idx="24">
                  <c:v>г. Дербент</c:v>
                </c:pt>
                <c:pt idx="25">
                  <c:v>Докузпаринский МР</c:v>
                </c:pt>
                <c:pt idx="26">
                  <c:v>Ахтынский МР</c:v>
                </c:pt>
                <c:pt idx="27">
                  <c:v>Карабудахкентский МР</c:v>
                </c:pt>
                <c:pt idx="28">
                  <c:v>Гунибский МР</c:v>
                </c:pt>
                <c:pt idx="29">
                  <c:v>Кайтагский МР</c:v>
                </c:pt>
                <c:pt idx="30">
                  <c:v>Дербентский МР</c:v>
                </c:pt>
                <c:pt idx="31">
                  <c:v>Хасавюртовский МР</c:v>
                </c:pt>
                <c:pt idx="32">
                  <c:v>Магарамкентский МР</c:v>
                </c:pt>
                <c:pt idx="33">
                  <c:v>Лакский МР</c:v>
                </c:pt>
                <c:pt idx="34">
                  <c:v>Дахадаевский МР</c:v>
                </c:pt>
                <c:pt idx="35">
                  <c:v>Ногайский МР</c:v>
                </c:pt>
                <c:pt idx="36">
                  <c:v>Ахвахский МР</c:v>
                </c:pt>
                <c:pt idx="37">
                  <c:v>Казбековский МР</c:v>
                </c:pt>
                <c:pt idx="38">
                  <c:v>Гергебильский МР</c:v>
                </c:pt>
                <c:pt idx="39">
                  <c:v>Каякентский МР</c:v>
                </c:pt>
                <c:pt idx="40">
                  <c:v>Унцукульский МР</c:v>
                </c:pt>
                <c:pt idx="41">
                  <c:v>Ботлихский МР</c:v>
                </c:pt>
                <c:pt idx="42">
                  <c:v>Табасаранский МР</c:v>
                </c:pt>
                <c:pt idx="43">
                  <c:v>г. Кизляр</c:v>
                </c:pt>
                <c:pt idx="44">
                  <c:v>Акушинский МР</c:v>
                </c:pt>
                <c:pt idx="45">
                  <c:v>Агульский МР</c:v>
                </c:pt>
                <c:pt idx="46">
                  <c:v>Сергокалинский МР</c:v>
                </c:pt>
                <c:pt idx="47">
                  <c:v>Чародинский МР</c:v>
                </c:pt>
                <c:pt idx="48">
                  <c:v>Левашинский МР</c:v>
                </c:pt>
                <c:pt idx="49">
                  <c:v>Кизлярский МР</c:v>
                </c:pt>
                <c:pt idx="50">
                  <c:v>Курахский МР</c:v>
                </c:pt>
                <c:pt idx="51">
                  <c:v>Тляратинский МР</c:v>
                </c:pt>
                <c:pt idx="52">
                  <c:v>Хунзахский МР</c:v>
                </c:pt>
                <c:pt idx="53">
                  <c:v>Шамильский МР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'5.6. Учитель. Школьная команда'!$Q$2:$Q$55</c15:sqref>
                  </c15:fullRef>
                </c:ext>
              </c:extLst>
              <c:f>'5.6. Учитель. Школьная команда'!$Q$2:$Q$55</c:f>
              <c:numCache>
                <c:formatCode>0.00</c:formatCode>
                <c:ptCount val="5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9BA-44CA-BE4F-9DB76B526FED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30"/>
        <c:overlap val="100"/>
        <c:axId val="1299218543"/>
        <c:axId val="1299231503"/>
      </c:barChart>
      <c:catAx>
        <c:axId val="1299218543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99231503"/>
        <c:crosses val="autoZero"/>
        <c:auto val="1"/>
        <c:lblAlgn val="ctr"/>
        <c:lblOffset val="100"/>
        <c:tickMarkSkip val="1"/>
        <c:noMultiLvlLbl val="0"/>
      </c:catAx>
      <c:valAx>
        <c:axId val="1299231503"/>
        <c:scaling>
          <c:orientation val="minMax"/>
          <c:max val="5"/>
          <c:min val="2"/>
        </c:scaling>
        <c:delete val="0"/>
        <c:axPos val="t"/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.00" sourceLinked="1"/>
        <c:majorTickMark val="cross"/>
        <c:minorTickMark val="cross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99218543"/>
        <c:crosses val="autoZero"/>
        <c:crossBetween val="between"/>
        <c:majorUnit val="1"/>
        <c:minorUnit val="0.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0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40" b="0" i="0" u="none" strike="noStrike" kern="1200" spc="0" baseline="0">
                <a:solidFill>
                  <a:sysClr val="windowText" lastClr="000000"/>
                </a:solidFill>
              </a:rPr>
              <a:t>Распределение уровней </a:t>
            </a:r>
            <a:r>
              <a:rPr lang="ru-RU" sz="1440" b="0" i="0" u="none" strike="noStrike" baseline="0"/>
              <a:t>Ключевого условия </a:t>
            </a:r>
            <a:r>
              <a:rPr lang="ru-RU" sz="1440" b="0" i="0" u="none" strike="noStrike" kern="1200" spc="0" baseline="0">
                <a:solidFill>
                  <a:sysClr val="windowText" lastClr="000000"/>
                </a:solidFill>
              </a:rPr>
              <a:t>«</a:t>
            </a:r>
            <a:r>
              <a:rPr lang="ru-RU" sz="1440" b="0" i="0" u="none" strike="noStrike" baseline="0"/>
              <a:t>Школьный климат</a:t>
            </a:r>
            <a:r>
              <a:rPr lang="ru-RU" sz="1440" b="0" i="0" u="none" strike="noStrike" kern="1200" spc="0" baseline="0">
                <a:solidFill>
                  <a:sysClr val="windowText" lastClr="000000"/>
                </a:solidFill>
              </a:rPr>
              <a:t>» ОО РД по результатам прохождения самодиагностики</a:t>
            </a:r>
            <a:r>
              <a:rPr lang="en-US" sz="1440" b="0" i="0" u="none" strike="noStrike" kern="1200" spc="0" baseline="0">
                <a:solidFill>
                  <a:sysClr val="windowText" lastClr="000000"/>
                </a:solidFill>
              </a:rPr>
              <a:t> </a:t>
            </a:r>
            <a:r>
              <a:rPr lang="ru-RU" sz="1440" b="0" i="0" u="none" strike="noStrike" kern="1200" spc="0" baseline="0">
                <a:solidFill>
                  <a:sysClr val="windowText" lastClr="000000"/>
                </a:solidFill>
              </a:rPr>
              <a:t>в разрезе по МО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percentStacked"/>
        <c:varyColors val="0"/>
        <c:ser>
          <c:idx val="1"/>
          <c:order val="0"/>
          <c:tx>
            <c:strRef>
              <c:f>'5.7. Школьный климат'!$I$1</c:f>
              <c:strCache>
                <c:ptCount val="1"/>
                <c:pt idx="0">
                  <c:v>Высокий 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'5.7. Школьный климат'!$G$2:$G$55</c:f>
              <c:strCache>
                <c:ptCount val="54"/>
                <c:pt idx="0">
                  <c:v>Кизилюртовский МР</c:v>
                </c:pt>
                <c:pt idx="1">
                  <c:v>Подведомственные</c:v>
                </c:pt>
                <c:pt idx="2">
                  <c:v>г. Каспийск</c:v>
                </c:pt>
                <c:pt idx="3">
                  <c:v>г. Махачкала</c:v>
                </c:pt>
                <c:pt idx="4">
                  <c:v>Бежтинский участок</c:v>
                </c:pt>
                <c:pt idx="5">
                  <c:v>Рутульский МР</c:v>
                </c:pt>
                <c:pt idx="6">
                  <c:v>г. Кизилюрт</c:v>
                </c:pt>
                <c:pt idx="7">
                  <c:v>г. Дагестанские Огни</c:v>
                </c:pt>
                <c:pt idx="8">
                  <c:v>г. Дербент</c:v>
                </c:pt>
                <c:pt idx="9">
                  <c:v>Ногайский МР</c:v>
                </c:pt>
                <c:pt idx="10">
                  <c:v>г. Буйнакск</c:v>
                </c:pt>
                <c:pt idx="11">
                  <c:v>Цумадинский МР</c:v>
                </c:pt>
                <c:pt idx="12">
                  <c:v>Карабудахкентский МР</c:v>
                </c:pt>
                <c:pt idx="13">
                  <c:v>г. Избербаш</c:v>
                </c:pt>
                <c:pt idx="14">
                  <c:v>Хасавюртовский МР</c:v>
                </c:pt>
                <c:pt idx="15">
                  <c:v>Каякентский МР</c:v>
                </c:pt>
                <c:pt idx="16">
                  <c:v>Казбековский МР</c:v>
                </c:pt>
                <c:pt idx="17">
                  <c:v>Докузпаринский МР</c:v>
                </c:pt>
                <c:pt idx="18">
                  <c:v>Гергебильский МР</c:v>
                </c:pt>
                <c:pt idx="19">
                  <c:v>г. Кизляр</c:v>
                </c:pt>
                <c:pt idx="20">
                  <c:v>Гумбетовский МР</c:v>
                </c:pt>
                <c:pt idx="21">
                  <c:v>Буйнакский МР</c:v>
                </c:pt>
                <c:pt idx="22">
                  <c:v>Сулейман-Стальский МР</c:v>
                </c:pt>
                <c:pt idx="23">
                  <c:v>Кайтагский МР</c:v>
                </c:pt>
                <c:pt idx="24">
                  <c:v>Хивский МР</c:v>
                </c:pt>
                <c:pt idx="25">
                  <c:v>Табасаранский МР</c:v>
                </c:pt>
                <c:pt idx="26">
                  <c:v>ЦОДОУ ЗОЖ</c:v>
                </c:pt>
                <c:pt idx="27">
                  <c:v>г. Южно-Сухокумск</c:v>
                </c:pt>
                <c:pt idx="28">
                  <c:v>Кумторкалинский МР</c:v>
                </c:pt>
                <c:pt idx="29">
                  <c:v>Новолакский МР</c:v>
                </c:pt>
                <c:pt idx="30">
                  <c:v>Лакский МР</c:v>
                </c:pt>
                <c:pt idx="31">
                  <c:v>Тарумовский МР</c:v>
                </c:pt>
                <c:pt idx="32">
                  <c:v>Дербентский МР</c:v>
                </c:pt>
                <c:pt idx="33">
                  <c:v>Унцукульский МР</c:v>
                </c:pt>
                <c:pt idx="34">
                  <c:v>Левашинский МР</c:v>
                </c:pt>
                <c:pt idx="35">
                  <c:v>Гунибский МР</c:v>
                </c:pt>
                <c:pt idx="36">
                  <c:v>Магарамкентский МР</c:v>
                </c:pt>
                <c:pt idx="37">
                  <c:v>г. Хасавюрт</c:v>
                </c:pt>
                <c:pt idx="38">
                  <c:v>Бабаюртовский МР</c:v>
                </c:pt>
                <c:pt idx="39">
                  <c:v>Агульский МР</c:v>
                </c:pt>
                <c:pt idx="40">
                  <c:v>Цунтинский МР</c:v>
                </c:pt>
                <c:pt idx="41">
                  <c:v>Кулинский МР</c:v>
                </c:pt>
                <c:pt idx="42">
                  <c:v>Дахадаевский МР</c:v>
                </c:pt>
                <c:pt idx="43">
                  <c:v>Хунзахский МР</c:v>
                </c:pt>
                <c:pt idx="44">
                  <c:v>Сергокалинский МР</c:v>
                </c:pt>
                <c:pt idx="45">
                  <c:v>Кизлярский МР</c:v>
                </c:pt>
                <c:pt idx="46">
                  <c:v>Ахтынский МР</c:v>
                </c:pt>
                <c:pt idx="47">
                  <c:v>Ахвахский МР</c:v>
                </c:pt>
                <c:pt idx="48">
                  <c:v>Акушинский МР</c:v>
                </c:pt>
                <c:pt idx="49">
                  <c:v>Чародинский МР</c:v>
                </c:pt>
                <c:pt idx="50">
                  <c:v>Ботлихский МР</c:v>
                </c:pt>
                <c:pt idx="51">
                  <c:v>Курахский МР</c:v>
                </c:pt>
                <c:pt idx="52">
                  <c:v>Шамильский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'5.7. Школьный климат'!$I$2:$I$55</c:f>
              <c:numCache>
                <c:formatCode>0%</c:formatCode>
                <c:ptCount val="54"/>
                <c:pt idx="0">
                  <c:v>0.60869565217391308</c:v>
                </c:pt>
                <c:pt idx="1">
                  <c:v>0.66666666666666663</c:v>
                </c:pt>
                <c:pt idx="2">
                  <c:v>0.5</c:v>
                </c:pt>
                <c:pt idx="3">
                  <c:v>0.625</c:v>
                </c:pt>
                <c:pt idx="4">
                  <c:v>0.5714285714285714</c:v>
                </c:pt>
                <c:pt idx="5">
                  <c:v>0.56521739130434778</c:v>
                </c:pt>
                <c:pt idx="6">
                  <c:v>0.375</c:v>
                </c:pt>
                <c:pt idx="7">
                  <c:v>0.25</c:v>
                </c:pt>
                <c:pt idx="8">
                  <c:v>0.29166666666666669</c:v>
                </c:pt>
                <c:pt idx="9">
                  <c:v>0.3125</c:v>
                </c:pt>
                <c:pt idx="10">
                  <c:v>0.27272727272727271</c:v>
                </c:pt>
                <c:pt idx="11">
                  <c:v>0.27272727272727271</c:v>
                </c:pt>
                <c:pt idx="12">
                  <c:v>0.14285714285714285</c:v>
                </c:pt>
                <c:pt idx="13">
                  <c:v>0.25</c:v>
                </c:pt>
                <c:pt idx="14">
                  <c:v>9.0909090909090912E-2</c:v>
                </c:pt>
                <c:pt idx="15">
                  <c:v>0.25</c:v>
                </c:pt>
                <c:pt idx="16">
                  <c:v>0.33333333333333331</c:v>
                </c:pt>
                <c:pt idx="17">
                  <c:v>0.2</c:v>
                </c:pt>
                <c:pt idx="18">
                  <c:v>0.2</c:v>
                </c:pt>
                <c:pt idx="19">
                  <c:v>0.1</c:v>
                </c:pt>
                <c:pt idx="20">
                  <c:v>0.31578947368421051</c:v>
                </c:pt>
                <c:pt idx="21">
                  <c:v>0.16666666666666666</c:v>
                </c:pt>
                <c:pt idx="22">
                  <c:v>0.26315789473684209</c:v>
                </c:pt>
                <c:pt idx="23">
                  <c:v>0.12121212121212122</c:v>
                </c:pt>
                <c:pt idx="24">
                  <c:v>0.32</c:v>
                </c:pt>
                <c:pt idx="25">
                  <c:v>0.10526315789473684</c:v>
                </c:pt>
                <c:pt idx="26">
                  <c:v>0.16883116883116883</c:v>
                </c:pt>
                <c:pt idx="27">
                  <c:v>0.25</c:v>
                </c:pt>
                <c:pt idx="28">
                  <c:v>0.125</c:v>
                </c:pt>
                <c:pt idx="29">
                  <c:v>8.6956521739130432E-2</c:v>
                </c:pt>
                <c:pt idx="30">
                  <c:v>0.26666666666666666</c:v>
                </c:pt>
                <c:pt idx="31">
                  <c:v>5.5555555555555552E-2</c:v>
                </c:pt>
                <c:pt idx="32">
                  <c:v>0.13333333333333333</c:v>
                </c:pt>
                <c:pt idx="33">
                  <c:v>6.6666666666666666E-2</c:v>
                </c:pt>
                <c:pt idx="34">
                  <c:v>0.17948717948717949</c:v>
                </c:pt>
                <c:pt idx="35">
                  <c:v>0.11538461538461539</c:v>
                </c:pt>
                <c:pt idx="36">
                  <c:v>0.125</c:v>
                </c:pt>
                <c:pt idx="37">
                  <c:v>4.3478260869565216E-2</c:v>
                </c:pt>
                <c:pt idx="38">
                  <c:v>0.14285714285714285</c:v>
                </c:pt>
                <c:pt idx="39">
                  <c:v>6.6666666666666666E-2</c:v>
                </c:pt>
                <c:pt idx="40">
                  <c:v>0.25</c:v>
                </c:pt>
                <c:pt idx="41">
                  <c:v>0.2857142857142857</c:v>
                </c:pt>
                <c:pt idx="42">
                  <c:v>0.11627906976744186</c:v>
                </c:pt>
                <c:pt idx="43">
                  <c:v>5.4054054054054057E-2</c:v>
                </c:pt>
                <c:pt idx="44">
                  <c:v>0</c:v>
                </c:pt>
                <c:pt idx="45">
                  <c:v>2.3255813953488372E-2</c:v>
                </c:pt>
                <c:pt idx="46">
                  <c:v>5.5555555555555552E-2</c:v>
                </c:pt>
                <c:pt idx="47">
                  <c:v>0.14285714285714285</c:v>
                </c:pt>
                <c:pt idx="48">
                  <c:v>4.4444444444444446E-2</c:v>
                </c:pt>
                <c:pt idx="49">
                  <c:v>0.1111111111111111</c:v>
                </c:pt>
                <c:pt idx="50">
                  <c:v>3.8461538461538464E-2</c:v>
                </c:pt>
                <c:pt idx="51">
                  <c:v>8.6956521739130432E-2</c:v>
                </c:pt>
                <c:pt idx="52">
                  <c:v>0.12820512820512819</c:v>
                </c:pt>
                <c:pt idx="5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03-4274-8602-6FD4063E7737}"/>
            </c:ext>
          </c:extLst>
        </c:ser>
        <c:ser>
          <c:idx val="2"/>
          <c:order val="1"/>
          <c:tx>
            <c:strRef>
              <c:f>'5.7. Школьный климат'!$J$1</c:f>
              <c:strCache>
                <c:ptCount val="1"/>
                <c:pt idx="0">
                  <c:v>Средний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'5.7. Школьный климат'!$G$2:$G$55</c:f>
              <c:strCache>
                <c:ptCount val="54"/>
                <c:pt idx="0">
                  <c:v>Кизилюртовский МР</c:v>
                </c:pt>
                <c:pt idx="1">
                  <c:v>Подведомственные</c:v>
                </c:pt>
                <c:pt idx="2">
                  <c:v>г. Каспийск</c:v>
                </c:pt>
                <c:pt idx="3">
                  <c:v>г. Махачкала</c:v>
                </c:pt>
                <c:pt idx="4">
                  <c:v>Бежтинский участок</c:v>
                </c:pt>
                <c:pt idx="5">
                  <c:v>Рутульский МР</c:v>
                </c:pt>
                <c:pt idx="6">
                  <c:v>г. Кизилюрт</c:v>
                </c:pt>
                <c:pt idx="7">
                  <c:v>г. Дагестанские Огни</c:v>
                </c:pt>
                <c:pt idx="8">
                  <c:v>г. Дербент</c:v>
                </c:pt>
                <c:pt idx="9">
                  <c:v>Ногайский МР</c:v>
                </c:pt>
                <c:pt idx="10">
                  <c:v>г. Буйнакск</c:v>
                </c:pt>
                <c:pt idx="11">
                  <c:v>Цумадинский МР</c:v>
                </c:pt>
                <c:pt idx="12">
                  <c:v>Карабудахкентский МР</c:v>
                </c:pt>
                <c:pt idx="13">
                  <c:v>г. Избербаш</c:v>
                </c:pt>
                <c:pt idx="14">
                  <c:v>Хасавюртовский МР</c:v>
                </c:pt>
                <c:pt idx="15">
                  <c:v>Каякентский МР</c:v>
                </c:pt>
                <c:pt idx="16">
                  <c:v>Казбековский МР</c:v>
                </c:pt>
                <c:pt idx="17">
                  <c:v>Докузпаринский МР</c:v>
                </c:pt>
                <c:pt idx="18">
                  <c:v>Гергебильский МР</c:v>
                </c:pt>
                <c:pt idx="19">
                  <c:v>г. Кизляр</c:v>
                </c:pt>
                <c:pt idx="20">
                  <c:v>Гумбетовский МР</c:v>
                </c:pt>
                <c:pt idx="21">
                  <c:v>Буйнакский МР</c:v>
                </c:pt>
                <c:pt idx="22">
                  <c:v>Сулейман-Стальский МР</c:v>
                </c:pt>
                <c:pt idx="23">
                  <c:v>Кайтагский МР</c:v>
                </c:pt>
                <c:pt idx="24">
                  <c:v>Хивский МР</c:v>
                </c:pt>
                <c:pt idx="25">
                  <c:v>Табасаранский МР</c:v>
                </c:pt>
                <c:pt idx="26">
                  <c:v>ЦОДОУ ЗОЖ</c:v>
                </c:pt>
                <c:pt idx="27">
                  <c:v>г. Южно-Сухокумск</c:v>
                </c:pt>
                <c:pt idx="28">
                  <c:v>Кумторкалинский МР</c:v>
                </c:pt>
                <c:pt idx="29">
                  <c:v>Новолакский МР</c:v>
                </c:pt>
                <c:pt idx="30">
                  <c:v>Лакский МР</c:v>
                </c:pt>
                <c:pt idx="31">
                  <c:v>Тарумовский МР</c:v>
                </c:pt>
                <c:pt idx="32">
                  <c:v>Дербентский МР</c:v>
                </c:pt>
                <c:pt idx="33">
                  <c:v>Унцукульский МР</c:v>
                </c:pt>
                <c:pt idx="34">
                  <c:v>Левашинский МР</c:v>
                </c:pt>
                <c:pt idx="35">
                  <c:v>Гунибский МР</c:v>
                </c:pt>
                <c:pt idx="36">
                  <c:v>Магарамкентский МР</c:v>
                </c:pt>
                <c:pt idx="37">
                  <c:v>г. Хасавюрт</c:v>
                </c:pt>
                <c:pt idx="38">
                  <c:v>Бабаюртовский МР</c:v>
                </c:pt>
                <c:pt idx="39">
                  <c:v>Агульский МР</c:v>
                </c:pt>
                <c:pt idx="40">
                  <c:v>Цунтинский МР</c:v>
                </c:pt>
                <c:pt idx="41">
                  <c:v>Кулинский МР</c:v>
                </c:pt>
                <c:pt idx="42">
                  <c:v>Дахадаевский МР</c:v>
                </c:pt>
                <c:pt idx="43">
                  <c:v>Хунзахский МР</c:v>
                </c:pt>
                <c:pt idx="44">
                  <c:v>Сергокалинский МР</c:v>
                </c:pt>
                <c:pt idx="45">
                  <c:v>Кизлярский МР</c:v>
                </c:pt>
                <c:pt idx="46">
                  <c:v>Ахтынский МР</c:v>
                </c:pt>
                <c:pt idx="47">
                  <c:v>Ахвахский МР</c:v>
                </c:pt>
                <c:pt idx="48">
                  <c:v>Акушинский МР</c:v>
                </c:pt>
                <c:pt idx="49">
                  <c:v>Чародинский МР</c:v>
                </c:pt>
                <c:pt idx="50">
                  <c:v>Ботлихский МР</c:v>
                </c:pt>
                <c:pt idx="51">
                  <c:v>Курахский МР</c:v>
                </c:pt>
                <c:pt idx="52">
                  <c:v>Шамильский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'5.7. Школьный климат'!$J$2:$J$55</c:f>
              <c:numCache>
                <c:formatCode>0%</c:formatCode>
                <c:ptCount val="54"/>
                <c:pt idx="0">
                  <c:v>0.39130434782608697</c:v>
                </c:pt>
                <c:pt idx="1">
                  <c:v>0.2</c:v>
                </c:pt>
                <c:pt idx="2">
                  <c:v>0.5</c:v>
                </c:pt>
                <c:pt idx="3">
                  <c:v>0.29166666666666669</c:v>
                </c:pt>
                <c:pt idx="4">
                  <c:v>0.2857142857142857</c:v>
                </c:pt>
                <c:pt idx="5">
                  <c:v>0.30434782608695654</c:v>
                </c:pt>
                <c:pt idx="6">
                  <c:v>0.5</c:v>
                </c:pt>
                <c:pt idx="7">
                  <c:v>0.75</c:v>
                </c:pt>
                <c:pt idx="8">
                  <c:v>0.625</c:v>
                </c:pt>
                <c:pt idx="9">
                  <c:v>0.5</c:v>
                </c:pt>
                <c:pt idx="10">
                  <c:v>0.54545454545454541</c:v>
                </c:pt>
                <c:pt idx="11">
                  <c:v>0.54545454545454541</c:v>
                </c:pt>
                <c:pt idx="12">
                  <c:v>0.75</c:v>
                </c:pt>
                <c:pt idx="13">
                  <c:v>0.5</c:v>
                </c:pt>
                <c:pt idx="14">
                  <c:v>0.8</c:v>
                </c:pt>
                <c:pt idx="15">
                  <c:v>0.45</c:v>
                </c:pt>
                <c:pt idx="16">
                  <c:v>0.26666666666666666</c:v>
                </c:pt>
                <c:pt idx="17">
                  <c:v>0.5</c:v>
                </c:pt>
                <c:pt idx="18">
                  <c:v>0.5</c:v>
                </c:pt>
                <c:pt idx="19">
                  <c:v>0.7</c:v>
                </c:pt>
                <c:pt idx="20">
                  <c:v>0.31578947368421051</c:v>
                </c:pt>
                <c:pt idx="21">
                  <c:v>0.52777777777777779</c:v>
                </c:pt>
                <c:pt idx="22">
                  <c:v>0.31578947368421051</c:v>
                </c:pt>
                <c:pt idx="23">
                  <c:v>0.5757575757575758</c:v>
                </c:pt>
                <c:pt idx="24">
                  <c:v>0.24</c:v>
                </c:pt>
                <c:pt idx="25">
                  <c:v>0.57894736842105265</c:v>
                </c:pt>
                <c:pt idx="26">
                  <c:v>0.45454545454545453</c:v>
                </c:pt>
                <c:pt idx="27">
                  <c:v>0.5</c:v>
                </c:pt>
                <c:pt idx="28">
                  <c:v>0.5</c:v>
                </c:pt>
                <c:pt idx="29">
                  <c:v>0.56521739130434778</c:v>
                </c:pt>
                <c:pt idx="30">
                  <c:v>0.2</c:v>
                </c:pt>
                <c:pt idx="31">
                  <c:v>0.55555555555555558</c:v>
                </c:pt>
                <c:pt idx="32">
                  <c:v>0.4</c:v>
                </c:pt>
                <c:pt idx="33">
                  <c:v>0.6</c:v>
                </c:pt>
                <c:pt idx="34">
                  <c:v>0.33333333333333331</c:v>
                </c:pt>
                <c:pt idx="35">
                  <c:v>0.46153846153846156</c:v>
                </c:pt>
                <c:pt idx="36">
                  <c:v>0.375</c:v>
                </c:pt>
                <c:pt idx="37">
                  <c:v>0.52173913043478259</c:v>
                </c:pt>
                <c:pt idx="38">
                  <c:v>0.38095238095238093</c:v>
                </c:pt>
                <c:pt idx="39">
                  <c:v>0.4</c:v>
                </c:pt>
                <c:pt idx="40">
                  <c:v>0.3</c:v>
                </c:pt>
                <c:pt idx="41">
                  <c:v>0.21428571428571427</c:v>
                </c:pt>
                <c:pt idx="42">
                  <c:v>0.30232558139534882</c:v>
                </c:pt>
                <c:pt idx="43">
                  <c:v>0.3783783783783784</c:v>
                </c:pt>
                <c:pt idx="44">
                  <c:v>0.45454545454545453</c:v>
                </c:pt>
                <c:pt idx="45">
                  <c:v>0.39534883720930231</c:v>
                </c:pt>
                <c:pt idx="46">
                  <c:v>0.44444444444444442</c:v>
                </c:pt>
                <c:pt idx="47">
                  <c:v>0.14285714285714285</c:v>
                </c:pt>
                <c:pt idx="48">
                  <c:v>0.33333333333333331</c:v>
                </c:pt>
                <c:pt idx="49">
                  <c:v>0.1111111111111111</c:v>
                </c:pt>
                <c:pt idx="50">
                  <c:v>0.30769230769230771</c:v>
                </c:pt>
                <c:pt idx="51">
                  <c:v>0.2608695652173913</c:v>
                </c:pt>
                <c:pt idx="52">
                  <c:v>0.17948717948717949</c:v>
                </c:pt>
                <c:pt idx="53">
                  <c:v>0.11538461538461539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A03-4274-8602-6FD4063E7737}"/>
            </c:ext>
          </c:extLst>
        </c:ser>
        <c:ser>
          <c:idx val="3"/>
          <c:order val="2"/>
          <c:tx>
            <c:strRef>
              <c:f>'5.7. Школьный климат'!$K$1</c:f>
              <c:strCache>
                <c:ptCount val="1"/>
                <c:pt idx="0">
                  <c:v>Базовый </c:v>
                </c:pt>
              </c:strCache>
            </c:strRef>
          </c:tx>
          <c:spPr>
            <a:solidFill>
              <a:srgbClr val="CC990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'5.7. Школьный климат'!$G$2:$G$55</c:f>
              <c:strCache>
                <c:ptCount val="54"/>
                <c:pt idx="0">
                  <c:v>Кизилюртовский МР</c:v>
                </c:pt>
                <c:pt idx="1">
                  <c:v>Подведомственные</c:v>
                </c:pt>
                <c:pt idx="2">
                  <c:v>г. Каспийск</c:v>
                </c:pt>
                <c:pt idx="3">
                  <c:v>г. Махачкала</c:v>
                </c:pt>
                <c:pt idx="4">
                  <c:v>Бежтинский участок</c:v>
                </c:pt>
                <c:pt idx="5">
                  <c:v>Рутульский МР</c:v>
                </c:pt>
                <c:pt idx="6">
                  <c:v>г. Кизилюрт</c:v>
                </c:pt>
                <c:pt idx="7">
                  <c:v>г. Дагестанские Огни</c:v>
                </c:pt>
                <c:pt idx="8">
                  <c:v>г. Дербент</c:v>
                </c:pt>
                <c:pt idx="9">
                  <c:v>Ногайский МР</c:v>
                </c:pt>
                <c:pt idx="10">
                  <c:v>г. Буйнакск</c:v>
                </c:pt>
                <c:pt idx="11">
                  <c:v>Цумадинский МР</c:v>
                </c:pt>
                <c:pt idx="12">
                  <c:v>Карабудахкентский МР</c:v>
                </c:pt>
                <c:pt idx="13">
                  <c:v>г. Избербаш</c:v>
                </c:pt>
                <c:pt idx="14">
                  <c:v>Хасавюртовский МР</c:v>
                </c:pt>
                <c:pt idx="15">
                  <c:v>Каякентский МР</c:v>
                </c:pt>
                <c:pt idx="16">
                  <c:v>Казбековский МР</c:v>
                </c:pt>
                <c:pt idx="17">
                  <c:v>Докузпаринский МР</c:v>
                </c:pt>
                <c:pt idx="18">
                  <c:v>Гергебильский МР</c:v>
                </c:pt>
                <c:pt idx="19">
                  <c:v>г. Кизляр</c:v>
                </c:pt>
                <c:pt idx="20">
                  <c:v>Гумбетовский МР</c:v>
                </c:pt>
                <c:pt idx="21">
                  <c:v>Буйнакский МР</c:v>
                </c:pt>
                <c:pt idx="22">
                  <c:v>Сулейман-Стальский МР</c:v>
                </c:pt>
                <c:pt idx="23">
                  <c:v>Кайтагский МР</c:v>
                </c:pt>
                <c:pt idx="24">
                  <c:v>Хивский МР</c:v>
                </c:pt>
                <c:pt idx="25">
                  <c:v>Табасаранский МР</c:v>
                </c:pt>
                <c:pt idx="26">
                  <c:v>ЦОДОУ ЗОЖ</c:v>
                </c:pt>
                <c:pt idx="27">
                  <c:v>г. Южно-Сухокумск</c:v>
                </c:pt>
                <c:pt idx="28">
                  <c:v>Кумторкалинский МР</c:v>
                </c:pt>
                <c:pt idx="29">
                  <c:v>Новолакский МР</c:v>
                </c:pt>
                <c:pt idx="30">
                  <c:v>Лакский МР</c:v>
                </c:pt>
                <c:pt idx="31">
                  <c:v>Тарумовский МР</c:v>
                </c:pt>
                <c:pt idx="32">
                  <c:v>Дербентский МР</c:v>
                </c:pt>
                <c:pt idx="33">
                  <c:v>Унцукульский МР</c:v>
                </c:pt>
                <c:pt idx="34">
                  <c:v>Левашинский МР</c:v>
                </c:pt>
                <c:pt idx="35">
                  <c:v>Гунибский МР</c:v>
                </c:pt>
                <c:pt idx="36">
                  <c:v>Магарамкентский МР</c:v>
                </c:pt>
                <c:pt idx="37">
                  <c:v>г. Хасавюрт</c:v>
                </c:pt>
                <c:pt idx="38">
                  <c:v>Бабаюртовский МР</c:v>
                </c:pt>
                <c:pt idx="39">
                  <c:v>Агульский МР</c:v>
                </c:pt>
                <c:pt idx="40">
                  <c:v>Цунтинский МР</c:v>
                </c:pt>
                <c:pt idx="41">
                  <c:v>Кулинский МР</c:v>
                </c:pt>
                <c:pt idx="42">
                  <c:v>Дахадаевский МР</c:v>
                </c:pt>
                <c:pt idx="43">
                  <c:v>Хунзахский МР</c:v>
                </c:pt>
                <c:pt idx="44">
                  <c:v>Сергокалинский МР</c:v>
                </c:pt>
                <c:pt idx="45">
                  <c:v>Кизлярский МР</c:v>
                </c:pt>
                <c:pt idx="46">
                  <c:v>Ахтынский МР</c:v>
                </c:pt>
                <c:pt idx="47">
                  <c:v>Ахвахский МР</c:v>
                </c:pt>
                <c:pt idx="48">
                  <c:v>Акушинский МР</c:v>
                </c:pt>
                <c:pt idx="49">
                  <c:v>Чародинский МР</c:v>
                </c:pt>
                <c:pt idx="50">
                  <c:v>Ботлихский МР</c:v>
                </c:pt>
                <c:pt idx="51">
                  <c:v>Курахский МР</c:v>
                </c:pt>
                <c:pt idx="52">
                  <c:v>Шамильский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'5.7. Школьный климат'!$K$2:$K$55</c:f>
              <c:numCache>
                <c:formatCode>0%</c:formatCode>
                <c:ptCount val="54"/>
                <c:pt idx="0">
                  <c:v>0</c:v>
                </c:pt>
                <c:pt idx="1">
                  <c:v>0.13333333333333333</c:v>
                </c:pt>
                <c:pt idx="2">
                  <c:v>0</c:v>
                </c:pt>
                <c:pt idx="3">
                  <c:v>4.1666666666666664E-2</c:v>
                </c:pt>
                <c:pt idx="4">
                  <c:v>0.14285714285714285</c:v>
                </c:pt>
                <c:pt idx="5">
                  <c:v>8.6956521739130432E-2</c:v>
                </c:pt>
                <c:pt idx="6">
                  <c:v>0.125</c:v>
                </c:pt>
                <c:pt idx="7">
                  <c:v>0</c:v>
                </c:pt>
                <c:pt idx="8">
                  <c:v>8.3333333333333329E-2</c:v>
                </c:pt>
                <c:pt idx="9">
                  <c:v>0.1875</c:v>
                </c:pt>
                <c:pt idx="10">
                  <c:v>0.18181818181818182</c:v>
                </c:pt>
                <c:pt idx="11">
                  <c:v>0.18181818181818182</c:v>
                </c:pt>
                <c:pt idx="12">
                  <c:v>0.10714285714285714</c:v>
                </c:pt>
                <c:pt idx="13">
                  <c:v>0.25</c:v>
                </c:pt>
                <c:pt idx="14">
                  <c:v>0.10909090909090909</c:v>
                </c:pt>
                <c:pt idx="15">
                  <c:v>0.3</c:v>
                </c:pt>
                <c:pt idx="16">
                  <c:v>0.4</c:v>
                </c:pt>
                <c:pt idx="17">
                  <c:v>0.3</c:v>
                </c:pt>
                <c:pt idx="18">
                  <c:v>0.3</c:v>
                </c:pt>
                <c:pt idx="19">
                  <c:v>0.2</c:v>
                </c:pt>
                <c:pt idx="20">
                  <c:v>0.31578947368421051</c:v>
                </c:pt>
                <c:pt idx="21">
                  <c:v>0.30555555555555558</c:v>
                </c:pt>
                <c:pt idx="22">
                  <c:v>0.42105263157894735</c:v>
                </c:pt>
                <c:pt idx="23">
                  <c:v>0.30303030303030304</c:v>
                </c:pt>
                <c:pt idx="24">
                  <c:v>0.36</c:v>
                </c:pt>
                <c:pt idx="25">
                  <c:v>0.31578947368421051</c:v>
                </c:pt>
                <c:pt idx="26">
                  <c:v>0.36363636363636365</c:v>
                </c:pt>
                <c:pt idx="27">
                  <c:v>0</c:v>
                </c:pt>
                <c:pt idx="28">
                  <c:v>0.375</c:v>
                </c:pt>
                <c:pt idx="29">
                  <c:v>0.34782608695652173</c:v>
                </c:pt>
                <c:pt idx="30">
                  <c:v>0.53333333333333333</c:v>
                </c:pt>
                <c:pt idx="31">
                  <c:v>0.3888888888888889</c:v>
                </c:pt>
                <c:pt idx="32">
                  <c:v>0.46666666666666667</c:v>
                </c:pt>
                <c:pt idx="33">
                  <c:v>0.26666666666666666</c:v>
                </c:pt>
                <c:pt idx="34">
                  <c:v>0.46153846153846156</c:v>
                </c:pt>
                <c:pt idx="35">
                  <c:v>0.38461538461538464</c:v>
                </c:pt>
                <c:pt idx="36">
                  <c:v>0.5</c:v>
                </c:pt>
                <c:pt idx="37">
                  <c:v>0.43478260869565216</c:v>
                </c:pt>
                <c:pt idx="38">
                  <c:v>0.38095238095238093</c:v>
                </c:pt>
                <c:pt idx="39">
                  <c:v>0.53333333333333333</c:v>
                </c:pt>
                <c:pt idx="40">
                  <c:v>0.15</c:v>
                </c:pt>
                <c:pt idx="41">
                  <c:v>0.21428571428571427</c:v>
                </c:pt>
                <c:pt idx="42">
                  <c:v>0.53488372093023251</c:v>
                </c:pt>
                <c:pt idx="43">
                  <c:v>0.54054054054054057</c:v>
                </c:pt>
                <c:pt idx="44">
                  <c:v>0.54545454545454541</c:v>
                </c:pt>
                <c:pt idx="45">
                  <c:v>0.58139534883720934</c:v>
                </c:pt>
                <c:pt idx="46">
                  <c:v>0.33333333333333331</c:v>
                </c:pt>
                <c:pt idx="47">
                  <c:v>0.6428571428571429</c:v>
                </c:pt>
                <c:pt idx="48">
                  <c:v>0.55555555555555558</c:v>
                </c:pt>
                <c:pt idx="49">
                  <c:v>0.77777777777777779</c:v>
                </c:pt>
                <c:pt idx="50">
                  <c:v>0.5</c:v>
                </c:pt>
                <c:pt idx="51">
                  <c:v>0.39130434782608697</c:v>
                </c:pt>
                <c:pt idx="52">
                  <c:v>0.41025641025641024</c:v>
                </c:pt>
                <c:pt idx="53">
                  <c:v>0.84615384615384615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A03-4274-8602-6FD4063E7737}"/>
            </c:ext>
          </c:extLst>
        </c:ser>
        <c:ser>
          <c:idx val="4"/>
          <c:order val="3"/>
          <c:tx>
            <c:strRef>
              <c:f>'5.7. Школьный климат'!$L$1</c:f>
              <c:strCache>
                <c:ptCount val="1"/>
                <c:pt idx="0">
                  <c:v>Ниже базового 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'5.7. Школьный климат'!$G$2:$G$55</c:f>
              <c:strCache>
                <c:ptCount val="54"/>
                <c:pt idx="0">
                  <c:v>Кизилюртовский МР</c:v>
                </c:pt>
                <c:pt idx="1">
                  <c:v>Подведомственные</c:v>
                </c:pt>
                <c:pt idx="2">
                  <c:v>г. Каспийск</c:v>
                </c:pt>
                <c:pt idx="3">
                  <c:v>г. Махачкала</c:v>
                </c:pt>
                <c:pt idx="4">
                  <c:v>Бежтинский участок</c:v>
                </c:pt>
                <c:pt idx="5">
                  <c:v>Рутульский МР</c:v>
                </c:pt>
                <c:pt idx="6">
                  <c:v>г. Кизилюрт</c:v>
                </c:pt>
                <c:pt idx="7">
                  <c:v>г. Дагестанские Огни</c:v>
                </c:pt>
                <c:pt idx="8">
                  <c:v>г. Дербент</c:v>
                </c:pt>
                <c:pt idx="9">
                  <c:v>Ногайский МР</c:v>
                </c:pt>
                <c:pt idx="10">
                  <c:v>г. Буйнакск</c:v>
                </c:pt>
                <c:pt idx="11">
                  <c:v>Цумадинский МР</c:v>
                </c:pt>
                <c:pt idx="12">
                  <c:v>Карабудахкентский МР</c:v>
                </c:pt>
                <c:pt idx="13">
                  <c:v>г. Избербаш</c:v>
                </c:pt>
                <c:pt idx="14">
                  <c:v>Хасавюртовский МР</c:v>
                </c:pt>
                <c:pt idx="15">
                  <c:v>Каякентский МР</c:v>
                </c:pt>
                <c:pt idx="16">
                  <c:v>Казбековский МР</c:v>
                </c:pt>
                <c:pt idx="17">
                  <c:v>Докузпаринский МР</c:v>
                </c:pt>
                <c:pt idx="18">
                  <c:v>Гергебильский МР</c:v>
                </c:pt>
                <c:pt idx="19">
                  <c:v>г. Кизляр</c:v>
                </c:pt>
                <c:pt idx="20">
                  <c:v>Гумбетовский МР</c:v>
                </c:pt>
                <c:pt idx="21">
                  <c:v>Буйнакский МР</c:v>
                </c:pt>
                <c:pt idx="22">
                  <c:v>Сулейман-Стальский МР</c:v>
                </c:pt>
                <c:pt idx="23">
                  <c:v>Кайтагский МР</c:v>
                </c:pt>
                <c:pt idx="24">
                  <c:v>Хивский МР</c:v>
                </c:pt>
                <c:pt idx="25">
                  <c:v>Табасаранский МР</c:v>
                </c:pt>
                <c:pt idx="26">
                  <c:v>ЦОДОУ ЗОЖ</c:v>
                </c:pt>
                <c:pt idx="27">
                  <c:v>г. Южно-Сухокумск</c:v>
                </c:pt>
                <c:pt idx="28">
                  <c:v>Кумторкалинский МР</c:v>
                </c:pt>
                <c:pt idx="29">
                  <c:v>Новолакский МР</c:v>
                </c:pt>
                <c:pt idx="30">
                  <c:v>Лакский МР</c:v>
                </c:pt>
                <c:pt idx="31">
                  <c:v>Тарумовский МР</c:v>
                </c:pt>
                <c:pt idx="32">
                  <c:v>Дербентский МР</c:v>
                </c:pt>
                <c:pt idx="33">
                  <c:v>Унцукульский МР</c:v>
                </c:pt>
                <c:pt idx="34">
                  <c:v>Левашинский МР</c:v>
                </c:pt>
                <c:pt idx="35">
                  <c:v>Гунибский МР</c:v>
                </c:pt>
                <c:pt idx="36">
                  <c:v>Магарамкентский МР</c:v>
                </c:pt>
                <c:pt idx="37">
                  <c:v>г. Хасавюрт</c:v>
                </c:pt>
                <c:pt idx="38">
                  <c:v>Бабаюртовский МР</c:v>
                </c:pt>
                <c:pt idx="39">
                  <c:v>Агульский МР</c:v>
                </c:pt>
                <c:pt idx="40">
                  <c:v>Цунтинский МР</c:v>
                </c:pt>
                <c:pt idx="41">
                  <c:v>Кулинский МР</c:v>
                </c:pt>
                <c:pt idx="42">
                  <c:v>Дахадаевский МР</c:v>
                </c:pt>
                <c:pt idx="43">
                  <c:v>Хунзахский МР</c:v>
                </c:pt>
                <c:pt idx="44">
                  <c:v>Сергокалинский МР</c:v>
                </c:pt>
                <c:pt idx="45">
                  <c:v>Кизлярский МР</c:v>
                </c:pt>
                <c:pt idx="46">
                  <c:v>Ахтынский МР</c:v>
                </c:pt>
                <c:pt idx="47">
                  <c:v>Ахвахский МР</c:v>
                </c:pt>
                <c:pt idx="48">
                  <c:v>Акушинский МР</c:v>
                </c:pt>
                <c:pt idx="49">
                  <c:v>Чародинский МР</c:v>
                </c:pt>
                <c:pt idx="50">
                  <c:v>Ботлихский МР</c:v>
                </c:pt>
                <c:pt idx="51">
                  <c:v>Курахский МР</c:v>
                </c:pt>
                <c:pt idx="52">
                  <c:v>Шамильский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'5.7. Школьный климат'!$L$2:$L$55</c:f>
              <c:numCache>
                <c:formatCode>0%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4.1666666666666664E-2</c:v>
                </c:pt>
                <c:pt idx="4">
                  <c:v>0</c:v>
                </c:pt>
                <c:pt idx="5">
                  <c:v>4.3478260869565216E-2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5.2631578947368418E-2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0.08</c:v>
                </c:pt>
                <c:pt idx="25">
                  <c:v>0</c:v>
                </c:pt>
                <c:pt idx="26">
                  <c:v>1.2987012987012988E-2</c:v>
                </c:pt>
                <c:pt idx="27">
                  <c:v>0.25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6.6666666666666666E-2</c:v>
                </c:pt>
                <c:pt idx="34">
                  <c:v>2.564102564102564E-2</c:v>
                </c:pt>
                <c:pt idx="35">
                  <c:v>3.8461538461538464E-2</c:v>
                </c:pt>
                <c:pt idx="36">
                  <c:v>0</c:v>
                </c:pt>
                <c:pt idx="37">
                  <c:v>0</c:v>
                </c:pt>
                <c:pt idx="38">
                  <c:v>9.5238095238095233E-2</c:v>
                </c:pt>
                <c:pt idx="39">
                  <c:v>0</c:v>
                </c:pt>
                <c:pt idx="40">
                  <c:v>0.3</c:v>
                </c:pt>
                <c:pt idx="41">
                  <c:v>0.2857142857142857</c:v>
                </c:pt>
                <c:pt idx="42">
                  <c:v>4.6511627906976744E-2</c:v>
                </c:pt>
                <c:pt idx="43">
                  <c:v>2.7027027027027029E-2</c:v>
                </c:pt>
                <c:pt idx="44">
                  <c:v>0</c:v>
                </c:pt>
                <c:pt idx="45">
                  <c:v>0</c:v>
                </c:pt>
                <c:pt idx="46">
                  <c:v>0.16666666666666666</c:v>
                </c:pt>
                <c:pt idx="47">
                  <c:v>7.1428571428571425E-2</c:v>
                </c:pt>
                <c:pt idx="48">
                  <c:v>6.6666666666666666E-2</c:v>
                </c:pt>
                <c:pt idx="49">
                  <c:v>0</c:v>
                </c:pt>
                <c:pt idx="50">
                  <c:v>0.15384615384615385</c:v>
                </c:pt>
                <c:pt idx="51">
                  <c:v>0.2608695652173913</c:v>
                </c:pt>
                <c:pt idx="52">
                  <c:v>0.28205128205128205</c:v>
                </c:pt>
                <c:pt idx="53">
                  <c:v>3.8461538461538464E-2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A03-4274-8602-6FD4063E7737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"/>
        <c:overlap val="100"/>
        <c:axId val="775468175"/>
        <c:axId val="775986367"/>
      </c:barChart>
      <c:catAx>
        <c:axId val="775468175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75986367"/>
        <c:crosses val="autoZero"/>
        <c:auto val="1"/>
        <c:lblAlgn val="ctr"/>
        <c:lblOffset val="100"/>
        <c:noMultiLvlLbl val="0"/>
      </c:catAx>
      <c:valAx>
        <c:axId val="775986367"/>
        <c:scaling>
          <c:orientation val="minMax"/>
        </c:scaling>
        <c:delete val="1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crossAx val="7754681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Общие уровни и оценки МО по результатам самодиагностики (</a:t>
            </a:r>
            <a:r>
              <a:rPr lang="ru-RU" sz="1440" b="0" i="0" u="none" strike="noStrike" baseline="0"/>
              <a:t>Ключевое условие </a:t>
            </a: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«</a:t>
            </a:r>
            <a:r>
              <a:rPr lang="ru-RU" sz="1440" b="0" i="0" u="none" strike="noStrike" baseline="0"/>
              <a:t>Школьный климат</a:t>
            </a: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»)</a:t>
            </a:r>
          </a:p>
        </c:rich>
      </c:tx>
      <c:layout>
        <c:manualLayout>
          <c:xMode val="edge"/>
          <c:yMode val="edge"/>
          <c:x val="0.1635679597046116"/>
          <c:y val="8.0096601546920804E-3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stacked"/>
        <c:varyColors val="0"/>
        <c:ser>
          <c:idx val="6"/>
          <c:order val="0"/>
          <c:tx>
            <c:strRef>
              <c:f>'5.7. Школьный климат'!$N$1</c:f>
              <c:strCache>
                <c:ptCount val="1"/>
                <c:pt idx="0">
                  <c:v>Высокий  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'5.7. Школьный климат'!$G$2:$G$55</c:f>
              <c:strCache>
                <c:ptCount val="54"/>
                <c:pt idx="0">
                  <c:v>Кизилюртовский МР</c:v>
                </c:pt>
                <c:pt idx="1">
                  <c:v>Подведомственные</c:v>
                </c:pt>
                <c:pt idx="2">
                  <c:v>г. Каспийск</c:v>
                </c:pt>
                <c:pt idx="3">
                  <c:v>г. Махачкала</c:v>
                </c:pt>
                <c:pt idx="4">
                  <c:v>Бежтинский участок</c:v>
                </c:pt>
                <c:pt idx="5">
                  <c:v>Рутульский МР</c:v>
                </c:pt>
                <c:pt idx="6">
                  <c:v>г. Кизилюрт</c:v>
                </c:pt>
                <c:pt idx="7">
                  <c:v>г. Дагестанские Огни</c:v>
                </c:pt>
                <c:pt idx="8">
                  <c:v>г. Дербент</c:v>
                </c:pt>
                <c:pt idx="9">
                  <c:v>Ногайский МР</c:v>
                </c:pt>
                <c:pt idx="10">
                  <c:v>г. Буйнакск</c:v>
                </c:pt>
                <c:pt idx="11">
                  <c:v>Цумадинский МР</c:v>
                </c:pt>
                <c:pt idx="12">
                  <c:v>Карабудахкентский МР</c:v>
                </c:pt>
                <c:pt idx="13">
                  <c:v>г. Избербаш</c:v>
                </c:pt>
                <c:pt idx="14">
                  <c:v>Хасавюртовский МР</c:v>
                </c:pt>
                <c:pt idx="15">
                  <c:v>Каякентский МР</c:v>
                </c:pt>
                <c:pt idx="16">
                  <c:v>Казбековский МР</c:v>
                </c:pt>
                <c:pt idx="17">
                  <c:v>Докузпаринский МР</c:v>
                </c:pt>
                <c:pt idx="18">
                  <c:v>Гергебильский МР</c:v>
                </c:pt>
                <c:pt idx="19">
                  <c:v>г. Кизляр</c:v>
                </c:pt>
                <c:pt idx="20">
                  <c:v>Гумбетовский МР</c:v>
                </c:pt>
                <c:pt idx="21">
                  <c:v>Буйнакский МР</c:v>
                </c:pt>
                <c:pt idx="22">
                  <c:v>Сулейман-Стальский МР</c:v>
                </c:pt>
                <c:pt idx="23">
                  <c:v>Кайтагский МР</c:v>
                </c:pt>
                <c:pt idx="24">
                  <c:v>Хивский МР</c:v>
                </c:pt>
                <c:pt idx="25">
                  <c:v>Табасаранский МР</c:v>
                </c:pt>
                <c:pt idx="26">
                  <c:v>ЦОДОУ ЗОЖ</c:v>
                </c:pt>
                <c:pt idx="27">
                  <c:v>г. Южно-Сухокумск</c:v>
                </c:pt>
                <c:pt idx="28">
                  <c:v>Кумторкалинский МР</c:v>
                </c:pt>
                <c:pt idx="29">
                  <c:v>Новолакский МР</c:v>
                </c:pt>
                <c:pt idx="30">
                  <c:v>Лакский МР</c:v>
                </c:pt>
                <c:pt idx="31">
                  <c:v>Тарумовский МР</c:v>
                </c:pt>
                <c:pt idx="32">
                  <c:v>Дербентский МР</c:v>
                </c:pt>
                <c:pt idx="33">
                  <c:v>Унцукульский МР</c:v>
                </c:pt>
                <c:pt idx="34">
                  <c:v>Левашинский МР</c:v>
                </c:pt>
                <c:pt idx="35">
                  <c:v>Гунибский МР</c:v>
                </c:pt>
                <c:pt idx="36">
                  <c:v>Магарамкентский МР</c:v>
                </c:pt>
                <c:pt idx="37">
                  <c:v>г. Хасавюрт</c:v>
                </c:pt>
                <c:pt idx="38">
                  <c:v>Бабаюртовский МР</c:v>
                </c:pt>
                <c:pt idx="39">
                  <c:v>Агульский МР</c:v>
                </c:pt>
                <c:pt idx="40">
                  <c:v>Цунтинский МР</c:v>
                </c:pt>
                <c:pt idx="41">
                  <c:v>Кулинский МР</c:v>
                </c:pt>
                <c:pt idx="42">
                  <c:v>Дахадаевский МР</c:v>
                </c:pt>
                <c:pt idx="43">
                  <c:v>Хунзахский МР</c:v>
                </c:pt>
                <c:pt idx="44">
                  <c:v>Сергокалинский МР</c:v>
                </c:pt>
                <c:pt idx="45">
                  <c:v>Кизлярский МР</c:v>
                </c:pt>
                <c:pt idx="46">
                  <c:v>Ахтынский МР</c:v>
                </c:pt>
                <c:pt idx="47">
                  <c:v>Ахвахский МР</c:v>
                </c:pt>
                <c:pt idx="48">
                  <c:v>Акушинский МР</c:v>
                </c:pt>
                <c:pt idx="49">
                  <c:v>Чародинский МР</c:v>
                </c:pt>
                <c:pt idx="50">
                  <c:v>Ботлихский МР</c:v>
                </c:pt>
                <c:pt idx="51">
                  <c:v>Курахский МР</c:v>
                </c:pt>
                <c:pt idx="52">
                  <c:v>Шамильский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'5.7. Школьный климат'!$N$2:$N$55</c:f>
              <c:numCache>
                <c:formatCode>0.00</c:formatCode>
                <c:ptCount val="54"/>
                <c:pt idx="0">
                  <c:v>4.6086956521739131</c:v>
                </c:pt>
                <c:pt idx="1">
                  <c:v>4.5333333333333332</c:v>
                </c:pt>
                <c:pt idx="2">
                  <c:v>4.5</c:v>
                </c:pt>
                <c:pt idx="3">
                  <c:v>4.5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6CB-4C99-89C5-FFF2A971E741}"/>
            </c:ext>
          </c:extLst>
        </c:ser>
        <c:ser>
          <c:idx val="7"/>
          <c:order val="1"/>
          <c:tx>
            <c:strRef>
              <c:f>'5.7. Школьный климат'!$O$1</c:f>
              <c:strCache>
                <c:ptCount val="1"/>
                <c:pt idx="0">
                  <c:v>Средний 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'5.7. Школьный климат'!$G$2:$G$55</c:f>
              <c:strCache>
                <c:ptCount val="54"/>
                <c:pt idx="0">
                  <c:v>Кизилюртовский МР</c:v>
                </c:pt>
                <c:pt idx="1">
                  <c:v>Подведомственные</c:v>
                </c:pt>
                <c:pt idx="2">
                  <c:v>г. Каспийск</c:v>
                </c:pt>
                <c:pt idx="3">
                  <c:v>г. Махачкала</c:v>
                </c:pt>
                <c:pt idx="4">
                  <c:v>Бежтинский участок</c:v>
                </c:pt>
                <c:pt idx="5">
                  <c:v>Рутульский МР</c:v>
                </c:pt>
                <c:pt idx="6">
                  <c:v>г. Кизилюрт</c:v>
                </c:pt>
                <c:pt idx="7">
                  <c:v>г. Дагестанские Огни</c:v>
                </c:pt>
                <c:pt idx="8">
                  <c:v>г. Дербент</c:v>
                </c:pt>
                <c:pt idx="9">
                  <c:v>Ногайский МР</c:v>
                </c:pt>
                <c:pt idx="10">
                  <c:v>г. Буйнакск</c:v>
                </c:pt>
                <c:pt idx="11">
                  <c:v>Цумадинский МР</c:v>
                </c:pt>
                <c:pt idx="12">
                  <c:v>Карабудахкентский МР</c:v>
                </c:pt>
                <c:pt idx="13">
                  <c:v>г. Избербаш</c:v>
                </c:pt>
                <c:pt idx="14">
                  <c:v>Хасавюртовский МР</c:v>
                </c:pt>
                <c:pt idx="15">
                  <c:v>Каякентский МР</c:v>
                </c:pt>
                <c:pt idx="16">
                  <c:v>Казбековский МР</c:v>
                </c:pt>
                <c:pt idx="17">
                  <c:v>Докузпаринский МР</c:v>
                </c:pt>
                <c:pt idx="18">
                  <c:v>Гергебильский МР</c:v>
                </c:pt>
                <c:pt idx="19">
                  <c:v>г. Кизляр</c:v>
                </c:pt>
                <c:pt idx="20">
                  <c:v>Гумбетовский МР</c:v>
                </c:pt>
                <c:pt idx="21">
                  <c:v>Буйнакский МР</c:v>
                </c:pt>
                <c:pt idx="22">
                  <c:v>Сулейман-Стальский МР</c:v>
                </c:pt>
                <c:pt idx="23">
                  <c:v>Кайтагский МР</c:v>
                </c:pt>
                <c:pt idx="24">
                  <c:v>Хивский МР</c:v>
                </c:pt>
                <c:pt idx="25">
                  <c:v>Табасаранский МР</c:v>
                </c:pt>
                <c:pt idx="26">
                  <c:v>ЦОДОУ ЗОЖ</c:v>
                </c:pt>
                <c:pt idx="27">
                  <c:v>г. Южно-Сухокумск</c:v>
                </c:pt>
                <c:pt idx="28">
                  <c:v>Кумторкалинский МР</c:v>
                </c:pt>
                <c:pt idx="29">
                  <c:v>Новолакский МР</c:v>
                </c:pt>
                <c:pt idx="30">
                  <c:v>Лакский МР</c:v>
                </c:pt>
                <c:pt idx="31">
                  <c:v>Тарумовский МР</c:v>
                </c:pt>
                <c:pt idx="32">
                  <c:v>Дербентский МР</c:v>
                </c:pt>
                <c:pt idx="33">
                  <c:v>Унцукульский МР</c:v>
                </c:pt>
                <c:pt idx="34">
                  <c:v>Левашинский МР</c:v>
                </c:pt>
                <c:pt idx="35">
                  <c:v>Гунибский МР</c:v>
                </c:pt>
                <c:pt idx="36">
                  <c:v>Магарамкентский МР</c:v>
                </c:pt>
                <c:pt idx="37">
                  <c:v>г. Хасавюрт</c:v>
                </c:pt>
                <c:pt idx="38">
                  <c:v>Бабаюртовский МР</c:v>
                </c:pt>
                <c:pt idx="39">
                  <c:v>Агульский МР</c:v>
                </c:pt>
                <c:pt idx="40">
                  <c:v>Цунтинский МР</c:v>
                </c:pt>
                <c:pt idx="41">
                  <c:v>Кулинский МР</c:v>
                </c:pt>
                <c:pt idx="42">
                  <c:v>Дахадаевский МР</c:v>
                </c:pt>
                <c:pt idx="43">
                  <c:v>Хунзахский МР</c:v>
                </c:pt>
                <c:pt idx="44">
                  <c:v>Сергокалинский МР</c:v>
                </c:pt>
                <c:pt idx="45">
                  <c:v>Кизлярский МР</c:v>
                </c:pt>
                <c:pt idx="46">
                  <c:v>Ахтынский МР</c:v>
                </c:pt>
                <c:pt idx="47">
                  <c:v>Ахвахский МР</c:v>
                </c:pt>
                <c:pt idx="48">
                  <c:v>Акушинский МР</c:v>
                </c:pt>
                <c:pt idx="49">
                  <c:v>Чародинский МР</c:v>
                </c:pt>
                <c:pt idx="50">
                  <c:v>Ботлихский МР</c:v>
                </c:pt>
                <c:pt idx="51">
                  <c:v>Курахский МР</c:v>
                </c:pt>
                <c:pt idx="52">
                  <c:v>Шамильский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'5.7. Школьный климат'!$O$2:$O$55</c:f>
              <c:numCache>
                <c:formatCode>0.00</c:formatCode>
                <c:ptCount val="5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4.4285714285714288</c:v>
                </c:pt>
                <c:pt idx="5">
                  <c:v>4.3913043478260869</c:v>
                </c:pt>
                <c:pt idx="6">
                  <c:v>4.25</c:v>
                </c:pt>
                <c:pt idx="7">
                  <c:v>4.25</c:v>
                </c:pt>
                <c:pt idx="8">
                  <c:v>4.208333333333333</c:v>
                </c:pt>
                <c:pt idx="9">
                  <c:v>4.125</c:v>
                </c:pt>
                <c:pt idx="10">
                  <c:v>4.0909090909090908</c:v>
                </c:pt>
                <c:pt idx="11">
                  <c:v>4.0909090909090908</c:v>
                </c:pt>
                <c:pt idx="12">
                  <c:v>4.0357142857142856</c:v>
                </c:pt>
                <c:pt idx="13">
                  <c:v>4</c:v>
                </c:pt>
                <c:pt idx="14">
                  <c:v>3.9818181818181819</c:v>
                </c:pt>
                <c:pt idx="15">
                  <c:v>3.95</c:v>
                </c:pt>
                <c:pt idx="16">
                  <c:v>3.9333333333333331</c:v>
                </c:pt>
                <c:pt idx="17">
                  <c:v>3.9</c:v>
                </c:pt>
                <c:pt idx="18">
                  <c:v>3.9</c:v>
                </c:pt>
                <c:pt idx="19">
                  <c:v>3.9</c:v>
                </c:pt>
                <c:pt idx="20">
                  <c:v>3.8947368421052633</c:v>
                </c:pt>
                <c:pt idx="21">
                  <c:v>3.8611111111111112</c:v>
                </c:pt>
                <c:pt idx="22">
                  <c:v>3.8421052631578947</c:v>
                </c:pt>
                <c:pt idx="23">
                  <c:v>3.8181818181818183</c:v>
                </c:pt>
                <c:pt idx="24">
                  <c:v>3.8</c:v>
                </c:pt>
                <c:pt idx="25">
                  <c:v>3.7894736842105261</c:v>
                </c:pt>
                <c:pt idx="26">
                  <c:v>3.779220779220779</c:v>
                </c:pt>
                <c:pt idx="27">
                  <c:v>3.75</c:v>
                </c:pt>
                <c:pt idx="28">
                  <c:v>3.75</c:v>
                </c:pt>
                <c:pt idx="29">
                  <c:v>3.7391304347826089</c:v>
                </c:pt>
                <c:pt idx="30">
                  <c:v>3.7333333333333334</c:v>
                </c:pt>
                <c:pt idx="31">
                  <c:v>3.6666666666666665</c:v>
                </c:pt>
                <c:pt idx="32">
                  <c:v>3.6666666666666665</c:v>
                </c:pt>
                <c:pt idx="33">
                  <c:v>3.6666666666666665</c:v>
                </c:pt>
                <c:pt idx="34">
                  <c:v>3.6666666666666665</c:v>
                </c:pt>
                <c:pt idx="35">
                  <c:v>3.6538461538461537</c:v>
                </c:pt>
                <c:pt idx="36">
                  <c:v>3.625</c:v>
                </c:pt>
                <c:pt idx="37">
                  <c:v>3.6086956521739131</c:v>
                </c:pt>
                <c:pt idx="38">
                  <c:v>3.5714285714285716</c:v>
                </c:pt>
                <c:pt idx="39">
                  <c:v>3.5333333333333332</c:v>
                </c:pt>
                <c:pt idx="40">
                  <c:v>3.5</c:v>
                </c:pt>
                <c:pt idx="41">
                  <c:v>3.5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6CB-4C99-89C5-FFF2A971E741}"/>
            </c:ext>
          </c:extLst>
        </c:ser>
        <c:ser>
          <c:idx val="8"/>
          <c:order val="2"/>
          <c:tx>
            <c:strRef>
              <c:f>'5.7. Школьный климат'!$P$1</c:f>
              <c:strCache>
                <c:ptCount val="1"/>
                <c:pt idx="0">
                  <c:v>Базовый  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'5.7. Школьный климат'!$G$2:$G$55</c:f>
              <c:strCache>
                <c:ptCount val="54"/>
                <c:pt idx="0">
                  <c:v>Кизилюртовский МР</c:v>
                </c:pt>
                <c:pt idx="1">
                  <c:v>Подведомственные</c:v>
                </c:pt>
                <c:pt idx="2">
                  <c:v>г. Каспийск</c:v>
                </c:pt>
                <c:pt idx="3">
                  <c:v>г. Махачкала</c:v>
                </c:pt>
                <c:pt idx="4">
                  <c:v>Бежтинский участок</c:v>
                </c:pt>
                <c:pt idx="5">
                  <c:v>Рутульский МР</c:v>
                </c:pt>
                <c:pt idx="6">
                  <c:v>г. Кизилюрт</c:v>
                </c:pt>
                <c:pt idx="7">
                  <c:v>г. Дагестанские Огни</c:v>
                </c:pt>
                <c:pt idx="8">
                  <c:v>г. Дербент</c:v>
                </c:pt>
                <c:pt idx="9">
                  <c:v>Ногайский МР</c:v>
                </c:pt>
                <c:pt idx="10">
                  <c:v>г. Буйнакск</c:v>
                </c:pt>
                <c:pt idx="11">
                  <c:v>Цумадинский МР</c:v>
                </c:pt>
                <c:pt idx="12">
                  <c:v>Карабудахкентский МР</c:v>
                </c:pt>
                <c:pt idx="13">
                  <c:v>г. Избербаш</c:v>
                </c:pt>
                <c:pt idx="14">
                  <c:v>Хасавюртовский МР</c:v>
                </c:pt>
                <c:pt idx="15">
                  <c:v>Каякентский МР</c:v>
                </c:pt>
                <c:pt idx="16">
                  <c:v>Казбековский МР</c:v>
                </c:pt>
                <c:pt idx="17">
                  <c:v>Докузпаринский МР</c:v>
                </c:pt>
                <c:pt idx="18">
                  <c:v>Гергебильский МР</c:v>
                </c:pt>
                <c:pt idx="19">
                  <c:v>г. Кизляр</c:v>
                </c:pt>
                <c:pt idx="20">
                  <c:v>Гумбетовский МР</c:v>
                </c:pt>
                <c:pt idx="21">
                  <c:v>Буйнакский МР</c:v>
                </c:pt>
                <c:pt idx="22">
                  <c:v>Сулейман-Стальский МР</c:v>
                </c:pt>
                <c:pt idx="23">
                  <c:v>Кайтагский МР</c:v>
                </c:pt>
                <c:pt idx="24">
                  <c:v>Хивский МР</c:v>
                </c:pt>
                <c:pt idx="25">
                  <c:v>Табасаранский МР</c:v>
                </c:pt>
                <c:pt idx="26">
                  <c:v>ЦОДОУ ЗОЖ</c:v>
                </c:pt>
                <c:pt idx="27">
                  <c:v>г. Южно-Сухокумск</c:v>
                </c:pt>
                <c:pt idx="28">
                  <c:v>Кумторкалинский МР</c:v>
                </c:pt>
                <c:pt idx="29">
                  <c:v>Новолакский МР</c:v>
                </c:pt>
                <c:pt idx="30">
                  <c:v>Лакский МР</c:v>
                </c:pt>
                <c:pt idx="31">
                  <c:v>Тарумовский МР</c:v>
                </c:pt>
                <c:pt idx="32">
                  <c:v>Дербентский МР</c:v>
                </c:pt>
                <c:pt idx="33">
                  <c:v>Унцукульский МР</c:v>
                </c:pt>
                <c:pt idx="34">
                  <c:v>Левашинский МР</c:v>
                </c:pt>
                <c:pt idx="35">
                  <c:v>Гунибский МР</c:v>
                </c:pt>
                <c:pt idx="36">
                  <c:v>Магарамкентский МР</c:v>
                </c:pt>
                <c:pt idx="37">
                  <c:v>г. Хасавюрт</c:v>
                </c:pt>
                <c:pt idx="38">
                  <c:v>Бабаюртовский МР</c:v>
                </c:pt>
                <c:pt idx="39">
                  <c:v>Агульский МР</c:v>
                </c:pt>
                <c:pt idx="40">
                  <c:v>Цунтинский МР</c:v>
                </c:pt>
                <c:pt idx="41">
                  <c:v>Кулинский МР</c:v>
                </c:pt>
                <c:pt idx="42">
                  <c:v>Дахадаевский МР</c:v>
                </c:pt>
                <c:pt idx="43">
                  <c:v>Хунзахский МР</c:v>
                </c:pt>
                <c:pt idx="44">
                  <c:v>Сергокалинский МР</c:v>
                </c:pt>
                <c:pt idx="45">
                  <c:v>Кизлярский МР</c:v>
                </c:pt>
                <c:pt idx="46">
                  <c:v>Ахтынский МР</c:v>
                </c:pt>
                <c:pt idx="47">
                  <c:v>Ахвахский МР</c:v>
                </c:pt>
                <c:pt idx="48">
                  <c:v>Акушинский МР</c:v>
                </c:pt>
                <c:pt idx="49">
                  <c:v>Чародинский МР</c:v>
                </c:pt>
                <c:pt idx="50">
                  <c:v>Ботлихский МР</c:v>
                </c:pt>
                <c:pt idx="51">
                  <c:v>Курахский МР</c:v>
                </c:pt>
                <c:pt idx="52">
                  <c:v>Шамильский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'5.7. Школьный климат'!$P$2:$P$55</c:f>
              <c:numCache>
                <c:formatCode>0.00</c:formatCode>
                <c:ptCount val="5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3.4883720930232558</c:v>
                </c:pt>
                <c:pt idx="43">
                  <c:v>3.4594594594594597</c:v>
                </c:pt>
                <c:pt idx="44">
                  <c:v>3.4545454545454546</c:v>
                </c:pt>
                <c:pt idx="45">
                  <c:v>3.441860465116279</c:v>
                </c:pt>
                <c:pt idx="46">
                  <c:v>3.3888888888888888</c:v>
                </c:pt>
                <c:pt idx="47">
                  <c:v>3.3571428571428572</c:v>
                </c:pt>
                <c:pt idx="48">
                  <c:v>3.3555555555555556</c:v>
                </c:pt>
                <c:pt idx="49">
                  <c:v>3.3333333333333335</c:v>
                </c:pt>
                <c:pt idx="50">
                  <c:v>3.2307692307692308</c:v>
                </c:pt>
                <c:pt idx="51">
                  <c:v>3.1739130434782608</c:v>
                </c:pt>
                <c:pt idx="52">
                  <c:v>3.1538461538461537</c:v>
                </c:pt>
                <c:pt idx="53">
                  <c:v>3.0769230769230771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6CB-4C99-89C5-FFF2A971E741}"/>
            </c:ext>
          </c:extLst>
        </c:ser>
        <c:ser>
          <c:idx val="0"/>
          <c:order val="3"/>
          <c:tx>
            <c:strRef>
              <c:f>'5.7. Школьный климат'!$Q$1</c:f>
              <c:strCache>
                <c:ptCount val="1"/>
                <c:pt idx="0">
                  <c:v>Ниже базового  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'5.7. Школьный климат'!$G$2:$G$55</c:f>
              <c:strCache>
                <c:ptCount val="54"/>
                <c:pt idx="0">
                  <c:v>Кизилюртовский МР</c:v>
                </c:pt>
                <c:pt idx="1">
                  <c:v>Подведомственные</c:v>
                </c:pt>
                <c:pt idx="2">
                  <c:v>г. Каспийск</c:v>
                </c:pt>
                <c:pt idx="3">
                  <c:v>г. Махачкала</c:v>
                </c:pt>
                <c:pt idx="4">
                  <c:v>Бежтинский участок</c:v>
                </c:pt>
                <c:pt idx="5">
                  <c:v>Рутульский МР</c:v>
                </c:pt>
                <c:pt idx="6">
                  <c:v>г. Кизилюрт</c:v>
                </c:pt>
                <c:pt idx="7">
                  <c:v>г. Дагестанские Огни</c:v>
                </c:pt>
                <c:pt idx="8">
                  <c:v>г. Дербент</c:v>
                </c:pt>
                <c:pt idx="9">
                  <c:v>Ногайский МР</c:v>
                </c:pt>
                <c:pt idx="10">
                  <c:v>г. Буйнакск</c:v>
                </c:pt>
                <c:pt idx="11">
                  <c:v>Цумадинский МР</c:v>
                </c:pt>
                <c:pt idx="12">
                  <c:v>Карабудахкентский МР</c:v>
                </c:pt>
                <c:pt idx="13">
                  <c:v>г. Избербаш</c:v>
                </c:pt>
                <c:pt idx="14">
                  <c:v>Хасавюртовский МР</c:v>
                </c:pt>
                <c:pt idx="15">
                  <c:v>Каякентский МР</c:v>
                </c:pt>
                <c:pt idx="16">
                  <c:v>Казбековский МР</c:v>
                </c:pt>
                <c:pt idx="17">
                  <c:v>Докузпаринский МР</c:v>
                </c:pt>
                <c:pt idx="18">
                  <c:v>Гергебильский МР</c:v>
                </c:pt>
                <c:pt idx="19">
                  <c:v>г. Кизляр</c:v>
                </c:pt>
                <c:pt idx="20">
                  <c:v>Гумбетовский МР</c:v>
                </c:pt>
                <c:pt idx="21">
                  <c:v>Буйнакский МР</c:v>
                </c:pt>
                <c:pt idx="22">
                  <c:v>Сулейман-Стальский МР</c:v>
                </c:pt>
                <c:pt idx="23">
                  <c:v>Кайтагский МР</c:v>
                </c:pt>
                <c:pt idx="24">
                  <c:v>Хивский МР</c:v>
                </c:pt>
                <c:pt idx="25">
                  <c:v>Табасаранский МР</c:v>
                </c:pt>
                <c:pt idx="26">
                  <c:v>ЦОДОУ ЗОЖ</c:v>
                </c:pt>
                <c:pt idx="27">
                  <c:v>г. Южно-Сухокумск</c:v>
                </c:pt>
                <c:pt idx="28">
                  <c:v>Кумторкалинский МР</c:v>
                </c:pt>
                <c:pt idx="29">
                  <c:v>Новолакский МР</c:v>
                </c:pt>
                <c:pt idx="30">
                  <c:v>Лакский МР</c:v>
                </c:pt>
                <c:pt idx="31">
                  <c:v>Тарумовский МР</c:v>
                </c:pt>
                <c:pt idx="32">
                  <c:v>Дербентский МР</c:v>
                </c:pt>
                <c:pt idx="33">
                  <c:v>Унцукульский МР</c:v>
                </c:pt>
                <c:pt idx="34">
                  <c:v>Левашинский МР</c:v>
                </c:pt>
                <c:pt idx="35">
                  <c:v>Гунибский МР</c:v>
                </c:pt>
                <c:pt idx="36">
                  <c:v>Магарамкентский МР</c:v>
                </c:pt>
                <c:pt idx="37">
                  <c:v>г. Хасавюрт</c:v>
                </c:pt>
                <c:pt idx="38">
                  <c:v>Бабаюртовский МР</c:v>
                </c:pt>
                <c:pt idx="39">
                  <c:v>Агульский МР</c:v>
                </c:pt>
                <c:pt idx="40">
                  <c:v>Цунтинский МР</c:v>
                </c:pt>
                <c:pt idx="41">
                  <c:v>Кулинский МР</c:v>
                </c:pt>
                <c:pt idx="42">
                  <c:v>Дахадаевский МР</c:v>
                </c:pt>
                <c:pt idx="43">
                  <c:v>Хунзахский МР</c:v>
                </c:pt>
                <c:pt idx="44">
                  <c:v>Сергокалинский МР</c:v>
                </c:pt>
                <c:pt idx="45">
                  <c:v>Кизлярский МР</c:v>
                </c:pt>
                <c:pt idx="46">
                  <c:v>Ахтынский МР</c:v>
                </c:pt>
                <c:pt idx="47">
                  <c:v>Ахвахский МР</c:v>
                </c:pt>
                <c:pt idx="48">
                  <c:v>Акушинский МР</c:v>
                </c:pt>
                <c:pt idx="49">
                  <c:v>Чародинский МР</c:v>
                </c:pt>
                <c:pt idx="50">
                  <c:v>Ботлихский МР</c:v>
                </c:pt>
                <c:pt idx="51">
                  <c:v>Курахский МР</c:v>
                </c:pt>
                <c:pt idx="52">
                  <c:v>Шамильский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'5.7. Школьный климат'!$Q$2:$Q$55</c:f>
              <c:numCache>
                <c:formatCode>0.00</c:formatCode>
                <c:ptCount val="5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6CB-4C99-89C5-FFF2A971E741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30"/>
        <c:overlap val="100"/>
        <c:axId val="1299218543"/>
        <c:axId val="1299231503"/>
      </c:barChart>
      <c:catAx>
        <c:axId val="1299218543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99231503"/>
        <c:crosses val="autoZero"/>
        <c:auto val="1"/>
        <c:lblAlgn val="ctr"/>
        <c:lblOffset val="100"/>
        <c:tickMarkSkip val="1"/>
        <c:noMultiLvlLbl val="0"/>
      </c:catAx>
      <c:valAx>
        <c:axId val="1299231503"/>
        <c:scaling>
          <c:orientation val="minMax"/>
          <c:max val="5"/>
          <c:min val="2"/>
        </c:scaling>
        <c:delete val="0"/>
        <c:axPos val="t"/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.00" sourceLinked="1"/>
        <c:majorTickMark val="cross"/>
        <c:minorTickMark val="cross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99218543"/>
        <c:crosses val="autoZero"/>
        <c:crossBetween val="between"/>
        <c:majorUnit val="1"/>
        <c:minorUnit val="0.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0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40" b="0" i="0" u="none" strike="noStrike" kern="1200" spc="0" baseline="0">
                <a:solidFill>
                  <a:sysClr val="windowText" lastClr="000000"/>
                </a:solidFill>
              </a:rPr>
              <a:t>Распределение уровней </a:t>
            </a:r>
            <a:r>
              <a:rPr lang="ru-RU" sz="1440" b="0" i="0" u="none" strike="noStrike" baseline="0"/>
              <a:t>Ключевого условия </a:t>
            </a:r>
            <a:r>
              <a:rPr lang="ru-RU" sz="1440" b="0" i="0" u="none" strike="noStrike" kern="1200" spc="0" baseline="0">
                <a:solidFill>
                  <a:sysClr val="windowText" lastClr="000000"/>
                </a:solidFill>
              </a:rPr>
              <a:t>«</a:t>
            </a:r>
            <a:r>
              <a:rPr lang="ru-RU" sz="1440" b="0" i="0" u="none" strike="noStrike" baseline="0"/>
              <a:t>Образовательная среда</a:t>
            </a:r>
            <a:r>
              <a:rPr lang="ru-RU" sz="1440" b="0" i="0" u="none" strike="noStrike" kern="1200" spc="0" baseline="0">
                <a:solidFill>
                  <a:sysClr val="windowText" lastClr="000000"/>
                </a:solidFill>
              </a:rPr>
              <a:t>» ОО РД по результатам прохождения самодиагностики</a:t>
            </a:r>
            <a:r>
              <a:rPr lang="en-US" sz="1440" b="0" i="0" u="none" strike="noStrike" kern="1200" spc="0" baseline="0">
                <a:solidFill>
                  <a:sysClr val="windowText" lastClr="000000"/>
                </a:solidFill>
              </a:rPr>
              <a:t> </a:t>
            </a:r>
            <a:r>
              <a:rPr lang="ru-RU" sz="1440" b="0" i="0" u="none" strike="noStrike" kern="1200" spc="0" baseline="0">
                <a:solidFill>
                  <a:sysClr val="windowText" lastClr="000000"/>
                </a:solidFill>
              </a:rPr>
              <a:t>в разрезе по МО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percentStacked"/>
        <c:varyColors val="0"/>
        <c:ser>
          <c:idx val="1"/>
          <c:order val="0"/>
          <c:tx>
            <c:strRef>
              <c:f>'5.8. Образовательная среда'!$I$1</c:f>
              <c:strCache>
                <c:ptCount val="1"/>
                <c:pt idx="0">
                  <c:v>Высокий 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'5.8. Образовательная среда'!$G$2:$G$55</c:f>
              <c:strCache>
                <c:ptCount val="54"/>
                <c:pt idx="0">
                  <c:v>Бежтинский участок</c:v>
                </c:pt>
                <c:pt idx="1">
                  <c:v>Кизилюртовский МР</c:v>
                </c:pt>
                <c:pt idx="2">
                  <c:v>Цумадинский МР</c:v>
                </c:pt>
                <c:pt idx="3">
                  <c:v>Докузпаринский МР</c:v>
                </c:pt>
                <c:pt idx="4">
                  <c:v>г. Каспийск</c:v>
                </c:pt>
                <c:pt idx="5">
                  <c:v>Ногайский МР</c:v>
                </c:pt>
                <c:pt idx="6">
                  <c:v>г. Избербаш</c:v>
                </c:pt>
                <c:pt idx="7">
                  <c:v>Подведомственные</c:v>
                </c:pt>
                <c:pt idx="8">
                  <c:v>Рутульский МР</c:v>
                </c:pt>
                <c:pt idx="9">
                  <c:v>Гергебильский МР</c:v>
                </c:pt>
                <c:pt idx="10">
                  <c:v>г. Хасавюрт</c:v>
                </c:pt>
                <c:pt idx="11">
                  <c:v>г. Махачкала</c:v>
                </c:pt>
                <c:pt idx="12">
                  <c:v>г. Дагестанские Огни</c:v>
                </c:pt>
                <c:pt idx="13">
                  <c:v>Цунтинский МР</c:v>
                </c:pt>
                <c:pt idx="14">
                  <c:v>Гумбетовский МР</c:v>
                </c:pt>
                <c:pt idx="15">
                  <c:v>Лакский МР</c:v>
                </c:pt>
                <c:pt idx="16">
                  <c:v>Кулинский МР</c:v>
                </c:pt>
                <c:pt idx="17">
                  <c:v>ЦОДОУ ЗОЖ</c:v>
                </c:pt>
                <c:pt idx="18">
                  <c:v>Сулейман-Стальский МР</c:v>
                </c:pt>
                <c:pt idx="19">
                  <c:v>г. Кизилюрт</c:v>
                </c:pt>
                <c:pt idx="20">
                  <c:v>Кумторкалинский МР</c:v>
                </c:pt>
                <c:pt idx="21">
                  <c:v>Хивский МР</c:v>
                </c:pt>
                <c:pt idx="22">
                  <c:v>Агульский МР</c:v>
                </c:pt>
                <c:pt idx="23">
                  <c:v>Дахадаевский МР</c:v>
                </c:pt>
                <c:pt idx="24">
                  <c:v>Кайтагский МР</c:v>
                </c:pt>
                <c:pt idx="25">
                  <c:v>Ахвахский МР</c:v>
                </c:pt>
                <c:pt idx="26">
                  <c:v>Новолакский МР</c:v>
                </c:pt>
                <c:pt idx="27">
                  <c:v>Карабудахкентский МР</c:v>
                </c:pt>
                <c:pt idx="28">
                  <c:v>Казбековский МР</c:v>
                </c:pt>
                <c:pt idx="29">
                  <c:v>Буйнакский МР</c:v>
                </c:pt>
                <c:pt idx="30">
                  <c:v>Хасавюртовский МР</c:v>
                </c:pt>
                <c:pt idx="31">
                  <c:v>г. Дербент</c:v>
                </c:pt>
                <c:pt idx="32">
                  <c:v>Каякентский МР</c:v>
                </c:pt>
                <c:pt idx="33">
                  <c:v>г. Кизляр</c:v>
                </c:pt>
                <c:pt idx="34">
                  <c:v>г. Южно-Сухокумск</c:v>
                </c:pt>
                <c:pt idx="35">
                  <c:v>Гунибский МР</c:v>
                </c:pt>
                <c:pt idx="36">
                  <c:v>Ботлихский МР</c:v>
                </c:pt>
                <c:pt idx="37">
                  <c:v>Унцукульский МР</c:v>
                </c:pt>
                <c:pt idx="38">
                  <c:v>Сергокалинский МР</c:v>
                </c:pt>
                <c:pt idx="39">
                  <c:v>Тарумовский МР</c:v>
                </c:pt>
                <c:pt idx="40">
                  <c:v>Дербентский МР</c:v>
                </c:pt>
                <c:pt idx="41">
                  <c:v>Ахтынский МР</c:v>
                </c:pt>
                <c:pt idx="42">
                  <c:v>Акушинский МР</c:v>
                </c:pt>
                <c:pt idx="43">
                  <c:v>Хунзахский МР</c:v>
                </c:pt>
                <c:pt idx="44">
                  <c:v>г. Буйнакск</c:v>
                </c:pt>
                <c:pt idx="45">
                  <c:v>Табасаранский МР</c:v>
                </c:pt>
                <c:pt idx="46">
                  <c:v>Бабаюртовский МР</c:v>
                </c:pt>
                <c:pt idx="47">
                  <c:v>Левашинский МР</c:v>
                </c:pt>
                <c:pt idx="48">
                  <c:v>Курахский МР</c:v>
                </c:pt>
                <c:pt idx="49">
                  <c:v>Магарамкентский МР</c:v>
                </c:pt>
                <c:pt idx="50">
                  <c:v>Шамильский МР</c:v>
                </c:pt>
                <c:pt idx="51">
                  <c:v>Кизлярский МР</c:v>
                </c:pt>
                <c:pt idx="52">
                  <c:v>Тляратинский МР</c:v>
                </c:pt>
                <c:pt idx="53">
                  <c:v>Чародинский МР</c:v>
                </c:pt>
              </c:strCache>
            </c:strRef>
          </c:cat>
          <c:val>
            <c:numRef>
              <c:f>'5.8. Образовательная среда'!$I$2:$I$55</c:f>
              <c:numCache>
                <c:formatCode>0%</c:formatCode>
                <c:ptCount val="54"/>
                <c:pt idx="0">
                  <c:v>1</c:v>
                </c:pt>
                <c:pt idx="1">
                  <c:v>0.95652173913043481</c:v>
                </c:pt>
                <c:pt idx="2">
                  <c:v>0.95454545454545459</c:v>
                </c:pt>
                <c:pt idx="3">
                  <c:v>0.9</c:v>
                </c:pt>
                <c:pt idx="4">
                  <c:v>0.875</c:v>
                </c:pt>
                <c:pt idx="5">
                  <c:v>0.875</c:v>
                </c:pt>
                <c:pt idx="6">
                  <c:v>0.875</c:v>
                </c:pt>
                <c:pt idx="7">
                  <c:v>0.8666666666666667</c:v>
                </c:pt>
                <c:pt idx="8">
                  <c:v>0.91304347826086951</c:v>
                </c:pt>
                <c:pt idx="9">
                  <c:v>0.8</c:v>
                </c:pt>
                <c:pt idx="10">
                  <c:v>0.78260869565217395</c:v>
                </c:pt>
                <c:pt idx="11">
                  <c:v>0.77777777777777779</c:v>
                </c:pt>
                <c:pt idx="12">
                  <c:v>0.75</c:v>
                </c:pt>
                <c:pt idx="13">
                  <c:v>0.85</c:v>
                </c:pt>
                <c:pt idx="14">
                  <c:v>0.73684210526315785</c:v>
                </c:pt>
                <c:pt idx="15">
                  <c:v>0.73333333333333328</c:v>
                </c:pt>
                <c:pt idx="16">
                  <c:v>0.7142857142857143</c:v>
                </c:pt>
                <c:pt idx="17">
                  <c:v>0.7142857142857143</c:v>
                </c:pt>
                <c:pt idx="18">
                  <c:v>0.63157894736842102</c:v>
                </c:pt>
                <c:pt idx="19">
                  <c:v>0.625</c:v>
                </c:pt>
                <c:pt idx="20">
                  <c:v>0.625</c:v>
                </c:pt>
                <c:pt idx="21">
                  <c:v>0.68</c:v>
                </c:pt>
                <c:pt idx="22">
                  <c:v>0.6</c:v>
                </c:pt>
                <c:pt idx="23">
                  <c:v>0.65116279069767447</c:v>
                </c:pt>
                <c:pt idx="24">
                  <c:v>0.5757575757575758</c:v>
                </c:pt>
                <c:pt idx="25">
                  <c:v>0.5714285714285714</c:v>
                </c:pt>
                <c:pt idx="26">
                  <c:v>0.60869565217391308</c:v>
                </c:pt>
                <c:pt idx="27">
                  <c:v>0.6428571428571429</c:v>
                </c:pt>
                <c:pt idx="28">
                  <c:v>0.53333333333333333</c:v>
                </c:pt>
                <c:pt idx="29">
                  <c:v>0.55555555555555558</c:v>
                </c:pt>
                <c:pt idx="30">
                  <c:v>0.5636363636363636</c:v>
                </c:pt>
                <c:pt idx="31">
                  <c:v>0.625</c:v>
                </c:pt>
                <c:pt idx="32">
                  <c:v>0.55000000000000004</c:v>
                </c:pt>
                <c:pt idx="33">
                  <c:v>0.5</c:v>
                </c:pt>
                <c:pt idx="34">
                  <c:v>0.5</c:v>
                </c:pt>
                <c:pt idx="35">
                  <c:v>0.57692307692307687</c:v>
                </c:pt>
                <c:pt idx="36">
                  <c:v>0.53846153846153844</c:v>
                </c:pt>
                <c:pt idx="37">
                  <c:v>0.46666666666666667</c:v>
                </c:pt>
                <c:pt idx="38">
                  <c:v>0.40909090909090912</c:v>
                </c:pt>
                <c:pt idx="39">
                  <c:v>0.3888888888888889</c:v>
                </c:pt>
                <c:pt idx="40">
                  <c:v>0.46666666666666667</c:v>
                </c:pt>
                <c:pt idx="41">
                  <c:v>0.5</c:v>
                </c:pt>
                <c:pt idx="42">
                  <c:v>0.42222222222222222</c:v>
                </c:pt>
                <c:pt idx="43">
                  <c:v>0.48648648648648651</c:v>
                </c:pt>
                <c:pt idx="44">
                  <c:v>0.45454545454545453</c:v>
                </c:pt>
                <c:pt idx="45">
                  <c:v>0.35087719298245612</c:v>
                </c:pt>
                <c:pt idx="46">
                  <c:v>0.42857142857142855</c:v>
                </c:pt>
                <c:pt idx="47">
                  <c:v>0.33333333333333331</c:v>
                </c:pt>
                <c:pt idx="48">
                  <c:v>0.47826086956521741</c:v>
                </c:pt>
                <c:pt idx="49">
                  <c:v>0.40625</c:v>
                </c:pt>
                <c:pt idx="50">
                  <c:v>0.48717948717948717</c:v>
                </c:pt>
                <c:pt idx="51">
                  <c:v>0.2558139534883721</c:v>
                </c:pt>
                <c:pt idx="52">
                  <c:v>0.34615384615384615</c:v>
                </c:pt>
                <c:pt idx="53">
                  <c:v>0.22222222222222221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B0-468B-A033-859F3FC1E87F}"/>
            </c:ext>
          </c:extLst>
        </c:ser>
        <c:ser>
          <c:idx val="2"/>
          <c:order val="1"/>
          <c:tx>
            <c:strRef>
              <c:f>'5.8. Образовательная среда'!$J$1</c:f>
              <c:strCache>
                <c:ptCount val="1"/>
                <c:pt idx="0">
                  <c:v>Средний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'5.8. Образовательная среда'!$G$2:$G$55</c:f>
              <c:strCache>
                <c:ptCount val="54"/>
                <c:pt idx="0">
                  <c:v>Бежтинский участок</c:v>
                </c:pt>
                <c:pt idx="1">
                  <c:v>Кизилюртовский МР</c:v>
                </c:pt>
                <c:pt idx="2">
                  <c:v>Цумадинский МР</c:v>
                </c:pt>
                <c:pt idx="3">
                  <c:v>Докузпаринский МР</c:v>
                </c:pt>
                <c:pt idx="4">
                  <c:v>г. Каспийск</c:v>
                </c:pt>
                <c:pt idx="5">
                  <c:v>Ногайский МР</c:v>
                </c:pt>
                <c:pt idx="6">
                  <c:v>г. Избербаш</c:v>
                </c:pt>
                <c:pt idx="7">
                  <c:v>Подведомственные</c:v>
                </c:pt>
                <c:pt idx="8">
                  <c:v>Рутульский МР</c:v>
                </c:pt>
                <c:pt idx="9">
                  <c:v>Гергебильский МР</c:v>
                </c:pt>
                <c:pt idx="10">
                  <c:v>г. Хасавюрт</c:v>
                </c:pt>
                <c:pt idx="11">
                  <c:v>г. Махачкала</c:v>
                </c:pt>
                <c:pt idx="12">
                  <c:v>г. Дагестанские Огни</c:v>
                </c:pt>
                <c:pt idx="13">
                  <c:v>Цунтинский МР</c:v>
                </c:pt>
                <c:pt idx="14">
                  <c:v>Гумбетовский МР</c:v>
                </c:pt>
                <c:pt idx="15">
                  <c:v>Лакский МР</c:v>
                </c:pt>
                <c:pt idx="16">
                  <c:v>Кулинский МР</c:v>
                </c:pt>
                <c:pt idx="17">
                  <c:v>ЦОДОУ ЗОЖ</c:v>
                </c:pt>
                <c:pt idx="18">
                  <c:v>Сулейман-Стальский МР</c:v>
                </c:pt>
                <c:pt idx="19">
                  <c:v>г. Кизилюрт</c:v>
                </c:pt>
                <c:pt idx="20">
                  <c:v>Кумторкалинский МР</c:v>
                </c:pt>
                <c:pt idx="21">
                  <c:v>Хивский МР</c:v>
                </c:pt>
                <c:pt idx="22">
                  <c:v>Агульский МР</c:v>
                </c:pt>
                <c:pt idx="23">
                  <c:v>Дахадаевский МР</c:v>
                </c:pt>
                <c:pt idx="24">
                  <c:v>Кайтагский МР</c:v>
                </c:pt>
                <c:pt idx="25">
                  <c:v>Ахвахский МР</c:v>
                </c:pt>
                <c:pt idx="26">
                  <c:v>Новолакский МР</c:v>
                </c:pt>
                <c:pt idx="27">
                  <c:v>Карабудахкентский МР</c:v>
                </c:pt>
                <c:pt idx="28">
                  <c:v>Казбековский МР</c:v>
                </c:pt>
                <c:pt idx="29">
                  <c:v>Буйнакский МР</c:v>
                </c:pt>
                <c:pt idx="30">
                  <c:v>Хасавюртовский МР</c:v>
                </c:pt>
                <c:pt idx="31">
                  <c:v>г. Дербент</c:v>
                </c:pt>
                <c:pt idx="32">
                  <c:v>Каякентский МР</c:v>
                </c:pt>
                <c:pt idx="33">
                  <c:v>г. Кизляр</c:v>
                </c:pt>
                <c:pt idx="34">
                  <c:v>г. Южно-Сухокумск</c:v>
                </c:pt>
                <c:pt idx="35">
                  <c:v>Гунибский МР</c:v>
                </c:pt>
                <c:pt idx="36">
                  <c:v>Ботлихский МР</c:v>
                </c:pt>
                <c:pt idx="37">
                  <c:v>Унцукульский МР</c:v>
                </c:pt>
                <c:pt idx="38">
                  <c:v>Сергокалинский МР</c:v>
                </c:pt>
                <c:pt idx="39">
                  <c:v>Тарумовский МР</c:v>
                </c:pt>
                <c:pt idx="40">
                  <c:v>Дербентский МР</c:v>
                </c:pt>
                <c:pt idx="41">
                  <c:v>Ахтынский МР</c:v>
                </c:pt>
                <c:pt idx="42">
                  <c:v>Акушинский МР</c:v>
                </c:pt>
                <c:pt idx="43">
                  <c:v>Хунзахский МР</c:v>
                </c:pt>
                <c:pt idx="44">
                  <c:v>г. Буйнакск</c:v>
                </c:pt>
                <c:pt idx="45">
                  <c:v>Табасаранский МР</c:v>
                </c:pt>
                <c:pt idx="46">
                  <c:v>Бабаюртовский МР</c:v>
                </c:pt>
                <c:pt idx="47">
                  <c:v>Левашинский МР</c:v>
                </c:pt>
                <c:pt idx="48">
                  <c:v>Курахский МР</c:v>
                </c:pt>
                <c:pt idx="49">
                  <c:v>Магарамкентский МР</c:v>
                </c:pt>
                <c:pt idx="50">
                  <c:v>Шамильский МР</c:v>
                </c:pt>
                <c:pt idx="51">
                  <c:v>Кизлярский МР</c:v>
                </c:pt>
                <c:pt idx="52">
                  <c:v>Тляратинский МР</c:v>
                </c:pt>
                <c:pt idx="53">
                  <c:v>Чародинский МР</c:v>
                </c:pt>
              </c:strCache>
            </c:strRef>
          </c:cat>
          <c:val>
            <c:numRef>
              <c:f>'5.8. Образовательная среда'!$J$2:$J$55</c:f>
              <c:numCache>
                <c:formatCode>0%</c:formatCode>
                <c:ptCount val="54"/>
                <c:pt idx="0">
                  <c:v>0</c:v>
                </c:pt>
                <c:pt idx="1">
                  <c:v>4.3478260869565216E-2</c:v>
                </c:pt>
                <c:pt idx="2">
                  <c:v>4.5454545454545456E-2</c:v>
                </c:pt>
                <c:pt idx="3">
                  <c:v>0.1</c:v>
                </c:pt>
                <c:pt idx="4">
                  <c:v>0.125</c:v>
                </c:pt>
                <c:pt idx="5">
                  <c:v>0.125</c:v>
                </c:pt>
                <c:pt idx="6">
                  <c:v>0.125</c:v>
                </c:pt>
                <c:pt idx="7">
                  <c:v>0.13333333333333333</c:v>
                </c:pt>
                <c:pt idx="8">
                  <c:v>4.3478260869565216E-2</c:v>
                </c:pt>
                <c:pt idx="9">
                  <c:v>0.2</c:v>
                </c:pt>
                <c:pt idx="10">
                  <c:v>0.21739130434782608</c:v>
                </c:pt>
                <c:pt idx="11">
                  <c:v>0.20833333333333334</c:v>
                </c:pt>
                <c:pt idx="12">
                  <c:v>0.25</c:v>
                </c:pt>
                <c:pt idx="13">
                  <c:v>0.05</c:v>
                </c:pt>
                <c:pt idx="14">
                  <c:v>0.21052631578947367</c:v>
                </c:pt>
                <c:pt idx="15">
                  <c:v>0.2</c:v>
                </c:pt>
                <c:pt idx="16">
                  <c:v>0.21428571428571427</c:v>
                </c:pt>
                <c:pt idx="17">
                  <c:v>0.20779220779220781</c:v>
                </c:pt>
                <c:pt idx="18">
                  <c:v>0.36842105263157893</c:v>
                </c:pt>
                <c:pt idx="19">
                  <c:v>0.375</c:v>
                </c:pt>
                <c:pt idx="20">
                  <c:v>0.375</c:v>
                </c:pt>
                <c:pt idx="21">
                  <c:v>0.24</c:v>
                </c:pt>
                <c:pt idx="22">
                  <c:v>0.4</c:v>
                </c:pt>
                <c:pt idx="23">
                  <c:v>0.27906976744186046</c:v>
                </c:pt>
                <c:pt idx="24">
                  <c:v>0.42424242424242425</c:v>
                </c:pt>
                <c:pt idx="25">
                  <c:v>0.42857142857142855</c:v>
                </c:pt>
                <c:pt idx="26">
                  <c:v>0.34782608695652173</c:v>
                </c:pt>
                <c:pt idx="27">
                  <c:v>0.25</c:v>
                </c:pt>
                <c:pt idx="28">
                  <c:v>0.46666666666666667</c:v>
                </c:pt>
                <c:pt idx="29">
                  <c:v>0.41666666666666669</c:v>
                </c:pt>
                <c:pt idx="30">
                  <c:v>0.4</c:v>
                </c:pt>
                <c:pt idx="31">
                  <c:v>0.25</c:v>
                </c:pt>
                <c:pt idx="32">
                  <c:v>0.4</c:v>
                </c:pt>
                <c:pt idx="33">
                  <c:v>0.5</c:v>
                </c:pt>
                <c:pt idx="34">
                  <c:v>0.5</c:v>
                </c:pt>
                <c:pt idx="35">
                  <c:v>0.34615384615384615</c:v>
                </c:pt>
                <c:pt idx="36">
                  <c:v>0.38461538461538464</c:v>
                </c:pt>
                <c:pt idx="37">
                  <c:v>0.46666666666666667</c:v>
                </c:pt>
                <c:pt idx="38">
                  <c:v>0.54545454545454541</c:v>
                </c:pt>
                <c:pt idx="39">
                  <c:v>0.55555555555555558</c:v>
                </c:pt>
                <c:pt idx="40">
                  <c:v>0.42222222222222222</c:v>
                </c:pt>
                <c:pt idx="41">
                  <c:v>0.3888888888888889</c:v>
                </c:pt>
                <c:pt idx="42">
                  <c:v>0.48888888888888887</c:v>
                </c:pt>
                <c:pt idx="43">
                  <c:v>0.35135135135135137</c:v>
                </c:pt>
                <c:pt idx="44">
                  <c:v>0.36363636363636365</c:v>
                </c:pt>
                <c:pt idx="45">
                  <c:v>0.54385964912280704</c:v>
                </c:pt>
                <c:pt idx="46">
                  <c:v>0.38095238095238093</c:v>
                </c:pt>
                <c:pt idx="47">
                  <c:v>0.53846153846153844</c:v>
                </c:pt>
                <c:pt idx="48">
                  <c:v>0.30434782608695654</c:v>
                </c:pt>
                <c:pt idx="49">
                  <c:v>0.34375</c:v>
                </c:pt>
                <c:pt idx="50">
                  <c:v>0.20512820512820512</c:v>
                </c:pt>
                <c:pt idx="51">
                  <c:v>0.48837209302325579</c:v>
                </c:pt>
                <c:pt idx="52">
                  <c:v>0.26923076923076922</c:v>
                </c:pt>
                <c:pt idx="53">
                  <c:v>0.44444444444444442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0B0-468B-A033-859F3FC1E87F}"/>
            </c:ext>
          </c:extLst>
        </c:ser>
        <c:ser>
          <c:idx val="3"/>
          <c:order val="2"/>
          <c:tx>
            <c:strRef>
              <c:f>'5.8. Образовательная среда'!$K$1</c:f>
              <c:strCache>
                <c:ptCount val="1"/>
                <c:pt idx="0">
                  <c:v>Базовый </c:v>
                </c:pt>
              </c:strCache>
            </c:strRef>
          </c:tx>
          <c:spPr>
            <a:solidFill>
              <a:srgbClr val="CC990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'5.8. Образовательная среда'!$G$2:$G$55</c:f>
              <c:strCache>
                <c:ptCount val="54"/>
                <c:pt idx="0">
                  <c:v>Бежтинский участок</c:v>
                </c:pt>
                <c:pt idx="1">
                  <c:v>Кизилюртовский МР</c:v>
                </c:pt>
                <c:pt idx="2">
                  <c:v>Цумадинский МР</c:v>
                </c:pt>
                <c:pt idx="3">
                  <c:v>Докузпаринский МР</c:v>
                </c:pt>
                <c:pt idx="4">
                  <c:v>г. Каспийск</c:v>
                </c:pt>
                <c:pt idx="5">
                  <c:v>Ногайский МР</c:v>
                </c:pt>
                <c:pt idx="6">
                  <c:v>г. Избербаш</c:v>
                </c:pt>
                <c:pt idx="7">
                  <c:v>Подведомственные</c:v>
                </c:pt>
                <c:pt idx="8">
                  <c:v>Рутульский МР</c:v>
                </c:pt>
                <c:pt idx="9">
                  <c:v>Гергебильский МР</c:v>
                </c:pt>
                <c:pt idx="10">
                  <c:v>г. Хасавюрт</c:v>
                </c:pt>
                <c:pt idx="11">
                  <c:v>г. Махачкала</c:v>
                </c:pt>
                <c:pt idx="12">
                  <c:v>г. Дагестанские Огни</c:v>
                </c:pt>
                <c:pt idx="13">
                  <c:v>Цунтинский МР</c:v>
                </c:pt>
                <c:pt idx="14">
                  <c:v>Гумбетовский МР</c:v>
                </c:pt>
                <c:pt idx="15">
                  <c:v>Лакский МР</c:v>
                </c:pt>
                <c:pt idx="16">
                  <c:v>Кулинский МР</c:v>
                </c:pt>
                <c:pt idx="17">
                  <c:v>ЦОДОУ ЗОЖ</c:v>
                </c:pt>
                <c:pt idx="18">
                  <c:v>Сулейман-Стальский МР</c:v>
                </c:pt>
                <c:pt idx="19">
                  <c:v>г. Кизилюрт</c:v>
                </c:pt>
                <c:pt idx="20">
                  <c:v>Кумторкалинский МР</c:v>
                </c:pt>
                <c:pt idx="21">
                  <c:v>Хивский МР</c:v>
                </c:pt>
                <c:pt idx="22">
                  <c:v>Агульский МР</c:v>
                </c:pt>
                <c:pt idx="23">
                  <c:v>Дахадаевский МР</c:v>
                </c:pt>
                <c:pt idx="24">
                  <c:v>Кайтагский МР</c:v>
                </c:pt>
                <c:pt idx="25">
                  <c:v>Ахвахский МР</c:v>
                </c:pt>
                <c:pt idx="26">
                  <c:v>Новолакский МР</c:v>
                </c:pt>
                <c:pt idx="27">
                  <c:v>Карабудахкентский МР</c:v>
                </c:pt>
                <c:pt idx="28">
                  <c:v>Казбековский МР</c:v>
                </c:pt>
                <c:pt idx="29">
                  <c:v>Буйнакский МР</c:v>
                </c:pt>
                <c:pt idx="30">
                  <c:v>Хасавюртовский МР</c:v>
                </c:pt>
                <c:pt idx="31">
                  <c:v>г. Дербент</c:v>
                </c:pt>
                <c:pt idx="32">
                  <c:v>Каякентский МР</c:v>
                </c:pt>
                <c:pt idx="33">
                  <c:v>г. Кизляр</c:v>
                </c:pt>
                <c:pt idx="34">
                  <c:v>г. Южно-Сухокумск</c:v>
                </c:pt>
                <c:pt idx="35">
                  <c:v>Гунибский МР</c:v>
                </c:pt>
                <c:pt idx="36">
                  <c:v>Ботлихский МР</c:v>
                </c:pt>
                <c:pt idx="37">
                  <c:v>Унцукульский МР</c:v>
                </c:pt>
                <c:pt idx="38">
                  <c:v>Сергокалинский МР</c:v>
                </c:pt>
                <c:pt idx="39">
                  <c:v>Тарумовский МР</c:v>
                </c:pt>
                <c:pt idx="40">
                  <c:v>Дербентский МР</c:v>
                </c:pt>
                <c:pt idx="41">
                  <c:v>Ахтынский МР</c:v>
                </c:pt>
                <c:pt idx="42">
                  <c:v>Акушинский МР</c:v>
                </c:pt>
                <c:pt idx="43">
                  <c:v>Хунзахский МР</c:v>
                </c:pt>
                <c:pt idx="44">
                  <c:v>г. Буйнакск</c:v>
                </c:pt>
                <c:pt idx="45">
                  <c:v>Табасаранский МР</c:v>
                </c:pt>
                <c:pt idx="46">
                  <c:v>Бабаюртовский МР</c:v>
                </c:pt>
                <c:pt idx="47">
                  <c:v>Левашинский МР</c:v>
                </c:pt>
                <c:pt idx="48">
                  <c:v>Курахский МР</c:v>
                </c:pt>
                <c:pt idx="49">
                  <c:v>Магарамкентский МР</c:v>
                </c:pt>
                <c:pt idx="50">
                  <c:v>Шамильский МР</c:v>
                </c:pt>
                <c:pt idx="51">
                  <c:v>Кизлярский МР</c:v>
                </c:pt>
                <c:pt idx="52">
                  <c:v>Тляратинский МР</c:v>
                </c:pt>
                <c:pt idx="53">
                  <c:v>Чародинский МР</c:v>
                </c:pt>
              </c:strCache>
            </c:strRef>
          </c:cat>
          <c:val>
            <c:numRef>
              <c:f>'5.8. Образовательная среда'!$K$2:$K$55</c:f>
              <c:numCache>
                <c:formatCode>0%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1.3888888888888888E-2</c:v>
                </c:pt>
                <c:pt idx="12">
                  <c:v>0</c:v>
                </c:pt>
                <c:pt idx="13">
                  <c:v>0.1</c:v>
                </c:pt>
                <c:pt idx="14">
                  <c:v>5.2631578947368418E-2</c:v>
                </c:pt>
                <c:pt idx="15">
                  <c:v>6.6666666666666666E-2</c:v>
                </c:pt>
                <c:pt idx="16">
                  <c:v>7.1428571428571425E-2</c:v>
                </c:pt>
                <c:pt idx="17">
                  <c:v>7.792207792207792E-2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0.08</c:v>
                </c:pt>
                <c:pt idx="22">
                  <c:v>0</c:v>
                </c:pt>
                <c:pt idx="23">
                  <c:v>6.9767441860465115E-2</c:v>
                </c:pt>
                <c:pt idx="24">
                  <c:v>0</c:v>
                </c:pt>
                <c:pt idx="25">
                  <c:v>0</c:v>
                </c:pt>
                <c:pt idx="26">
                  <c:v>4.3478260869565216E-2</c:v>
                </c:pt>
                <c:pt idx="27">
                  <c:v>0.10714285714285714</c:v>
                </c:pt>
                <c:pt idx="28">
                  <c:v>0</c:v>
                </c:pt>
                <c:pt idx="29">
                  <c:v>2.7777777777777776E-2</c:v>
                </c:pt>
                <c:pt idx="30">
                  <c:v>3.6363636363636362E-2</c:v>
                </c:pt>
                <c:pt idx="31">
                  <c:v>0.125</c:v>
                </c:pt>
                <c:pt idx="32">
                  <c:v>0.05</c:v>
                </c:pt>
                <c:pt idx="33">
                  <c:v>0</c:v>
                </c:pt>
                <c:pt idx="34">
                  <c:v>0</c:v>
                </c:pt>
                <c:pt idx="35">
                  <c:v>7.6923076923076927E-2</c:v>
                </c:pt>
                <c:pt idx="36">
                  <c:v>7.6923076923076927E-2</c:v>
                </c:pt>
                <c:pt idx="37">
                  <c:v>6.6666666666666666E-2</c:v>
                </c:pt>
                <c:pt idx="38">
                  <c:v>4.5454545454545456E-2</c:v>
                </c:pt>
                <c:pt idx="39">
                  <c:v>5.5555555555555552E-2</c:v>
                </c:pt>
                <c:pt idx="40">
                  <c:v>8.8888888888888892E-2</c:v>
                </c:pt>
                <c:pt idx="41">
                  <c:v>5.5555555555555552E-2</c:v>
                </c:pt>
                <c:pt idx="42">
                  <c:v>8.8888888888888892E-2</c:v>
                </c:pt>
                <c:pt idx="43">
                  <c:v>0.16216216216216217</c:v>
                </c:pt>
                <c:pt idx="44">
                  <c:v>0.18181818181818182</c:v>
                </c:pt>
                <c:pt idx="45">
                  <c:v>0.10526315789473684</c:v>
                </c:pt>
                <c:pt idx="46">
                  <c:v>0.19047619047619047</c:v>
                </c:pt>
                <c:pt idx="47">
                  <c:v>0.12820512820512819</c:v>
                </c:pt>
                <c:pt idx="48">
                  <c:v>0.13043478260869565</c:v>
                </c:pt>
                <c:pt idx="49">
                  <c:v>0.25</c:v>
                </c:pt>
                <c:pt idx="50">
                  <c:v>0.23076923076923078</c:v>
                </c:pt>
                <c:pt idx="51">
                  <c:v>0.23255813953488372</c:v>
                </c:pt>
                <c:pt idx="52">
                  <c:v>0.34615384615384615</c:v>
                </c:pt>
                <c:pt idx="53">
                  <c:v>0.33333333333333331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0B0-468B-A033-859F3FC1E87F}"/>
            </c:ext>
          </c:extLst>
        </c:ser>
        <c:ser>
          <c:idx val="4"/>
          <c:order val="3"/>
          <c:tx>
            <c:strRef>
              <c:f>'5.8. Образовательная среда'!$L$1</c:f>
              <c:strCache>
                <c:ptCount val="1"/>
                <c:pt idx="0">
                  <c:v>Ниже базового 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'5.8. Образовательная среда'!$G$2:$G$55</c:f>
              <c:strCache>
                <c:ptCount val="54"/>
                <c:pt idx="0">
                  <c:v>Бежтинский участок</c:v>
                </c:pt>
                <c:pt idx="1">
                  <c:v>Кизилюртовский МР</c:v>
                </c:pt>
                <c:pt idx="2">
                  <c:v>Цумадинский МР</c:v>
                </c:pt>
                <c:pt idx="3">
                  <c:v>Докузпаринский МР</c:v>
                </c:pt>
                <c:pt idx="4">
                  <c:v>г. Каспийск</c:v>
                </c:pt>
                <c:pt idx="5">
                  <c:v>Ногайский МР</c:v>
                </c:pt>
                <c:pt idx="6">
                  <c:v>г. Избербаш</c:v>
                </c:pt>
                <c:pt idx="7">
                  <c:v>Подведомственные</c:v>
                </c:pt>
                <c:pt idx="8">
                  <c:v>Рутульский МР</c:v>
                </c:pt>
                <c:pt idx="9">
                  <c:v>Гергебильский МР</c:v>
                </c:pt>
                <c:pt idx="10">
                  <c:v>г. Хасавюрт</c:v>
                </c:pt>
                <c:pt idx="11">
                  <c:v>г. Махачкала</c:v>
                </c:pt>
                <c:pt idx="12">
                  <c:v>г. Дагестанские Огни</c:v>
                </c:pt>
                <c:pt idx="13">
                  <c:v>Цунтинский МР</c:v>
                </c:pt>
                <c:pt idx="14">
                  <c:v>Гумбетовский МР</c:v>
                </c:pt>
                <c:pt idx="15">
                  <c:v>Лакский МР</c:v>
                </c:pt>
                <c:pt idx="16">
                  <c:v>Кулинский МР</c:v>
                </c:pt>
                <c:pt idx="17">
                  <c:v>ЦОДОУ ЗОЖ</c:v>
                </c:pt>
                <c:pt idx="18">
                  <c:v>Сулейман-Стальский МР</c:v>
                </c:pt>
                <c:pt idx="19">
                  <c:v>г. Кизилюрт</c:v>
                </c:pt>
                <c:pt idx="20">
                  <c:v>Кумторкалинский МР</c:v>
                </c:pt>
                <c:pt idx="21">
                  <c:v>Хивский МР</c:v>
                </c:pt>
                <c:pt idx="22">
                  <c:v>Агульский МР</c:v>
                </c:pt>
                <c:pt idx="23">
                  <c:v>Дахадаевский МР</c:v>
                </c:pt>
                <c:pt idx="24">
                  <c:v>Кайтагский МР</c:v>
                </c:pt>
                <c:pt idx="25">
                  <c:v>Ахвахский МР</c:v>
                </c:pt>
                <c:pt idx="26">
                  <c:v>Новолакский МР</c:v>
                </c:pt>
                <c:pt idx="27">
                  <c:v>Карабудахкентский МР</c:v>
                </c:pt>
                <c:pt idx="28">
                  <c:v>Казбековский МР</c:v>
                </c:pt>
                <c:pt idx="29">
                  <c:v>Буйнакский МР</c:v>
                </c:pt>
                <c:pt idx="30">
                  <c:v>Хасавюртовский МР</c:v>
                </c:pt>
                <c:pt idx="31">
                  <c:v>г. Дербент</c:v>
                </c:pt>
                <c:pt idx="32">
                  <c:v>Каякентский МР</c:v>
                </c:pt>
                <c:pt idx="33">
                  <c:v>г. Кизляр</c:v>
                </c:pt>
                <c:pt idx="34">
                  <c:v>г. Южно-Сухокумск</c:v>
                </c:pt>
                <c:pt idx="35">
                  <c:v>Гунибский МР</c:v>
                </c:pt>
                <c:pt idx="36">
                  <c:v>Ботлихский МР</c:v>
                </c:pt>
                <c:pt idx="37">
                  <c:v>Унцукульский МР</c:v>
                </c:pt>
                <c:pt idx="38">
                  <c:v>Сергокалинский МР</c:v>
                </c:pt>
                <c:pt idx="39">
                  <c:v>Тарумовский МР</c:v>
                </c:pt>
                <c:pt idx="40">
                  <c:v>Дербентский МР</c:v>
                </c:pt>
                <c:pt idx="41">
                  <c:v>Ахтынский МР</c:v>
                </c:pt>
                <c:pt idx="42">
                  <c:v>Акушинский МР</c:v>
                </c:pt>
                <c:pt idx="43">
                  <c:v>Хунзахский МР</c:v>
                </c:pt>
                <c:pt idx="44">
                  <c:v>г. Буйнакск</c:v>
                </c:pt>
                <c:pt idx="45">
                  <c:v>Табасаранский МР</c:v>
                </c:pt>
                <c:pt idx="46">
                  <c:v>Бабаюртовский МР</c:v>
                </c:pt>
                <c:pt idx="47">
                  <c:v>Левашинский МР</c:v>
                </c:pt>
                <c:pt idx="48">
                  <c:v>Курахский МР</c:v>
                </c:pt>
                <c:pt idx="49">
                  <c:v>Магарамкентский МР</c:v>
                </c:pt>
                <c:pt idx="50">
                  <c:v>Шамильский МР</c:v>
                </c:pt>
                <c:pt idx="51">
                  <c:v>Кизлярский МР</c:v>
                </c:pt>
                <c:pt idx="52">
                  <c:v>Тляратинский МР</c:v>
                </c:pt>
                <c:pt idx="53">
                  <c:v>Чародинский МР</c:v>
                </c:pt>
              </c:strCache>
            </c:strRef>
          </c:cat>
          <c:val>
            <c:numRef>
              <c:f>'5.8. Образовательная среда'!$L$2:$L$55</c:f>
              <c:numCache>
                <c:formatCode>0%</c:formatCode>
                <c:ptCount val="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4.3478260869565216E-2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2.2222222222222223E-2</c:v>
                </c:pt>
                <c:pt idx="41">
                  <c:v>5.5555555555555552E-2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8.6956521739130432E-2</c:v>
                </c:pt>
                <c:pt idx="49">
                  <c:v>0</c:v>
                </c:pt>
                <c:pt idx="50">
                  <c:v>7.6923076923076927E-2</c:v>
                </c:pt>
                <c:pt idx="51">
                  <c:v>2.3255813953488372E-2</c:v>
                </c:pt>
                <c:pt idx="52">
                  <c:v>3.8461538461538464E-2</c:v>
                </c:pt>
                <c:pt idx="5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0B0-468B-A033-859F3FC1E87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"/>
        <c:overlap val="100"/>
        <c:axId val="775468175"/>
        <c:axId val="775986367"/>
      </c:barChart>
      <c:catAx>
        <c:axId val="775468175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75986367"/>
        <c:crosses val="autoZero"/>
        <c:auto val="1"/>
        <c:lblAlgn val="ctr"/>
        <c:lblOffset val="100"/>
        <c:noMultiLvlLbl val="0"/>
      </c:catAx>
      <c:valAx>
        <c:axId val="775986367"/>
        <c:scaling>
          <c:orientation val="minMax"/>
        </c:scaling>
        <c:delete val="1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crossAx val="7754681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Общие уровни и оценки МО по результатам самодиагностики (</a:t>
            </a:r>
            <a:r>
              <a:rPr lang="ru-RU" sz="1440" b="0" i="0" u="none" strike="noStrike" baseline="0"/>
              <a:t>Ключевое условие </a:t>
            </a: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«</a:t>
            </a:r>
            <a:r>
              <a:rPr lang="ru-RU" sz="1440" b="0" i="0" u="none" strike="noStrike" baseline="0"/>
              <a:t>Образовательная среда</a:t>
            </a:r>
            <a:r>
              <a:rPr lang="ru-RU" sz="1400" b="0" i="0" u="none" strike="noStrike" kern="1200" spc="0" baseline="0">
                <a:solidFill>
                  <a:sysClr val="windowText" lastClr="000000"/>
                </a:solidFill>
              </a:rPr>
              <a:t>»)</a:t>
            </a:r>
          </a:p>
        </c:rich>
      </c:tx>
      <c:layout>
        <c:manualLayout>
          <c:xMode val="edge"/>
          <c:yMode val="edge"/>
          <c:x val="0.1635679597046116"/>
          <c:y val="8.0096601546920804E-3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stacked"/>
        <c:varyColors val="0"/>
        <c:ser>
          <c:idx val="6"/>
          <c:order val="0"/>
          <c:tx>
            <c:strRef>
              <c:f>'5.8. Образовательная среда'!$N$1</c:f>
              <c:strCache>
                <c:ptCount val="1"/>
                <c:pt idx="0">
                  <c:v>Высокий  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'5.8. Образовательная среда'!$G$2:$G$55</c:f>
              <c:strCache>
                <c:ptCount val="54"/>
                <c:pt idx="0">
                  <c:v>Бежтинский участок</c:v>
                </c:pt>
                <c:pt idx="1">
                  <c:v>Кизилюртовский МР</c:v>
                </c:pt>
                <c:pt idx="2">
                  <c:v>Цумадинский МР</c:v>
                </c:pt>
                <c:pt idx="3">
                  <c:v>Докузпаринский МР</c:v>
                </c:pt>
                <c:pt idx="4">
                  <c:v>г. Каспийск</c:v>
                </c:pt>
                <c:pt idx="5">
                  <c:v>Ногайский МР</c:v>
                </c:pt>
                <c:pt idx="6">
                  <c:v>г. Избербаш</c:v>
                </c:pt>
                <c:pt idx="7">
                  <c:v>Подведомственные</c:v>
                </c:pt>
                <c:pt idx="8">
                  <c:v>Рутульский МР</c:v>
                </c:pt>
                <c:pt idx="9">
                  <c:v>Гергебильский МР</c:v>
                </c:pt>
                <c:pt idx="10">
                  <c:v>г. Хасавюрт</c:v>
                </c:pt>
                <c:pt idx="11">
                  <c:v>г. Махачкала</c:v>
                </c:pt>
                <c:pt idx="12">
                  <c:v>г. Дагестанские Огни</c:v>
                </c:pt>
                <c:pt idx="13">
                  <c:v>Цунтинский МР</c:v>
                </c:pt>
                <c:pt idx="14">
                  <c:v>Гумбетовский МР</c:v>
                </c:pt>
                <c:pt idx="15">
                  <c:v>Лакский МР</c:v>
                </c:pt>
                <c:pt idx="16">
                  <c:v>Кулинский МР</c:v>
                </c:pt>
                <c:pt idx="17">
                  <c:v>ЦОДОУ ЗОЖ</c:v>
                </c:pt>
                <c:pt idx="18">
                  <c:v>Сулейман-Стальский МР</c:v>
                </c:pt>
                <c:pt idx="19">
                  <c:v>г. Кизилюрт</c:v>
                </c:pt>
                <c:pt idx="20">
                  <c:v>Кумторкалинский МР</c:v>
                </c:pt>
                <c:pt idx="21">
                  <c:v>Хивский МР</c:v>
                </c:pt>
                <c:pt idx="22">
                  <c:v>Агульский МР</c:v>
                </c:pt>
                <c:pt idx="23">
                  <c:v>Дахадаевский МР</c:v>
                </c:pt>
                <c:pt idx="24">
                  <c:v>Кайтагский МР</c:v>
                </c:pt>
                <c:pt idx="25">
                  <c:v>Ахвахский МР</c:v>
                </c:pt>
                <c:pt idx="26">
                  <c:v>Новолакский МР</c:v>
                </c:pt>
                <c:pt idx="27">
                  <c:v>Карабудахкентский МР</c:v>
                </c:pt>
                <c:pt idx="28">
                  <c:v>Казбековский МР</c:v>
                </c:pt>
                <c:pt idx="29">
                  <c:v>Буйнакский МР</c:v>
                </c:pt>
                <c:pt idx="30">
                  <c:v>Хасавюртовский МР</c:v>
                </c:pt>
                <c:pt idx="31">
                  <c:v>г. Дербент</c:v>
                </c:pt>
                <c:pt idx="32">
                  <c:v>Каякентский МР</c:v>
                </c:pt>
                <c:pt idx="33">
                  <c:v>г. Кизляр</c:v>
                </c:pt>
                <c:pt idx="34">
                  <c:v>г. Южно-Сухокумск</c:v>
                </c:pt>
                <c:pt idx="35">
                  <c:v>Гунибский МР</c:v>
                </c:pt>
                <c:pt idx="36">
                  <c:v>Ботлихский МР</c:v>
                </c:pt>
                <c:pt idx="37">
                  <c:v>Унцукульский МР</c:v>
                </c:pt>
                <c:pt idx="38">
                  <c:v>Сергокалинский МР</c:v>
                </c:pt>
                <c:pt idx="39">
                  <c:v>Тарумовский МР</c:v>
                </c:pt>
                <c:pt idx="40">
                  <c:v>Дербентский МР</c:v>
                </c:pt>
                <c:pt idx="41">
                  <c:v>Ахтынский МР</c:v>
                </c:pt>
                <c:pt idx="42">
                  <c:v>Акушинский МР</c:v>
                </c:pt>
                <c:pt idx="43">
                  <c:v>Хунзахский МР</c:v>
                </c:pt>
                <c:pt idx="44">
                  <c:v>г. Буйнакск</c:v>
                </c:pt>
                <c:pt idx="45">
                  <c:v>Табасаранский МР</c:v>
                </c:pt>
                <c:pt idx="46">
                  <c:v>Бабаюртовский МР</c:v>
                </c:pt>
                <c:pt idx="47">
                  <c:v>Левашинский МР</c:v>
                </c:pt>
                <c:pt idx="48">
                  <c:v>Курахский МР</c:v>
                </c:pt>
                <c:pt idx="49">
                  <c:v>Магарамкентский МР</c:v>
                </c:pt>
                <c:pt idx="50">
                  <c:v>Шамильский МР</c:v>
                </c:pt>
                <c:pt idx="51">
                  <c:v>Кизлярский МР</c:v>
                </c:pt>
                <c:pt idx="52">
                  <c:v>Тляратинский МР</c:v>
                </c:pt>
                <c:pt idx="53">
                  <c:v>Чародинский МР</c:v>
                </c:pt>
              </c:strCache>
            </c:strRef>
          </c:cat>
          <c:val>
            <c:numRef>
              <c:f>'5.8. Образовательная среда'!$N$2:$N$55</c:f>
              <c:numCache>
                <c:formatCode>0.00</c:formatCode>
                <c:ptCount val="54"/>
                <c:pt idx="0">
                  <c:v>5</c:v>
                </c:pt>
                <c:pt idx="1">
                  <c:v>4.9565217391304346</c:v>
                </c:pt>
                <c:pt idx="2">
                  <c:v>4.9545454545454541</c:v>
                </c:pt>
                <c:pt idx="3">
                  <c:v>4.9000000000000004</c:v>
                </c:pt>
                <c:pt idx="4">
                  <c:v>4.875</c:v>
                </c:pt>
                <c:pt idx="5">
                  <c:v>4.875</c:v>
                </c:pt>
                <c:pt idx="6">
                  <c:v>4.875</c:v>
                </c:pt>
                <c:pt idx="7">
                  <c:v>4.8666666666666663</c:v>
                </c:pt>
                <c:pt idx="8">
                  <c:v>4.8260869565217392</c:v>
                </c:pt>
                <c:pt idx="9">
                  <c:v>4.8</c:v>
                </c:pt>
                <c:pt idx="10">
                  <c:v>4.7826086956521738</c:v>
                </c:pt>
                <c:pt idx="11">
                  <c:v>4.7638888888888893</c:v>
                </c:pt>
                <c:pt idx="12">
                  <c:v>4.75</c:v>
                </c:pt>
                <c:pt idx="13">
                  <c:v>4.75</c:v>
                </c:pt>
                <c:pt idx="14">
                  <c:v>4.6842105263157894</c:v>
                </c:pt>
                <c:pt idx="15">
                  <c:v>4.666666666666667</c:v>
                </c:pt>
                <c:pt idx="16">
                  <c:v>4.6428571428571432</c:v>
                </c:pt>
                <c:pt idx="17">
                  <c:v>4.6363636363636367</c:v>
                </c:pt>
                <c:pt idx="18">
                  <c:v>4.6315789473684212</c:v>
                </c:pt>
                <c:pt idx="19">
                  <c:v>4.625</c:v>
                </c:pt>
                <c:pt idx="20">
                  <c:v>4.625</c:v>
                </c:pt>
                <c:pt idx="21">
                  <c:v>4.5999999999999996</c:v>
                </c:pt>
                <c:pt idx="22">
                  <c:v>4.5999999999999996</c:v>
                </c:pt>
                <c:pt idx="23">
                  <c:v>4.5813953488372094</c:v>
                </c:pt>
                <c:pt idx="24">
                  <c:v>4.5757575757575761</c:v>
                </c:pt>
                <c:pt idx="25">
                  <c:v>4.5714285714285712</c:v>
                </c:pt>
                <c:pt idx="26">
                  <c:v>4.5652173913043477</c:v>
                </c:pt>
                <c:pt idx="27">
                  <c:v>4.5357142857142856</c:v>
                </c:pt>
                <c:pt idx="28">
                  <c:v>4.5333333333333332</c:v>
                </c:pt>
                <c:pt idx="29">
                  <c:v>4.5277777777777777</c:v>
                </c:pt>
                <c:pt idx="30">
                  <c:v>4.5272727272727273</c:v>
                </c:pt>
                <c:pt idx="31">
                  <c:v>4.5</c:v>
                </c:pt>
                <c:pt idx="32">
                  <c:v>4.5</c:v>
                </c:pt>
                <c:pt idx="33">
                  <c:v>4.5</c:v>
                </c:pt>
                <c:pt idx="34">
                  <c:v>4.5</c:v>
                </c:pt>
                <c:pt idx="35">
                  <c:v>4.5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CE1-4D99-992C-CBD77E636398}"/>
            </c:ext>
          </c:extLst>
        </c:ser>
        <c:ser>
          <c:idx val="7"/>
          <c:order val="1"/>
          <c:tx>
            <c:strRef>
              <c:f>'5.8. Образовательная среда'!$O$1</c:f>
              <c:strCache>
                <c:ptCount val="1"/>
                <c:pt idx="0">
                  <c:v>Средний 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'5.8. Образовательная среда'!$G$2:$G$55</c:f>
              <c:strCache>
                <c:ptCount val="54"/>
                <c:pt idx="0">
                  <c:v>Бежтинский участок</c:v>
                </c:pt>
                <c:pt idx="1">
                  <c:v>Кизилюртовский МР</c:v>
                </c:pt>
                <c:pt idx="2">
                  <c:v>Цумадинский МР</c:v>
                </c:pt>
                <c:pt idx="3">
                  <c:v>Докузпаринский МР</c:v>
                </c:pt>
                <c:pt idx="4">
                  <c:v>г. Каспийск</c:v>
                </c:pt>
                <c:pt idx="5">
                  <c:v>Ногайский МР</c:v>
                </c:pt>
                <c:pt idx="6">
                  <c:v>г. Избербаш</c:v>
                </c:pt>
                <c:pt idx="7">
                  <c:v>Подведомственные</c:v>
                </c:pt>
                <c:pt idx="8">
                  <c:v>Рутульский МР</c:v>
                </c:pt>
                <c:pt idx="9">
                  <c:v>Гергебильский МР</c:v>
                </c:pt>
                <c:pt idx="10">
                  <c:v>г. Хасавюрт</c:v>
                </c:pt>
                <c:pt idx="11">
                  <c:v>г. Махачкала</c:v>
                </c:pt>
                <c:pt idx="12">
                  <c:v>г. Дагестанские Огни</c:v>
                </c:pt>
                <c:pt idx="13">
                  <c:v>Цунтинский МР</c:v>
                </c:pt>
                <c:pt idx="14">
                  <c:v>Гумбетовский МР</c:v>
                </c:pt>
                <c:pt idx="15">
                  <c:v>Лакский МР</c:v>
                </c:pt>
                <c:pt idx="16">
                  <c:v>Кулинский МР</c:v>
                </c:pt>
                <c:pt idx="17">
                  <c:v>ЦОДОУ ЗОЖ</c:v>
                </c:pt>
                <c:pt idx="18">
                  <c:v>Сулейман-Стальский МР</c:v>
                </c:pt>
                <c:pt idx="19">
                  <c:v>г. Кизилюрт</c:v>
                </c:pt>
                <c:pt idx="20">
                  <c:v>Кумторкалинский МР</c:v>
                </c:pt>
                <c:pt idx="21">
                  <c:v>Хивский МР</c:v>
                </c:pt>
                <c:pt idx="22">
                  <c:v>Агульский МР</c:v>
                </c:pt>
                <c:pt idx="23">
                  <c:v>Дахадаевский МР</c:v>
                </c:pt>
                <c:pt idx="24">
                  <c:v>Кайтагский МР</c:v>
                </c:pt>
                <c:pt idx="25">
                  <c:v>Ахвахский МР</c:v>
                </c:pt>
                <c:pt idx="26">
                  <c:v>Новолакский МР</c:v>
                </c:pt>
                <c:pt idx="27">
                  <c:v>Карабудахкентский МР</c:v>
                </c:pt>
                <c:pt idx="28">
                  <c:v>Казбековский МР</c:v>
                </c:pt>
                <c:pt idx="29">
                  <c:v>Буйнакский МР</c:v>
                </c:pt>
                <c:pt idx="30">
                  <c:v>Хасавюртовский МР</c:v>
                </c:pt>
                <c:pt idx="31">
                  <c:v>г. Дербент</c:v>
                </c:pt>
                <c:pt idx="32">
                  <c:v>Каякентский МР</c:v>
                </c:pt>
                <c:pt idx="33">
                  <c:v>г. Кизляр</c:v>
                </c:pt>
                <c:pt idx="34">
                  <c:v>г. Южно-Сухокумск</c:v>
                </c:pt>
                <c:pt idx="35">
                  <c:v>Гунибский МР</c:v>
                </c:pt>
                <c:pt idx="36">
                  <c:v>Ботлихский МР</c:v>
                </c:pt>
                <c:pt idx="37">
                  <c:v>Унцукульский МР</c:v>
                </c:pt>
                <c:pt idx="38">
                  <c:v>Сергокалинский МР</c:v>
                </c:pt>
                <c:pt idx="39">
                  <c:v>Тарумовский МР</c:v>
                </c:pt>
                <c:pt idx="40">
                  <c:v>Дербентский МР</c:v>
                </c:pt>
                <c:pt idx="41">
                  <c:v>Ахтынский МР</c:v>
                </c:pt>
                <c:pt idx="42">
                  <c:v>Акушинский МР</c:v>
                </c:pt>
                <c:pt idx="43">
                  <c:v>Хунзахский МР</c:v>
                </c:pt>
                <c:pt idx="44">
                  <c:v>г. Буйнакск</c:v>
                </c:pt>
                <c:pt idx="45">
                  <c:v>Табасаранский МР</c:v>
                </c:pt>
                <c:pt idx="46">
                  <c:v>Бабаюртовский МР</c:v>
                </c:pt>
                <c:pt idx="47">
                  <c:v>Левашинский МР</c:v>
                </c:pt>
                <c:pt idx="48">
                  <c:v>Курахский МР</c:v>
                </c:pt>
                <c:pt idx="49">
                  <c:v>Магарамкентский МР</c:v>
                </c:pt>
                <c:pt idx="50">
                  <c:v>Шамильский МР</c:v>
                </c:pt>
                <c:pt idx="51">
                  <c:v>Кизлярский МР</c:v>
                </c:pt>
                <c:pt idx="52">
                  <c:v>Тляратинский МР</c:v>
                </c:pt>
                <c:pt idx="53">
                  <c:v>Чародинский МР</c:v>
                </c:pt>
              </c:strCache>
            </c:strRef>
          </c:cat>
          <c:val>
            <c:numRef>
              <c:f>'5.8. Образовательная среда'!$O$2:$O$55</c:f>
              <c:numCache>
                <c:formatCode>0.00</c:formatCode>
                <c:ptCount val="5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4.4615384615384617</c:v>
                </c:pt>
                <c:pt idx="37">
                  <c:v>4.4000000000000004</c:v>
                </c:pt>
                <c:pt idx="38">
                  <c:v>4.3636363636363633</c:v>
                </c:pt>
                <c:pt idx="39">
                  <c:v>4.333333333333333</c:v>
                </c:pt>
                <c:pt idx="40">
                  <c:v>4.333333333333333</c:v>
                </c:pt>
                <c:pt idx="41">
                  <c:v>4.333333333333333</c:v>
                </c:pt>
                <c:pt idx="42">
                  <c:v>4.333333333333333</c:v>
                </c:pt>
                <c:pt idx="43">
                  <c:v>4.3243243243243246</c:v>
                </c:pt>
                <c:pt idx="44">
                  <c:v>4.2727272727272725</c:v>
                </c:pt>
                <c:pt idx="45">
                  <c:v>4.2456140350877192</c:v>
                </c:pt>
                <c:pt idx="46">
                  <c:v>4.2380952380952381</c:v>
                </c:pt>
                <c:pt idx="47">
                  <c:v>4.2051282051282053</c:v>
                </c:pt>
                <c:pt idx="48">
                  <c:v>4.1739130434782608</c:v>
                </c:pt>
                <c:pt idx="49">
                  <c:v>4.15625</c:v>
                </c:pt>
                <c:pt idx="50">
                  <c:v>4.1025641025641022</c:v>
                </c:pt>
                <c:pt idx="51">
                  <c:v>3.9767441860465116</c:v>
                </c:pt>
                <c:pt idx="52">
                  <c:v>3.9230769230769229</c:v>
                </c:pt>
                <c:pt idx="53">
                  <c:v>3.8888888888888888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CE1-4D99-992C-CBD77E636398}"/>
            </c:ext>
          </c:extLst>
        </c:ser>
        <c:ser>
          <c:idx val="8"/>
          <c:order val="2"/>
          <c:tx>
            <c:strRef>
              <c:f>'5.8. Образовательная среда'!$P$1</c:f>
              <c:strCache>
                <c:ptCount val="1"/>
                <c:pt idx="0">
                  <c:v>Базовый  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'5.8. Образовательная среда'!$G$2:$G$55</c:f>
              <c:strCache>
                <c:ptCount val="54"/>
                <c:pt idx="0">
                  <c:v>Бежтинский участок</c:v>
                </c:pt>
                <c:pt idx="1">
                  <c:v>Кизилюртовский МР</c:v>
                </c:pt>
                <c:pt idx="2">
                  <c:v>Цумадинский МР</c:v>
                </c:pt>
                <c:pt idx="3">
                  <c:v>Докузпаринский МР</c:v>
                </c:pt>
                <c:pt idx="4">
                  <c:v>г. Каспийск</c:v>
                </c:pt>
                <c:pt idx="5">
                  <c:v>Ногайский МР</c:v>
                </c:pt>
                <c:pt idx="6">
                  <c:v>г. Избербаш</c:v>
                </c:pt>
                <c:pt idx="7">
                  <c:v>Подведомственные</c:v>
                </c:pt>
                <c:pt idx="8">
                  <c:v>Рутульский МР</c:v>
                </c:pt>
                <c:pt idx="9">
                  <c:v>Гергебильский МР</c:v>
                </c:pt>
                <c:pt idx="10">
                  <c:v>г. Хасавюрт</c:v>
                </c:pt>
                <c:pt idx="11">
                  <c:v>г. Махачкала</c:v>
                </c:pt>
                <c:pt idx="12">
                  <c:v>г. Дагестанские Огни</c:v>
                </c:pt>
                <c:pt idx="13">
                  <c:v>Цунтинский МР</c:v>
                </c:pt>
                <c:pt idx="14">
                  <c:v>Гумбетовский МР</c:v>
                </c:pt>
                <c:pt idx="15">
                  <c:v>Лакский МР</c:v>
                </c:pt>
                <c:pt idx="16">
                  <c:v>Кулинский МР</c:v>
                </c:pt>
                <c:pt idx="17">
                  <c:v>ЦОДОУ ЗОЖ</c:v>
                </c:pt>
                <c:pt idx="18">
                  <c:v>Сулейман-Стальский МР</c:v>
                </c:pt>
                <c:pt idx="19">
                  <c:v>г. Кизилюрт</c:v>
                </c:pt>
                <c:pt idx="20">
                  <c:v>Кумторкалинский МР</c:v>
                </c:pt>
                <c:pt idx="21">
                  <c:v>Хивский МР</c:v>
                </c:pt>
                <c:pt idx="22">
                  <c:v>Агульский МР</c:v>
                </c:pt>
                <c:pt idx="23">
                  <c:v>Дахадаевский МР</c:v>
                </c:pt>
                <c:pt idx="24">
                  <c:v>Кайтагский МР</c:v>
                </c:pt>
                <c:pt idx="25">
                  <c:v>Ахвахский МР</c:v>
                </c:pt>
                <c:pt idx="26">
                  <c:v>Новолакский МР</c:v>
                </c:pt>
                <c:pt idx="27">
                  <c:v>Карабудахкентский МР</c:v>
                </c:pt>
                <c:pt idx="28">
                  <c:v>Казбековский МР</c:v>
                </c:pt>
                <c:pt idx="29">
                  <c:v>Буйнакский МР</c:v>
                </c:pt>
                <c:pt idx="30">
                  <c:v>Хасавюртовский МР</c:v>
                </c:pt>
                <c:pt idx="31">
                  <c:v>г. Дербент</c:v>
                </c:pt>
                <c:pt idx="32">
                  <c:v>Каякентский МР</c:v>
                </c:pt>
                <c:pt idx="33">
                  <c:v>г. Кизляр</c:v>
                </c:pt>
                <c:pt idx="34">
                  <c:v>г. Южно-Сухокумск</c:v>
                </c:pt>
                <c:pt idx="35">
                  <c:v>Гунибский МР</c:v>
                </c:pt>
                <c:pt idx="36">
                  <c:v>Ботлихский МР</c:v>
                </c:pt>
                <c:pt idx="37">
                  <c:v>Унцукульский МР</c:v>
                </c:pt>
                <c:pt idx="38">
                  <c:v>Сергокалинский МР</c:v>
                </c:pt>
                <c:pt idx="39">
                  <c:v>Тарумовский МР</c:v>
                </c:pt>
                <c:pt idx="40">
                  <c:v>Дербентский МР</c:v>
                </c:pt>
                <c:pt idx="41">
                  <c:v>Ахтынский МР</c:v>
                </c:pt>
                <c:pt idx="42">
                  <c:v>Акушинский МР</c:v>
                </c:pt>
                <c:pt idx="43">
                  <c:v>Хунзахский МР</c:v>
                </c:pt>
                <c:pt idx="44">
                  <c:v>г. Буйнакск</c:v>
                </c:pt>
                <c:pt idx="45">
                  <c:v>Табасаранский МР</c:v>
                </c:pt>
                <c:pt idx="46">
                  <c:v>Бабаюртовский МР</c:v>
                </c:pt>
                <c:pt idx="47">
                  <c:v>Левашинский МР</c:v>
                </c:pt>
                <c:pt idx="48">
                  <c:v>Курахский МР</c:v>
                </c:pt>
                <c:pt idx="49">
                  <c:v>Магарамкентский МР</c:v>
                </c:pt>
                <c:pt idx="50">
                  <c:v>Шамильский МР</c:v>
                </c:pt>
                <c:pt idx="51">
                  <c:v>Кизлярский МР</c:v>
                </c:pt>
                <c:pt idx="52">
                  <c:v>Тляратинский МР</c:v>
                </c:pt>
                <c:pt idx="53">
                  <c:v>Чародинский МР</c:v>
                </c:pt>
              </c:strCache>
            </c:strRef>
          </c:cat>
          <c:val>
            <c:numRef>
              <c:f>'5.8. Образовательная среда'!$P$2:$P$55</c:f>
              <c:numCache>
                <c:formatCode>0.00</c:formatCode>
                <c:ptCount val="5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CE1-4D99-992C-CBD77E636398}"/>
            </c:ext>
          </c:extLst>
        </c:ser>
        <c:ser>
          <c:idx val="0"/>
          <c:order val="3"/>
          <c:tx>
            <c:strRef>
              <c:f>'5.8. Образовательная среда'!$Q$1</c:f>
              <c:strCache>
                <c:ptCount val="1"/>
                <c:pt idx="0">
                  <c:v>Ниже базового  </c:v>
                </c:pt>
              </c:strCache>
            </c:strRef>
          </c:tx>
          <c:spPr>
            <a:solidFill>
              <a:srgbClr val="FF000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'5.8. Образовательная среда'!$G$2:$G$55</c:f>
              <c:strCache>
                <c:ptCount val="54"/>
                <c:pt idx="0">
                  <c:v>Бежтинский участок</c:v>
                </c:pt>
                <c:pt idx="1">
                  <c:v>Кизилюртовский МР</c:v>
                </c:pt>
                <c:pt idx="2">
                  <c:v>Цумадинский МР</c:v>
                </c:pt>
                <c:pt idx="3">
                  <c:v>Докузпаринский МР</c:v>
                </c:pt>
                <c:pt idx="4">
                  <c:v>г. Каспийск</c:v>
                </c:pt>
                <c:pt idx="5">
                  <c:v>Ногайский МР</c:v>
                </c:pt>
                <c:pt idx="6">
                  <c:v>г. Избербаш</c:v>
                </c:pt>
                <c:pt idx="7">
                  <c:v>Подведомственные</c:v>
                </c:pt>
                <c:pt idx="8">
                  <c:v>Рутульский МР</c:v>
                </c:pt>
                <c:pt idx="9">
                  <c:v>Гергебильский МР</c:v>
                </c:pt>
                <c:pt idx="10">
                  <c:v>г. Хасавюрт</c:v>
                </c:pt>
                <c:pt idx="11">
                  <c:v>г. Махачкала</c:v>
                </c:pt>
                <c:pt idx="12">
                  <c:v>г. Дагестанские Огни</c:v>
                </c:pt>
                <c:pt idx="13">
                  <c:v>Цунтинский МР</c:v>
                </c:pt>
                <c:pt idx="14">
                  <c:v>Гумбетовский МР</c:v>
                </c:pt>
                <c:pt idx="15">
                  <c:v>Лакский МР</c:v>
                </c:pt>
                <c:pt idx="16">
                  <c:v>Кулинский МР</c:v>
                </c:pt>
                <c:pt idx="17">
                  <c:v>ЦОДОУ ЗОЖ</c:v>
                </c:pt>
                <c:pt idx="18">
                  <c:v>Сулейман-Стальский МР</c:v>
                </c:pt>
                <c:pt idx="19">
                  <c:v>г. Кизилюрт</c:v>
                </c:pt>
                <c:pt idx="20">
                  <c:v>Кумторкалинский МР</c:v>
                </c:pt>
                <c:pt idx="21">
                  <c:v>Хивский МР</c:v>
                </c:pt>
                <c:pt idx="22">
                  <c:v>Агульский МР</c:v>
                </c:pt>
                <c:pt idx="23">
                  <c:v>Дахадаевский МР</c:v>
                </c:pt>
                <c:pt idx="24">
                  <c:v>Кайтагский МР</c:v>
                </c:pt>
                <c:pt idx="25">
                  <c:v>Ахвахский МР</c:v>
                </c:pt>
                <c:pt idx="26">
                  <c:v>Новолакский МР</c:v>
                </c:pt>
                <c:pt idx="27">
                  <c:v>Карабудахкентский МР</c:v>
                </c:pt>
                <c:pt idx="28">
                  <c:v>Казбековский МР</c:v>
                </c:pt>
                <c:pt idx="29">
                  <c:v>Буйнакский МР</c:v>
                </c:pt>
                <c:pt idx="30">
                  <c:v>Хасавюртовский МР</c:v>
                </c:pt>
                <c:pt idx="31">
                  <c:v>г. Дербент</c:v>
                </c:pt>
                <c:pt idx="32">
                  <c:v>Каякентский МР</c:v>
                </c:pt>
                <c:pt idx="33">
                  <c:v>г. Кизляр</c:v>
                </c:pt>
                <c:pt idx="34">
                  <c:v>г. Южно-Сухокумск</c:v>
                </c:pt>
                <c:pt idx="35">
                  <c:v>Гунибский МР</c:v>
                </c:pt>
                <c:pt idx="36">
                  <c:v>Ботлихский МР</c:v>
                </c:pt>
                <c:pt idx="37">
                  <c:v>Унцукульский МР</c:v>
                </c:pt>
                <c:pt idx="38">
                  <c:v>Сергокалинский МР</c:v>
                </c:pt>
                <c:pt idx="39">
                  <c:v>Тарумовский МР</c:v>
                </c:pt>
                <c:pt idx="40">
                  <c:v>Дербентский МР</c:v>
                </c:pt>
                <c:pt idx="41">
                  <c:v>Ахтынский МР</c:v>
                </c:pt>
                <c:pt idx="42">
                  <c:v>Акушинский МР</c:v>
                </c:pt>
                <c:pt idx="43">
                  <c:v>Хунзахский МР</c:v>
                </c:pt>
                <c:pt idx="44">
                  <c:v>г. Буйнакск</c:v>
                </c:pt>
                <c:pt idx="45">
                  <c:v>Табасаранский МР</c:v>
                </c:pt>
                <c:pt idx="46">
                  <c:v>Бабаюртовский МР</c:v>
                </c:pt>
                <c:pt idx="47">
                  <c:v>Левашинский МР</c:v>
                </c:pt>
                <c:pt idx="48">
                  <c:v>Курахский МР</c:v>
                </c:pt>
                <c:pt idx="49">
                  <c:v>Магарамкентский МР</c:v>
                </c:pt>
                <c:pt idx="50">
                  <c:v>Шамильский МР</c:v>
                </c:pt>
                <c:pt idx="51">
                  <c:v>Кизлярский МР</c:v>
                </c:pt>
                <c:pt idx="52">
                  <c:v>Тляратинский МР</c:v>
                </c:pt>
                <c:pt idx="53">
                  <c:v>Чародинский МР</c:v>
                </c:pt>
              </c:strCache>
            </c:strRef>
          </c:cat>
          <c:val>
            <c:numRef>
              <c:f>'5.8. Образовательная среда'!$Q$2:$Q$55</c:f>
              <c:numCache>
                <c:formatCode>0.00</c:formatCode>
                <c:ptCount val="5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CE1-4D99-992C-CBD77E636398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30"/>
        <c:overlap val="100"/>
        <c:axId val="1299218543"/>
        <c:axId val="1299231503"/>
      </c:barChart>
      <c:catAx>
        <c:axId val="1299218543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99231503"/>
        <c:crosses val="autoZero"/>
        <c:auto val="1"/>
        <c:lblAlgn val="ctr"/>
        <c:lblOffset val="100"/>
        <c:tickMarkSkip val="1"/>
        <c:noMultiLvlLbl val="0"/>
      </c:catAx>
      <c:valAx>
        <c:axId val="1299231503"/>
        <c:scaling>
          <c:orientation val="minMax"/>
          <c:max val="5"/>
          <c:min val="2"/>
        </c:scaling>
        <c:delete val="0"/>
        <c:axPos val="t"/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.00" sourceLinked="1"/>
        <c:majorTickMark val="cross"/>
        <c:minorTickMark val="cross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99218543"/>
        <c:crosses val="autoZero"/>
        <c:crossBetween val="between"/>
        <c:majorUnit val="1"/>
        <c:minorUnit val="0.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0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02621B4-AD60-47E1-8FD3-A35DDDF2F767}">
  <sheetPr/>
  <sheetViews>
    <sheetView zoomScale="14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4.xml"/><Relationship Id="rId3" Type="http://schemas.openxmlformats.org/officeDocument/2006/relationships/chart" Target="../charts/chart9.xml"/><Relationship Id="rId7" Type="http://schemas.openxmlformats.org/officeDocument/2006/relationships/chart" Target="../charts/chart13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Relationship Id="rId9" Type="http://schemas.openxmlformats.org/officeDocument/2006/relationships/chart" Target="../charts/chart15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9.xml"/><Relationship Id="rId1" Type="http://schemas.openxmlformats.org/officeDocument/2006/relationships/chart" Target="../charts/chart18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1.xml"/><Relationship Id="rId1" Type="http://schemas.openxmlformats.org/officeDocument/2006/relationships/chart" Target="../charts/chart20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3.xml"/><Relationship Id="rId1" Type="http://schemas.openxmlformats.org/officeDocument/2006/relationships/chart" Target="../charts/chart22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5.xml"/><Relationship Id="rId1" Type="http://schemas.openxmlformats.org/officeDocument/2006/relationships/chart" Target="../charts/chart24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7.xml"/><Relationship Id="rId1" Type="http://schemas.openxmlformats.org/officeDocument/2006/relationships/chart" Target="../charts/chart26.xm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9.xml"/><Relationship Id="rId1" Type="http://schemas.openxmlformats.org/officeDocument/2006/relationships/chart" Target="../charts/chart28.xm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1.xml"/><Relationship Id="rId1" Type="http://schemas.openxmlformats.org/officeDocument/2006/relationships/chart" Target="../charts/chart30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7750" cy="627969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063EA81-E7EA-5CA3-1441-38ED40E7673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104953</xdr:colOff>
      <xdr:row>56</xdr:row>
      <xdr:rowOff>103549</xdr:rowOff>
    </xdr:from>
    <xdr:to>
      <xdr:col>16</xdr:col>
      <xdr:colOff>46953</xdr:colOff>
      <xdr:row>122</xdr:row>
      <xdr:rowOff>158196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17C0A28-8EB7-44CE-82B5-D5500E9DFAC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</xdr:col>
      <xdr:colOff>230006</xdr:colOff>
      <xdr:row>123</xdr:row>
      <xdr:rowOff>174288</xdr:rowOff>
    </xdr:from>
    <xdr:to>
      <xdr:col>10</xdr:col>
      <xdr:colOff>101441</xdr:colOff>
      <xdr:row>190</xdr:row>
      <xdr:rowOff>95471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3D0C9FD-B4FE-4A29-A566-5B8C94ED87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542926</xdr:colOff>
      <xdr:row>8</xdr:row>
      <xdr:rowOff>47626</xdr:rowOff>
    </xdr:from>
    <xdr:to>
      <xdr:col>11</xdr:col>
      <xdr:colOff>161926</xdr:colOff>
      <xdr:row>30</xdr:row>
      <xdr:rowOff>100013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2E6A049-AE39-4716-A067-CD0F9957CDB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0</xdr:col>
      <xdr:colOff>57150</xdr:colOff>
      <xdr:row>8</xdr:row>
      <xdr:rowOff>38100</xdr:rowOff>
    </xdr:from>
    <xdr:to>
      <xdr:col>5</xdr:col>
      <xdr:colOff>361950</xdr:colOff>
      <xdr:row>30</xdr:row>
      <xdr:rowOff>90487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2B3292D-4C2C-48D3-8FFC-81165D26343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342900</xdr:colOff>
      <xdr:row>8</xdr:row>
      <xdr:rowOff>28576</xdr:rowOff>
    </xdr:from>
    <xdr:to>
      <xdr:col>17</xdr:col>
      <xdr:colOff>419100</xdr:colOff>
      <xdr:row>30</xdr:row>
      <xdr:rowOff>114300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F024608-F235-47E0-B7E3-D8C9B2020E7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9</xdr:row>
      <xdr:rowOff>180975</xdr:rowOff>
    </xdr:from>
    <xdr:to>
      <xdr:col>13</xdr:col>
      <xdr:colOff>490817</xdr:colOff>
      <xdr:row>33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331B4A7-C481-4DA4-A99A-B8ED938E098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257175</xdr:colOff>
      <xdr:row>35</xdr:row>
      <xdr:rowOff>17689</xdr:rowOff>
    </xdr:from>
    <xdr:to>
      <xdr:col>6</xdr:col>
      <xdr:colOff>281827</xdr:colOff>
      <xdr:row>58</xdr:row>
      <xdr:rowOff>59791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E427B9F-74B8-473E-AFD5-EA033EC0829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447675</xdr:colOff>
      <xdr:row>35</xdr:row>
      <xdr:rowOff>27214</xdr:rowOff>
    </xdr:from>
    <xdr:to>
      <xdr:col>14</xdr:col>
      <xdr:colOff>9683</xdr:colOff>
      <xdr:row>58</xdr:row>
      <xdr:rowOff>69316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2208AD34-B90E-4408-A544-A24500DEE3B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238125</xdr:colOff>
      <xdr:row>58</xdr:row>
      <xdr:rowOff>189139</xdr:rowOff>
    </xdr:from>
    <xdr:to>
      <xdr:col>6</xdr:col>
      <xdr:colOff>262777</xdr:colOff>
      <xdr:row>82</xdr:row>
      <xdr:rowOff>40741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CF778A5F-215C-4F8D-8D6C-451FB858AB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457200</xdr:colOff>
      <xdr:row>58</xdr:row>
      <xdr:rowOff>189139</xdr:rowOff>
    </xdr:from>
    <xdr:to>
      <xdr:col>14</xdr:col>
      <xdr:colOff>19208</xdr:colOff>
      <xdr:row>82</xdr:row>
      <xdr:rowOff>40741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F0AFBBA-FE53-401D-9BE8-3E0ADF1B7E0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247650</xdr:colOff>
      <xdr:row>82</xdr:row>
      <xdr:rowOff>170089</xdr:rowOff>
    </xdr:from>
    <xdr:to>
      <xdr:col>6</xdr:col>
      <xdr:colOff>272302</xdr:colOff>
      <xdr:row>106</xdr:row>
      <xdr:rowOff>21691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79365259-7832-4D09-9C22-9D2D7E544A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438150</xdr:colOff>
      <xdr:row>82</xdr:row>
      <xdr:rowOff>179614</xdr:rowOff>
    </xdr:from>
    <xdr:to>
      <xdr:col>14</xdr:col>
      <xdr:colOff>158</xdr:colOff>
      <xdr:row>106</xdr:row>
      <xdr:rowOff>31216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73D6BA2A-7AF3-4972-BEF9-0B36A0B568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228600</xdr:colOff>
      <xdr:row>106</xdr:row>
      <xdr:rowOff>151039</xdr:rowOff>
    </xdr:from>
    <xdr:to>
      <xdr:col>6</xdr:col>
      <xdr:colOff>253252</xdr:colOff>
      <xdr:row>130</xdr:row>
      <xdr:rowOff>2641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AE3A0A5-C13F-42B5-9F29-5DE4F661699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6</xdr:col>
      <xdr:colOff>447675</xdr:colOff>
      <xdr:row>106</xdr:row>
      <xdr:rowOff>151039</xdr:rowOff>
    </xdr:from>
    <xdr:to>
      <xdr:col>14</xdr:col>
      <xdr:colOff>9683</xdr:colOff>
      <xdr:row>130</xdr:row>
      <xdr:rowOff>2641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6CB6E92-D0BD-41BD-AF40-8EFF444FA9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104953</xdr:colOff>
      <xdr:row>56</xdr:row>
      <xdr:rowOff>103549</xdr:rowOff>
    </xdr:from>
    <xdr:to>
      <xdr:col>16</xdr:col>
      <xdr:colOff>46953</xdr:colOff>
      <xdr:row>122</xdr:row>
      <xdr:rowOff>158196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D40E566-4081-42C8-A171-857B6C50EE3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</xdr:col>
      <xdr:colOff>230006</xdr:colOff>
      <xdr:row>123</xdr:row>
      <xdr:rowOff>174288</xdr:rowOff>
    </xdr:from>
    <xdr:to>
      <xdr:col>10</xdr:col>
      <xdr:colOff>101441</xdr:colOff>
      <xdr:row>190</xdr:row>
      <xdr:rowOff>95471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742A92D-2F7B-4F6D-A8FD-22DEC7067E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104953</xdr:colOff>
      <xdr:row>56</xdr:row>
      <xdr:rowOff>103549</xdr:rowOff>
    </xdr:from>
    <xdr:to>
      <xdr:col>17</xdr:col>
      <xdr:colOff>46953</xdr:colOff>
      <xdr:row>122</xdr:row>
      <xdr:rowOff>158196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D083FFA-CC1D-472E-A1E9-50216C2419B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</xdr:col>
      <xdr:colOff>230006</xdr:colOff>
      <xdr:row>123</xdr:row>
      <xdr:rowOff>174288</xdr:rowOff>
    </xdr:from>
    <xdr:to>
      <xdr:col>10</xdr:col>
      <xdr:colOff>101441</xdr:colOff>
      <xdr:row>190</xdr:row>
      <xdr:rowOff>95471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1003F48-B811-4526-80D5-1818592D1B7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152578</xdr:colOff>
      <xdr:row>56</xdr:row>
      <xdr:rowOff>122599</xdr:rowOff>
    </xdr:from>
    <xdr:to>
      <xdr:col>17</xdr:col>
      <xdr:colOff>94578</xdr:colOff>
      <xdr:row>122</xdr:row>
      <xdr:rowOff>177246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E57F03A-5DFD-41F8-AC37-B79098E9C4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</xdr:col>
      <xdr:colOff>230006</xdr:colOff>
      <xdr:row>123</xdr:row>
      <xdr:rowOff>174288</xdr:rowOff>
    </xdr:from>
    <xdr:to>
      <xdr:col>11</xdr:col>
      <xdr:colOff>457200</xdr:colOff>
      <xdr:row>190</xdr:row>
      <xdr:rowOff>95471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C7190D2-B85B-4DA1-882F-C080AF65158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104953</xdr:colOff>
      <xdr:row>56</xdr:row>
      <xdr:rowOff>103549</xdr:rowOff>
    </xdr:from>
    <xdr:to>
      <xdr:col>17</xdr:col>
      <xdr:colOff>46953</xdr:colOff>
      <xdr:row>122</xdr:row>
      <xdr:rowOff>158196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D84C398-41FF-454E-A773-1643A20354E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</xdr:col>
      <xdr:colOff>230006</xdr:colOff>
      <xdr:row>123</xdr:row>
      <xdr:rowOff>174288</xdr:rowOff>
    </xdr:from>
    <xdr:to>
      <xdr:col>11</xdr:col>
      <xdr:colOff>457200</xdr:colOff>
      <xdr:row>190</xdr:row>
      <xdr:rowOff>95471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5BD4C64-B30C-4DBA-8C55-627D0C163E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104953</xdr:colOff>
      <xdr:row>56</xdr:row>
      <xdr:rowOff>103549</xdr:rowOff>
    </xdr:from>
    <xdr:to>
      <xdr:col>17</xdr:col>
      <xdr:colOff>46953</xdr:colOff>
      <xdr:row>122</xdr:row>
      <xdr:rowOff>158196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9302829-AC38-433F-8D44-CBD87F2A5F9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</xdr:col>
      <xdr:colOff>230006</xdr:colOff>
      <xdr:row>123</xdr:row>
      <xdr:rowOff>174288</xdr:rowOff>
    </xdr:from>
    <xdr:to>
      <xdr:col>11</xdr:col>
      <xdr:colOff>457200</xdr:colOff>
      <xdr:row>190</xdr:row>
      <xdr:rowOff>95471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C443B4C-82A8-44DC-BCFE-D400CF2BE36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104953</xdr:colOff>
      <xdr:row>56</xdr:row>
      <xdr:rowOff>103549</xdr:rowOff>
    </xdr:from>
    <xdr:to>
      <xdr:col>17</xdr:col>
      <xdr:colOff>46953</xdr:colOff>
      <xdr:row>122</xdr:row>
      <xdr:rowOff>158196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77F4154-B40B-483E-A8B0-8409DD2D084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</xdr:col>
      <xdr:colOff>230006</xdr:colOff>
      <xdr:row>123</xdr:row>
      <xdr:rowOff>174288</xdr:rowOff>
    </xdr:from>
    <xdr:to>
      <xdr:col>11</xdr:col>
      <xdr:colOff>457200</xdr:colOff>
      <xdr:row>190</xdr:row>
      <xdr:rowOff>95471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DAD8A79-5E4B-465F-95AC-CFF31FB78A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104953</xdr:colOff>
      <xdr:row>56</xdr:row>
      <xdr:rowOff>103549</xdr:rowOff>
    </xdr:from>
    <xdr:to>
      <xdr:col>17</xdr:col>
      <xdr:colOff>46953</xdr:colOff>
      <xdr:row>122</xdr:row>
      <xdr:rowOff>158196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C69A567-DC5C-4F06-92C0-9BC9967687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</xdr:col>
      <xdr:colOff>230006</xdr:colOff>
      <xdr:row>123</xdr:row>
      <xdr:rowOff>174288</xdr:rowOff>
    </xdr:from>
    <xdr:to>
      <xdr:col>11</xdr:col>
      <xdr:colOff>457200</xdr:colOff>
      <xdr:row>190</xdr:row>
      <xdr:rowOff>95471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7115F44-DEED-47E3-AF4B-4C950BA5E0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104953</xdr:colOff>
      <xdr:row>56</xdr:row>
      <xdr:rowOff>103549</xdr:rowOff>
    </xdr:from>
    <xdr:to>
      <xdr:col>17</xdr:col>
      <xdr:colOff>46953</xdr:colOff>
      <xdr:row>122</xdr:row>
      <xdr:rowOff>158196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916CB08-5AE1-414F-80E9-AF3306C8EC8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</xdr:col>
      <xdr:colOff>230006</xdr:colOff>
      <xdr:row>123</xdr:row>
      <xdr:rowOff>174288</xdr:rowOff>
    </xdr:from>
    <xdr:to>
      <xdr:col>11</xdr:col>
      <xdr:colOff>457200</xdr:colOff>
      <xdr:row>190</xdr:row>
      <xdr:rowOff>95471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718AC0D-E630-4172-8A30-9FB908BCD6D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ABB6B71E-BC51-40E0-B68C-2AA5A742EFA1}" autoFormatId="16" applyNumberFormats="0" applyBorderFormats="0" applyFontFormats="0" applyPatternFormats="0" applyAlignmentFormats="0" applyWidthHeightFormats="0">
  <queryTableRefresh nextId="30">
    <queryTableFields count="17">
      <queryTableField id="5" name="ИНН" tableColumnId="5"/>
      <queryTableField id="10" name="МО" tableColumnId="10"/>
      <queryTableField id="6" name="ОО" tableColumnId="6"/>
      <queryTableField id="18" name="№ варианта самодиагностики" tableColumnId="12"/>
      <queryTableField id="7" name="Балл" tableColumnId="7"/>
      <queryTableField id="8" name="Максимальный балл" tableColumnId="8"/>
      <queryTableField id="17" name="№ уровня" tableColumnId="11"/>
      <queryTableField id="9" name="Уровень" tableColumnId="9"/>
      <queryTableField id="20" name="Ключевое условие &quot;Учитель. Школьная команда&quot;" tableColumnId="1"/>
      <queryTableField id="21" name="Ключевое условие &quot;Образовательная среда&quot;" tableColumnId="2"/>
      <queryTableField id="22" name="Ключевое условие &quot;Школьный климат&quot;" tableColumnId="3"/>
      <queryTableField id="23" name="Магистральное направление &quot;Воспитание&quot;" tableColumnId="4"/>
      <queryTableField id="24" name="Магистральное направление &quot;Здоровье&quot;" tableColumnId="13"/>
      <queryTableField id="25" name="Магистральное направление &quot;Знание&quot;" tableColumnId="14"/>
      <queryTableField id="29" dataBound="0" tableColumnId="18"/>
      <queryTableField id="26" name="Магистральное направление &quot;Профориентация&quot;" tableColumnId="15"/>
      <queryTableField id="27" name="Магистральное направление &quot;Творчество&quot;" tableColumnId="1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FFD93FB7-D106-430F-95B7-C659C9DA532C}" autoFormatId="16" applyNumberFormats="0" applyBorderFormats="0" applyFontFormats="0" applyPatternFormats="0" applyAlignmentFormats="0" applyWidthHeightFormats="0">
  <queryTableRefresh nextId="5">
    <queryTableFields count="4">
      <queryTableField id="1" name="ИНН" tableColumnId="1"/>
      <queryTableField id="2" name="МО" tableColumnId="2"/>
      <queryTableField id="3" name="ОО" tableColumnId="3"/>
      <queryTableField id="4" name="Прошли (раз)" tableColumnId="4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4" xr16:uid="{DD99FF16-621C-4579-8C09-1F69F6B42656}" autoFormatId="16" applyNumberFormats="0" applyBorderFormats="0" applyFontFormats="0" applyPatternFormats="0" applyAlignmentFormats="0" applyWidthHeightFormats="0">
  <queryTableRefresh nextId="37" unboundColumnsRight="1">
    <queryTableFields count="24">
      <queryTableField id="3" name="ИНН" tableColumnId="3"/>
      <queryTableField id="4" name="МО" tableColumnId="4"/>
      <queryTableField id="5" name="ОО" tableColumnId="5"/>
      <queryTableField id="17" name="№ варианта самодиагностики" tableColumnId="2"/>
      <queryTableField id="6" name="Балл" tableColumnId="6"/>
      <queryTableField id="7" name="Максимальный балл" tableColumnId="7"/>
      <queryTableField id="16" name="№ уровня" tableColumnId="1"/>
      <queryTableField id="8" name="Уровень" tableColumnId="8"/>
      <queryTableField id="20" name="Ключевое условие &quot;Учитель. Школьная команда&quot;" tableColumnId="9"/>
      <queryTableField id="30" dataBound="0" tableColumnId="18"/>
      <queryTableField id="21" name="Ключевое условие &quot;Образовательная среда&quot;" tableColumnId="10"/>
      <queryTableField id="32" dataBound="0" tableColumnId="20"/>
      <queryTableField id="22" name="Ключевое условие &quot;Школьный климат&quot;" tableColumnId="11"/>
      <queryTableField id="33" dataBound="0" tableColumnId="21"/>
      <queryTableField id="23" name="Магистральное направление &quot;Воспитание&quot;" tableColumnId="12"/>
      <queryTableField id="34" dataBound="0" tableColumnId="22"/>
      <queryTableField id="24" name="Магистральное направление &quot;Здоровье&quot;" tableColumnId="13"/>
      <queryTableField id="35" dataBound="0" tableColumnId="23"/>
      <queryTableField id="25" name="Магистральное направление &quot;Знание&quot;" tableColumnId="14"/>
      <queryTableField id="29" dataBound="0" tableColumnId="17"/>
      <queryTableField id="26" name="Магистральное направление &quot;Профориентация&quot;" tableColumnId="15"/>
      <queryTableField id="36" dataBound="0" tableColumnId="24"/>
      <queryTableField id="27" name="Магистральное направление &quot;Творчество&quot;" tableColumnId="16"/>
      <queryTableField id="31" dataBound="0" tableColumnId="1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C847427-8744-4A9B-B36F-29E860FCDC0B}" name="OO" displayName="OO" ref="A1:E1391" totalsRowShown="0">
  <autoFilter ref="A1:E1391" xr:uid="{8C847427-8744-4A9B-B36F-29E860FCDC0B}"/>
  <sortState xmlns:xlrd2="http://schemas.microsoft.com/office/spreadsheetml/2017/richdata2" ref="A2:E1391">
    <sortCondition ref="C2:C1391"/>
    <sortCondition ref="D2:D1391"/>
  </sortState>
  <tableColumns count="5">
    <tableColumn id="1" xr3:uid="{70160C6F-D1B9-45CC-878B-911D6CA79AF3}" name="№"/>
    <tableColumn id="2" xr3:uid="{1D345772-1C7A-4ED8-AEA6-548AB940D38C}" name="ИНН"/>
    <tableColumn id="3" xr3:uid="{242E813F-D586-4F77-A3CD-7B1E26387360}" name="МО"/>
    <tableColumn id="4" xr3:uid="{11696B2F-20DC-4421-B037-B1F820295A69}" name="ОО"/>
    <tableColumn id="5" xr3:uid="{727FED89-F5BD-4DEF-8351-E5640D7EA09E}" name="Примечания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8203E9D-795F-42B0-A165-B29E2E4BF414}" name="All_Results" displayName="All_Results" ref="A1:Q1436" tableType="queryTable" totalsRowShown="0">
  <autoFilter ref="A1:Q1436" xr:uid="{D8203E9D-795F-42B0-A165-B29E2E4BF414}"/>
  <tableColumns count="17">
    <tableColumn id="5" xr3:uid="{5F38DC5F-93DD-4051-BC97-F2BB2E7031F5}" uniqueName="5" name="ИНН" queryTableFieldId="5" dataDxfId="525"/>
    <tableColumn id="10" xr3:uid="{64E91F41-1899-46D6-B937-8B8511EBDD06}" uniqueName="10" name="МО" queryTableFieldId="10" dataDxfId="524"/>
    <tableColumn id="6" xr3:uid="{B5491AF8-BBED-42D8-8B4F-5D5769E0CFC8}" uniqueName="6" name="ОО" queryTableFieldId="6" dataDxfId="523"/>
    <tableColumn id="12" xr3:uid="{7B51E4DC-B7DF-441F-B85A-F31A93A3D1B6}" uniqueName="12" name="№ варианта самодиагностики" queryTableFieldId="18" dataDxfId="522"/>
    <tableColumn id="7" xr3:uid="{67594216-69D9-4CC3-B72C-DC8534CD6188}" uniqueName="7" name="Балл" queryTableFieldId="7" dataDxfId="521"/>
    <tableColumn id="8" xr3:uid="{D0E217AB-68C8-4AD9-AFF1-487506ACD318}" uniqueName="8" name="Максимальный балл" queryTableFieldId="8" dataDxfId="520"/>
    <tableColumn id="11" xr3:uid="{56BDA8AB-9764-40F0-BC32-07D0F67CE033}" uniqueName="11" name="№ уровня" queryTableFieldId="17" dataDxfId="519"/>
    <tableColumn id="9" xr3:uid="{A2352630-FF20-4527-B810-8A229E68BD98}" uniqueName="9" name="Уровень" queryTableFieldId="9" dataDxfId="518"/>
    <tableColumn id="1" xr3:uid="{A2195A18-AA9D-43EF-9411-F6271224D071}" uniqueName="1" name="Ключевое условие &quot;Учитель. Школьная команда&quot;" queryTableFieldId="20"/>
    <tableColumn id="2" xr3:uid="{8EF9F0CD-714B-43DA-8773-7AFDE0F543CF}" uniqueName="2" name="Ключевое условие &quot;Образовательная среда&quot;" queryTableFieldId="21"/>
    <tableColumn id="3" xr3:uid="{633BD832-BB02-4D9E-BD72-FEDBAB2611DA}" uniqueName="3" name="Ключевое условие &quot;Школьный климат&quot;" queryTableFieldId="22"/>
    <tableColumn id="4" xr3:uid="{00425A48-AAAB-49B3-B179-06BC80125C60}" uniqueName="4" name="Магистральное направление &quot;Воспитание&quot;" queryTableFieldId="23"/>
    <tableColumn id="13" xr3:uid="{7CE7C83E-8816-4FDD-88B3-2F23AD7CC246}" uniqueName="13" name="Магистральное направление &quot;Здоровье&quot;" queryTableFieldId="24"/>
    <tableColumn id="14" xr3:uid="{CC882F52-F36B-42E1-9481-99F107B55F10}" uniqueName="14" name="Магистральное направление &quot;Знание&quot;" queryTableFieldId="25"/>
    <tableColumn id="18" xr3:uid="{8CECF677-8864-441F-812E-DE536CF58460}" uniqueName="18" name="Знание" queryTableFieldId="29"/>
    <tableColumn id="15" xr3:uid="{345FB405-FDFD-49FC-BAD7-C5E2C6DE3889}" uniqueName="15" name="Магистральное направление &quot;Профориентация&quot;" queryTableFieldId="26"/>
    <tableColumn id="16" xr3:uid="{D903B8B8-6F4E-4A50-80DC-757CA2BCB2D2}" uniqueName="16" name="Магистральное направление &quot;Творчество&quot;" queryTableFieldId="2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FD14E9FB-6A3A-4450-85FA-0607C79B4FE3}" name="Duplicates" displayName="Duplicates" ref="A1:D59" tableType="queryTable" totalsRowShown="0">
  <autoFilter ref="A1:D59" xr:uid="{FD14E9FB-6A3A-4450-85FA-0607C79B4FE3}"/>
  <tableColumns count="4">
    <tableColumn id="1" xr3:uid="{04506C4A-0DC4-40DF-82EB-58D3502DE816}" uniqueName="1" name="ИНН" queryTableFieldId="1" dataDxfId="517"/>
    <tableColumn id="2" xr3:uid="{B00727BF-0F21-4DA8-A5ED-D36F817B009B}" uniqueName="2" name="МО" queryTableFieldId="2"/>
    <tableColumn id="3" xr3:uid="{22F18217-4453-4400-8309-7798EA444C0F}" uniqueName="3" name="ОО" queryTableFieldId="3"/>
    <tableColumn id="4" xr3:uid="{63A87042-C19D-4B15-8D2B-CE52F4D281E1}" uniqueName="4" name="Прошли (раз)" queryTableFieldId="4" dataDxfId="516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3671B37B-4452-4219-8913-81B5B94FC25A}" name="No_Duplicates" displayName="No_Duplicates" ref="A1:X1350" tableType="queryTable" totalsRowShown="0" headerRowDxfId="515">
  <autoFilter ref="A1:X1350" xr:uid="{3671B37B-4452-4219-8913-81B5B94FC25A}"/>
  <tableColumns count="24">
    <tableColumn id="3" xr3:uid="{7E7AE195-C601-4006-BC1E-054A7000A209}" uniqueName="3" name="ИНН" queryTableFieldId="3" dataDxfId="514"/>
    <tableColumn id="4" xr3:uid="{F46A1CE8-B40D-443E-88B6-5ED4BA6D2A0F}" uniqueName="4" name="МО" queryTableFieldId="4" dataDxfId="513"/>
    <tableColumn id="5" xr3:uid="{E9D6587A-578C-497B-AC0C-A264EAE27935}" uniqueName="5" name="ОО" queryTableFieldId="5" dataDxfId="512"/>
    <tableColumn id="2" xr3:uid="{BF85DDC3-E007-4685-B34A-8851CB9BD397}" uniqueName="2" name="№ варианта самодиагностики" queryTableFieldId="17" dataDxfId="511"/>
    <tableColumn id="6" xr3:uid="{8DFBB985-0C26-4F6E-8746-13382DDB673C}" uniqueName="6" name="Балл" queryTableFieldId="6" dataDxfId="510"/>
    <tableColumn id="7" xr3:uid="{D5C13C95-86F0-4902-98B8-EDF775F3199F}" uniqueName="7" name="Максимальный балл" queryTableFieldId="7" dataDxfId="509"/>
    <tableColumn id="1" xr3:uid="{542B2E1E-15B1-4DA8-A7F6-20699CCDFFCA}" uniqueName="1" name="№ уровня" queryTableFieldId="16" dataDxfId="508"/>
    <tableColumn id="8" xr3:uid="{651FC85B-86C7-4756-A7E8-24F0983759BD}" uniqueName="8" name="Уровень" queryTableFieldId="8" dataDxfId="507"/>
    <tableColumn id="9" xr3:uid="{CF9CBA4D-7BF1-40D0-8466-ABD3171A03A3}" uniqueName="9" name="Ключевое условие &quot;Учитель. Школьная команда&quot;" queryTableFieldId="20" dataDxfId="506"/>
    <tableColumn id="18" xr3:uid="{7AF40E4C-3FF1-4A70-87A2-F2A2C7DFD19F}" uniqueName="18" name="Учитель. Школьная команда" queryTableFieldId="30" dataDxfId="505">
      <calculatedColumnFormula array="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calculatedColumnFormula>
    </tableColumn>
    <tableColumn id="10" xr3:uid="{15C2770E-E612-4873-96F6-018410EF3CCA}" uniqueName="10" name="Ключевое условие &quot;Образовательная среда&quot;" queryTableFieldId="21" dataDxfId="504"/>
    <tableColumn id="20" xr3:uid="{97412559-F974-4EEE-8637-37150161D79E}" uniqueName="20" name="Образовательная среда" queryTableFieldId="32" dataDxfId="503">
      <calculatedColumnFormula array="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calculatedColumnFormula>
    </tableColumn>
    <tableColumn id="11" xr3:uid="{56B6595F-E4A3-4EA8-863E-626876A5BDB0}" uniqueName="11" name="Ключевое условие &quot;Школьный климат&quot;" queryTableFieldId="22" dataDxfId="502"/>
    <tableColumn id="21" xr3:uid="{73255D73-2CC7-4FA2-9C09-4CFC8A9258B2}" uniqueName="21" name="Школьный климат" queryTableFieldId="33" dataDxfId="501">
      <calculatedColumnFormula array="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calculatedColumnFormula>
    </tableColumn>
    <tableColumn id="12" xr3:uid="{A5206187-3C10-43FE-B518-53903566856E}" uniqueName="12" name="Магистральное направление &quot;Воспитание&quot;" queryTableFieldId="23" dataDxfId="500"/>
    <tableColumn id="22" xr3:uid="{4214051B-026E-44B8-8095-71E4C0ADB533}" uniqueName="22" name="Воспитание" queryTableFieldId="34" dataDxfId="499">
      <calculatedColumnFormula array="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calculatedColumnFormula>
    </tableColumn>
    <tableColumn id="13" xr3:uid="{86714FE8-18D2-436A-BE48-36E72032EF4C}" uniqueName="13" name="Магистральное направление &quot;Здоровье&quot;" queryTableFieldId="24" dataDxfId="498"/>
    <tableColumn id="23" xr3:uid="{4CA26B43-45F1-4FE5-8D76-8D882037FB8C}" uniqueName="23" name="Здоровье" queryTableFieldId="35" dataDxfId="497">
      <calculatedColumnFormula array="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calculatedColumnFormula>
    </tableColumn>
    <tableColumn id="14" xr3:uid="{21B51FC1-E6A5-453F-8298-C1E5D8D5FB8C}" uniqueName="14" name="Магистральное направление &quot;Знание&quot;" queryTableFieldId="25" dataDxfId="496"/>
    <tableColumn id="17" xr3:uid="{4F86B2ED-1F11-4EDC-959A-6A6FBE6CDFC9}" uniqueName="17" name="Знание" queryTableFieldId="29" dataDxfId="495">
      <calculatedColumnFormula array="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calculatedColumnFormula>
    </tableColumn>
    <tableColumn id="15" xr3:uid="{B810EBBB-86BB-4B1F-ABFA-6270EFF7E136}" uniqueName="15" name="Магистральное направление &quot;Профориентация&quot;" queryTableFieldId="26" dataDxfId="494"/>
    <tableColumn id="24" xr3:uid="{206F0926-EDC3-4C9E-9323-58BCFB601789}" uniqueName="24" name="Профориентация" queryTableFieldId="36" dataDxfId="493">
      <calculatedColumnFormula array="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calculatedColumnFormula>
    </tableColumn>
    <tableColumn id="16" xr3:uid="{A17B836C-59ED-4DEF-A917-F3D863FDF851}" uniqueName="16" name="Магистральное направление &quot;Творчество&quot;" queryTableFieldId="27" dataDxfId="492"/>
    <tableColumn id="19" xr3:uid="{4D442876-04DA-4339-9AF9-19E97BA4FCA7}" uniqueName="19" name="Творчество" queryTableFieldId="31" dataDxfId="491">
      <calculatedColumnFormula array="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8A695F6-4241-44BD-91FE-013C2513CE27}" name="Choices" displayName="Choices" ref="A1:D7" totalsRowShown="0">
  <autoFilter ref="A1:D7" xr:uid="{C8A695F6-4241-44BD-91FE-013C2513CE27}"/>
  <tableColumns count="4">
    <tableColumn id="1" xr3:uid="{0DAE4B5D-E430-47DF-B83B-B35D7E41683C}" name="ИНН" dataDxfId="490"/>
    <tableColumn id="2" xr3:uid="{8CFB65F6-1B62-4C6B-9446-01B63A84ABC4}" name="МО">
      <calculatedColumnFormula>_xlfn.XLOOKUP(Choices[[#This Row],[ИНН]], OO[ИНН], OO[МО])</calculatedColumnFormula>
    </tableColumn>
    <tableColumn id="3" xr3:uid="{28E702B7-CC34-4498-844B-F8ECC876D6FF}" name="ОО">
      <calculatedColumnFormula>_xlfn.XLOOKUP(Choices[[#This Row],[ИНН]], OO[ИНН], OO[ОО])</calculatedColumnFormula>
    </tableColumn>
    <tableColumn id="4" xr3:uid="{6638ECD7-104F-4DAD-A124-623E3AC322A5}" name="№ варианта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4BE2C56D-6528-4668-A78A-07FE492D08A9}" name="Levels_MO" displayName="Levels_MO" ref="A1:Q56" totalsRowCount="1" headerRowDxfId="489" dataDxfId="488" totalsRowDxfId="487">
  <sortState xmlns:xlrd2="http://schemas.microsoft.com/office/spreadsheetml/2017/richdata2" ref="A2:Q55">
    <sortCondition descending="1" ref="M2:M55"/>
  </sortState>
  <tableColumns count="17">
    <tableColumn id="1" xr3:uid="{EC93A128-358D-4735-8500-514771CB87DA}" name="№" dataDxfId="486" totalsRowDxfId="143"/>
    <tableColumn id="4" xr3:uid="{BFE61B8B-CE50-4923-97B5-7C9DE11FE8C9}" name="Высокий" totalsRowFunction="custom" dataDxfId="265" totalsRowDxfId="142">
      <calculatedColumnFormula>COUNTIFS(No_Duplicates[МО], Levels_MO[[#This Row],[Муниципалитет]], No_Duplicates[Уровень], B$1)</calculatedColumnFormula>
      <totalsRowFormula>SUM(Levels_MO[Высокий])</totalsRowFormula>
    </tableColumn>
    <tableColumn id="5" xr3:uid="{5914F40C-B174-4F42-BC96-728909348B2E}" name="Средний" totalsRowFunction="custom" dataDxfId="485" totalsRowDxfId="141">
      <calculatedColumnFormula>COUNTIFS(No_Duplicates[МО], Levels_MO[[#This Row],[Муниципалитет]], No_Duplicates[Уровень], C$1)</calculatedColumnFormula>
      <totalsRowFormula>SUM(Levels_MO[Средний])</totalsRowFormula>
    </tableColumn>
    <tableColumn id="6" xr3:uid="{8DD4D19A-754B-4853-9B48-0B387A0161B7}" name="Базовый" totalsRowFunction="custom" dataDxfId="484" totalsRowDxfId="140">
      <calculatedColumnFormula>COUNTIFS(No_Duplicates[МО], Levels_MO[[#This Row],[Муниципалитет]], No_Duplicates[Уровень], D$1)</calculatedColumnFormula>
      <totalsRowFormula>SUM(Levels_MO[Базовый])</totalsRowFormula>
    </tableColumn>
    <tableColumn id="7" xr3:uid="{39482D6A-F191-42C3-BB94-DD791D111967}" name="Ниже базового" totalsRowFunction="custom" dataDxfId="483" totalsRowDxfId="139">
      <calculatedColumnFormula>COUNTIFS(No_Duplicates[МО], Levels_MO[[#This Row],[Муниципалитет]], No_Duplicates[Уровень], E$1)</calculatedColumnFormula>
      <totalsRowFormula>SUM(Levels_MO[Ниже базового])</totalsRowFormula>
    </tableColumn>
    <tableColumn id="18" xr3:uid="{7463FA99-DCA2-41DA-87D4-78092FB088E1}" name="№ " dataDxfId="482" totalsRowDxfId="138">
      <calculatedColumnFormula array="1">ROW() - ROW(_xlfn.TAKE(Levels_MO[], 1)) + 1</calculatedColumnFormula>
    </tableColumn>
    <tableColumn id="2" xr3:uid="{94384C0D-D8E4-42A9-83AE-A437EDF212DE}" name="Муниципалитет" totalsRowLabel="Всего" dataDxfId="481" totalsRowDxfId="137"/>
    <tableColumn id="3" xr3:uid="{1A09563D-28C1-432A-94B1-A07A309AD990}" name="Прошли" totalsRowFunction="custom" dataDxfId="377" totalsRowDxfId="136">
      <calculatedColumnFormula>SUM(Levels_MO[[#This Row],[Высокий]:[Ниже базового]])</calculatedColumnFormula>
      <totalsRowFormula>SUM(Levels_MO[Прошли])</totalsRowFormula>
    </tableColumn>
    <tableColumn id="8" xr3:uid="{77E16179-37FD-40BF-B4AD-2EA1964C5922}" name="Высокий  " totalsRowFunction="custom" dataDxfId="480" totalsRowDxfId="135" dataCellStyle="Percent">
      <calculatedColumnFormula>Levels_MO[[#This Row],[Высокий]] / Levels_MO[[#This Row],[Прошли]]</calculatedColumnFormula>
      <totalsRowFormula>Levels_MO[[#Totals],[Высокий]] / Levels_MO[[#Totals],[Прошли]]</totalsRowFormula>
    </tableColumn>
    <tableColumn id="9" xr3:uid="{6A244B00-FB82-487C-9BEA-B32C412E2BAC}" name="Средний " totalsRowFunction="custom" dataDxfId="479" totalsRowDxfId="134" dataCellStyle="Percent">
      <calculatedColumnFormula>Levels_MO[[#This Row],[Средний]] / Levels_MO[[#This Row],[Прошли]]</calculatedColumnFormula>
      <totalsRowFormula>Levels_MO[[#Totals],[Средний]] / Levels_MO[[#Totals],[Прошли]]</totalsRowFormula>
    </tableColumn>
    <tableColumn id="10" xr3:uid="{87865A5F-13A0-4FDD-9B2C-A9976DA48F26}" name="Базовый " totalsRowFunction="custom" dataDxfId="478" totalsRowDxfId="133" dataCellStyle="Percent">
      <calculatedColumnFormula>Levels_MO[[#This Row],[Базовый]] / Levels_MO[[#This Row],[Прошли]]</calculatedColumnFormula>
      <totalsRowFormula>Levels_MO[[#Totals],[Базовый]] / Levels_MO[[#Totals],[Прошли]]</totalsRowFormula>
    </tableColumn>
    <tableColumn id="11" xr3:uid="{818D5C73-B069-4F2B-9994-F43D87626070}" name="Ниже базового " totalsRowFunction="custom" dataDxfId="477" totalsRowDxfId="132" dataCellStyle="Percent">
      <calculatedColumnFormula>Levels_MO[[#This Row],[Ниже базового]] / Levels_MO[[#This Row],[Прошли]]</calculatedColumnFormula>
      <totalsRowFormula>Levels_MO[[#Totals],[Ниже базового]] / Levels_MO[[#Totals],[Прошли]]</totalsRowFormula>
    </tableColumn>
    <tableColumn id="12" xr3:uid="{29229CE8-6DAB-4E91-8EE1-DFFB8E8091BE}" name="Общая оценка МО (от 2 до 5)" totalsRowFunction="custom" dataDxfId="476" totalsRowDxfId="131">
      <calculatedColumnFormula>(5 * Levels_MO[[#This Row],[Высокий]] + 4 * Levels_MO[[#This Row],[Средний]] + 3 * Levels_MO[[#This Row],[Базовый]] + 2 * Levels_MO[[#This Row],[Ниже базового]]) / Levels_MO[[#This Row],[Прошли]]</calculatedColumnFormula>
      <totalsRowFormula>(5 * Levels_MO[[#Totals],[Высокий]] + 4 * Levels_MO[[#Totals],[Средний]] + 3 * Levels_MO[[#Totals],[Базовый]] + 2 * Levels_MO[[#Totals],[Ниже базового]]) / Levels_MO[[#Totals],[Прошли]]</totalsRowFormula>
    </tableColumn>
    <tableColumn id="16" xr3:uid="{46A9FDB3-0616-4BAF-9539-66F9E2DA59B6}" name="Средний  " dataDxfId="475" totalsRowDxfId="130">
      <calculatedColumnFormula>IF(Levels_MO[[#This Row],[Общий уровень МО]] = "средний", Levels_MO[[#This Row],[Общая оценка МО (от 2 до 5)]], NA())</calculatedColumnFormula>
    </tableColumn>
    <tableColumn id="15" xr3:uid="{7025E509-D2F9-44D7-9E92-BEA0410CF71D}" name="Базовый  " dataDxfId="474" totalsRowDxfId="129">
      <calculatedColumnFormula>IF(Levels_MO[[#This Row],[Общий уровень МО]] = "базовый", Levels_MO[[#This Row],[Общая оценка МО (от 2 до 5)]], NA())</calculatedColumnFormula>
    </tableColumn>
    <tableColumn id="14" xr3:uid="{CB3A4CC8-45D5-40F9-930A-E4E7F547AA62}" name="Ниже базового  " dataDxfId="473" totalsRowDxfId="128">
      <calculatedColumnFormula>IF(Levels_MO[[#This Row],[Общий уровень МО]] = "ниже базового", Levels_MO[[#This Row],[Общая оценка МО (от 2 до 5)]], NA())</calculatedColumnFormula>
    </tableColumn>
    <tableColumn id="13" xr3:uid="{58608C0B-F195-4369-90FF-24D12075B384}" name="Общий уровень МО" totalsRowFunction="custom" dataDxfId="376" totalsRowDxfId="127">
      <calculatedColumnFormula array="1">INDEX({"ниже базового","базовый","средний","высокий"}, ROUND(Levels_MO[[#This Row],[Общая оценка МО (от 2 до 5)]], 0) - 1)</calculatedColumnFormula>
      <totalsRowFormula array="1">INDEX({"ниже базового","базовый","средний","высокий"}, ROUND(Levels_MO[[#Totals],[Общая оценка МО (от 2 до 5)]], 0) - 1)</totalsRow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B2BD5E2-EAAE-4431-83BA-108AE1B3E1EB}" name="Levels_Total3" displayName="Levels_Total3" ref="H2:J7" totalsRowCount="1" headerRowDxfId="472" dataDxfId="471" totalsRowDxfId="470">
  <tableColumns count="3">
    <tableColumn id="1" xr3:uid="{9A4A74E3-B8BE-4CC9-94D5-D44681FB3EE6}" name="Уровень" totalsRowLabel="Всего ОО" dataDxfId="469" totalsRowDxfId="468"/>
    <tableColumn id="3" xr3:uid="{B2A6E584-2CF1-4730-8EDE-4F72C2E7D271}" name="ОО" totalsRowFunction="custom" dataDxfId="467" totalsRowDxfId="466">
      <calculatedColumnFormula>COUNTIF(No_Duplicates[Уровень], Levels_Total3[[#This Row],[Уровень]])</calculatedColumnFormula>
      <totalsRowFormula>SUM(Levels_Total3[ОО])</totalsRowFormula>
    </tableColumn>
    <tableColumn id="4" xr3:uid="{BBB2C3CB-677C-4FB3-9F63-E07BB9C8183C}" name="Доля" dataDxfId="465" totalsRowDxfId="464" dataCellStyle="Percent" totalsRowCellStyle="Percent">
      <calculatedColumnFormula>Levels_Total3[[#This Row],[ОО]] / SUM(Levels_Total3[ОО])</calculatedColumnFormula>
    </tableColumn>
  </tableColumns>
  <tableStyleInfo name="TableStyleLight13" showFirstColumn="0" showLastColumn="0" showRowStripes="0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51CDEAE-9FDF-44CF-BA12-FE3F9B354B6B}" name="Levels_Total27" displayName="Levels_Total27" ref="B2:D7" totalsRowCount="1" headerRowDxfId="463" dataDxfId="462" totalsRowDxfId="461">
  <tableColumns count="3">
    <tableColumn id="1" xr3:uid="{9EFEB44C-A72B-4125-AA35-D7015A945F36}" name="Уровень" totalsRowLabel="Всего ОО" dataDxfId="460" totalsRowDxfId="459"/>
    <tableColumn id="3" xr3:uid="{CF09C983-6737-4301-9ACB-75DDDD91403E}" name="ОО" totalsRowFunction="custom" dataDxfId="458" totalsRowDxfId="457">
      <totalsRowFormula>SUM(Levels_Total27[ОО])</totalsRowFormula>
    </tableColumn>
    <tableColumn id="4" xr3:uid="{C810900A-7BC4-4DB7-8A0B-79ECA512B7EF}" name="Доля" dataDxfId="456" totalsRowDxfId="455" dataCellStyle="Percent">
      <calculatedColumnFormula>Levels_Total27[[#This Row],[ОО]] / SUM(Levels_Total27[ОО])</calculatedColumnFormula>
    </tableColumn>
  </tableColumns>
  <tableStyleInfo name="TableStyleLight13" showFirstColumn="0" showLastColumn="0" showRowStripes="0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AA97DAC-68F5-4D76-A418-FC36BB2F0197}" name="Levels_MO_S1" displayName="Levels_MO_S1" ref="A1:Q56" totalsRowCount="1" headerRowDxfId="454" dataDxfId="453" totalsRowDxfId="452">
  <sortState xmlns:xlrd2="http://schemas.microsoft.com/office/spreadsheetml/2017/richdata2" ref="A2:Q55">
    <sortCondition descending="1" ref="M2:M55"/>
  </sortState>
  <tableColumns count="17">
    <tableColumn id="1" xr3:uid="{0A4F98E3-395D-4481-83D3-52322F51FDF7}" name="№" dataDxfId="451" totalsRowDxfId="160"/>
    <tableColumn id="4" xr3:uid="{1B909091-1AC4-448C-B0AB-B5C2DF46695A}" name="Высокий" totalsRowFunction="custom" dataDxfId="450" totalsRowDxfId="159">
      <calculatedColumnFormula>COUNTIFS(No_Duplicates[МО], Levels_MO_S1[[#This Row],[Муниципалитет]], No_Duplicates[Знание], B$1)</calculatedColumnFormula>
      <totalsRowFormula>SUM(Levels_MO_S1[Высокий])</totalsRowFormula>
    </tableColumn>
    <tableColumn id="5" xr3:uid="{F7909385-0153-42CC-A4F2-2523AA76636F}" name="Средний" totalsRowFunction="custom" dataDxfId="449" totalsRowDxfId="158">
      <calculatedColumnFormula>COUNTIFS(No_Duplicates[МО], Levels_MO_S1[[#This Row],[Муниципалитет]], No_Duplicates[Знание], C$1)</calculatedColumnFormula>
      <totalsRowFormula>SUM(Levels_MO_S1[Средний])</totalsRowFormula>
    </tableColumn>
    <tableColumn id="6" xr3:uid="{121A00F9-3313-4A4A-96BE-FA6F92FCBB7F}" name="Базовый" totalsRowFunction="custom" dataDxfId="448" totalsRowDxfId="157">
      <calculatedColumnFormula>COUNTIFS(No_Duplicates[МО], Levels_MO_S1[[#This Row],[Муниципалитет]], No_Duplicates[Знание], D$1)</calculatedColumnFormula>
      <totalsRowFormula>SUM(Levels_MO_S1[Базовый])</totalsRowFormula>
    </tableColumn>
    <tableColumn id="7" xr3:uid="{7319C6DE-3B2B-41ED-B7EC-E8BA2E4037C0}" name="Ниже базового" totalsRowFunction="custom" dataDxfId="447" totalsRowDxfId="156">
      <calculatedColumnFormula>COUNTIFS(No_Duplicates[МО], Levels_MO_S1[[#This Row],[Муниципалитет]], No_Duplicates[Знание], E$1)</calculatedColumnFormula>
      <totalsRowFormula>SUM(Levels_MO_S1[Ниже базового])</totalsRowFormula>
    </tableColumn>
    <tableColumn id="18" xr3:uid="{E01C3A44-3940-4EC9-82E1-F374C1DBAE0F}" name="№ " dataDxfId="446" totalsRowDxfId="155">
      <calculatedColumnFormula array="1">ROW() - ROW(_xlfn.TAKE(Levels_MO_S1[], 1)) + 1</calculatedColumnFormula>
    </tableColumn>
    <tableColumn id="2" xr3:uid="{6BBB0624-857E-4991-A655-E4D0A90C2701}" name="Муниципалитет" totalsRowLabel="Всего" dataDxfId="445" totalsRowDxfId="154"/>
    <tableColumn id="3" xr3:uid="{27BEA927-D05F-48C9-AC61-254527F17E52}" name="Прошли" totalsRowFunction="custom" dataDxfId="373" totalsRowDxfId="153">
      <calculatedColumnFormula>SUM(Levels_MO_S1[[#This Row],[Высокий]:[Ниже базового]])</calculatedColumnFormula>
      <totalsRowFormula>SUM(Levels_MO_S1[Прошли])</totalsRowFormula>
    </tableColumn>
    <tableColumn id="8" xr3:uid="{92E87878-E6D3-472F-8F71-C39F14ACC626}" name="Высокий " totalsRowFunction="custom" dataDxfId="444" totalsRowDxfId="152" dataCellStyle="Percent">
      <calculatedColumnFormula>Levels_MO_S1[[#This Row],[Высокий]] / Levels_MO_S1[[#This Row],[Прошли]]</calculatedColumnFormula>
      <totalsRowFormula>Levels_MO_S1[[#Totals],[Высокий]] / Levels_MO_S1[[#Totals],[Прошли]]</totalsRowFormula>
    </tableColumn>
    <tableColumn id="9" xr3:uid="{B7A44A67-BF72-4F2C-BD50-F67C168670C2}" name="Средний " totalsRowFunction="custom" dataDxfId="443" totalsRowDxfId="151" dataCellStyle="Percent">
      <calculatedColumnFormula>Levels_MO_S1[[#This Row],[Средний]] / Levels_MO_S1[[#This Row],[Прошли]]</calculatedColumnFormula>
      <totalsRowFormula>Levels_MO_S1[[#Totals],[Средний]] / Levels_MO_S1[[#Totals],[Прошли]]</totalsRowFormula>
    </tableColumn>
    <tableColumn id="10" xr3:uid="{BC0C9958-12BE-40D2-8B7D-661DDA88595A}" name="Базовый " totalsRowFunction="custom" dataDxfId="442" totalsRowDxfId="150" dataCellStyle="Percent">
      <calculatedColumnFormula>Levels_MO_S1[[#This Row],[Базовый]] / Levels_MO_S1[[#This Row],[Прошли]]</calculatedColumnFormula>
      <totalsRowFormula>Levels_MO_S1[[#Totals],[Базовый]] / Levels_MO_S1[[#Totals],[Прошли]]</totalsRowFormula>
    </tableColumn>
    <tableColumn id="11" xr3:uid="{206EA3F1-22AE-49F3-A075-87C3AB1E4193}" name="Ниже базового " totalsRowFunction="custom" dataDxfId="441" totalsRowDxfId="149" dataCellStyle="Percent">
      <calculatedColumnFormula>Levels_MO_S1[[#This Row],[Ниже базового]] / Levels_MO_S1[[#This Row],[Прошли]]</calculatedColumnFormula>
      <totalsRowFormula>Levels_MO_S1[[#Totals],[Ниже базового]] / Levels_MO_S1[[#Totals],[Прошли]]</totalsRowFormula>
    </tableColumn>
    <tableColumn id="12" xr3:uid="{A43CDF40-B0CB-4939-A5C8-75C2CFF7D750}" name="Общая оценка МО (от 2 до 5)" totalsRowFunction="custom" dataDxfId="440" totalsRowDxfId="148">
      <calculatedColumnFormula>(5 * Levels_MO_S1[[#This Row],[Высокий]] + 4 * Levels_MO_S1[[#This Row],[Средний]] + 3 * Levels_MO_S1[[#This Row],[Базовый]] + 2 * Levels_MO_S1[[#This Row],[Ниже базового]]) / Levels_MO_S1[[#This Row],[Прошли]]</calculatedColumnFormula>
      <totalsRowFormula>(5 * Levels_MO_S1[[#Totals],[Высокий]] + 4 * Levels_MO_S1[[#Totals],[Средний]] + 3 * Levels_MO_S1[[#Totals],[Базовый]] + 2 * Levels_MO_S1[[#Totals],[Ниже базового]]) / Levels_MO_S1[[#Totals],[Прошли]]</totalsRowFormula>
    </tableColumn>
    <tableColumn id="16" xr3:uid="{317A8E96-6A65-4B81-BC73-3CD1AD35C5D7}" name="Средний  " dataDxfId="439" totalsRowDxfId="147">
      <calculatedColumnFormula>IF(Levels_MO_S1[[#This Row],[Общий уровень МО]] = "средний", Levels_MO_S1[[#This Row],[Общая оценка МО (от 2 до 5)]], NA())</calculatedColumnFormula>
    </tableColumn>
    <tableColumn id="15" xr3:uid="{264EC43B-BE3B-497E-A5E0-B88358F0AFFD}" name="Базовый  " dataDxfId="438" totalsRowDxfId="146">
      <calculatedColumnFormula>IF(Levels_MO_S1[[#This Row],[Общий уровень МО]] = "базовый", Levels_MO_S1[[#This Row],[Общая оценка МО (от 2 до 5)]], NA())</calculatedColumnFormula>
    </tableColumn>
    <tableColumn id="14" xr3:uid="{DD9643FA-DFCC-43D8-8882-45ED451AC746}" name="Ниже базового  " dataDxfId="437" totalsRowDxfId="145">
      <calculatedColumnFormula>IF(Levels_MO_S1[[#This Row],[Общий уровень МО]] = "ниже базового", Levels_MO_S1[[#This Row],[Общая оценка МО (от 2 до 5)]], NA())</calculatedColumnFormula>
    </tableColumn>
    <tableColumn id="13" xr3:uid="{176D03E4-B7A2-4BFD-82DD-138DF2A3EA08}" name="Общий уровень МО" totalsRowFunction="custom" dataDxfId="375" totalsRowDxfId="144">
      <calculatedColumnFormula array="1">INDEX({"ниже базового","базовый","средний","высокий"}, ROUND(Levels_MO_S1[[#This Row],[Общая оценка МО (от 2 до 5)]], 0) - 1)</calculatedColumnFormula>
      <totalsRowFormula array="1">INDEX({"ниже базового","базовый","средний","высокий"}, ROUND(Levels_MO_S1[[#Totals],[Общая оценка МО (от 2 до 5)]], 0) - 1)</totalsRow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C6BA1678-5B7C-4029-B437-999D2F890441}" name="Levels_MO_S2" displayName="Levels_MO_S2" ref="A1:R56" totalsRowCount="1" headerRowDxfId="436" dataDxfId="435" totalsRowDxfId="434">
  <sortState xmlns:xlrd2="http://schemas.microsoft.com/office/spreadsheetml/2017/richdata2" ref="A2:R55">
    <sortCondition descending="1" ref="M2:M55"/>
  </sortState>
  <tableColumns count="18">
    <tableColumn id="1" xr3:uid="{329BE90E-DADA-467E-85D8-8FA7196B1929}" name="№" dataDxfId="433" totalsRowDxfId="126"/>
    <tableColumn id="4" xr3:uid="{FCC0A749-0327-4102-81F7-492D286A49FC}" name="Высокий" totalsRowFunction="custom" dataDxfId="432" totalsRowDxfId="125">
      <calculatedColumnFormula>COUNTIFS(No_Duplicates[МО], Levels_MO_S2[[#This Row],[Муниципалитет]], No_Duplicates[Здоровье], B$1)</calculatedColumnFormula>
      <totalsRowFormula>SUM(Levels_MO_S2[Высокий])</totalsRowFormula>
    </tableColumn>
    <tableColumn id="5" xr3:uid="{16549C6D-5E2D-45DC-8DA5-F4CB6AFC46C4}" name="Средний" totalsRowFunction="custom" dataDxfId="431" totalsRowDxfId="124">
      <calculatedColumnFormula>COUNTIFS(No_Duplicates[МО], Levels_MO_S2[[#This Row],[Муниципалитет]], No_Duplicates[Здоровье], C$1)</calculatedColumnFormula>
      <totalsRowFormula>SUM(Levels_MO_S2[Средний])</totalsRowFormula>
    </tableColumn>
    <tableColumn id="6" xr3:uid="{149C9AE5-0A49-447A-A58C-6533AADCF648}" name="Базовый" totalsRowFunction="custom" dataDxfId="430" totalsRowDxfId="123">
      <calculatedColumnFormula>COUNTIFS(No_Duplicates[МО], Levels_MO_S2[[#This Row],[Муниципалитет]], No_Duplicates[Здоровье], D$1)</calculatedColumnFormula>
      <totalsRowFormula>SUM(Levels_MO_S2[Базовый])</totalsRowFormula>
    </tableColumn>
    <tableColumn id="7" xr3:uid="{5428524E-2D7B-4D51-B430-392B09076A0E}" name="Ниже базового" totalsRowFunction="custom" dataDxfId="429" totalsRowDxfId="122">
      <calculatedColumnFormula>COUNTIFS(No_Duplicates[МО], Levels_MO_S2[[#This Row],[Муниципалитет]], No_Duplicates[Здоровье], E$1)</calculatedColumnFormula>
      <totalsRowFormula>SUM(Levels_MO_S2[Ниже базового])</totalsRowFormula>
    </tableColumn>
    <tableColumn id="18" xr3:uid="{D16E58EC-0BA3-4FFF-8A81-3FA460ACDC2A}" name="№ " dataDxfId="428" totalsRowDxfId="121">
      <calculatedColumnFormula array="1">ROW() - ROW(_xlfn.TAKE(Levels_MO_S2[], 1)) + 1</calculatedColumnFormula>
    </tableColumn>
    <tableColumn id="2" xr3:uid="{00D50A84-A9BC-4591-9E40-B63C564CD8C1}" name="Муниципалитет" totalsRowLabel="Всего" dataDxfId="427" totalsRowDxfId="120"/>
    <tableColumn id="3" xr3:uid="{5F198B69-4C7F-4B20-BD2D-F200E3DF2FA3}" name="Прошли" totalsRowFunction="custom" dataDxfId="378" totalsRowDxfId="119">
      <calculatedColumnFormula>SUM(Levels_MO_S2[[#This Row],[Высокий]:[Ниже базового]])</calculatedColumnFormula>
      <totalsRowFormula>SUM(Levels_MO_S2[Прошли])</totalsRowFormula>
    </tableColumn>
    <tableColumn id="8" xr3:uid="{9C9D5548-7BE6-43A2-9D05-D039ADECB1FA}" name="Высокий " totalsRowFunction="custom" dataDxfId="426" totalsRowDxfId="118" dataCellStyle="Percent">
      <calculatedColumnFormula>Levels_MO_S2[[#This Row],[Высокий]] / Levels_MO_S2[[#This Row],[Прошли]]</calculatedColumnFormula>
      <totalsRowFormula>Levels_MO_S2[[#Totals],[Высокий]] / Levels_MO_S2[[#Totals],[Прошли]]</totalsRowFormula>
    </tableColumn>
    <tableColumn id="9" xr3:uid="{FDF13438-6AA7-43A0-81CA-E13E2F981E3B}" name="Средний " totalsRowFunction="custom" dataDxfId="425" totalsRowDxfId="117" dataCellStyle="Percent">
      <calculatedColumnFormula>Levels_MO_S2[[#This Row],[Средний]] / Levels_MO_S2[[#This Row],[Прошли]]</calculatedColumnFormula>
      <totalsRowFormula>Levels_MO_S2[[#Totals],[Средний]] / Levels_MO_S2[[#Totals],[Прошли]]</totalsRowFormula>
    </tableColumn>
    <tableColumn id="10" xr3:uid="{BC174CE5-05C1-40FF-9F7A-8861EF15D698}" name="Базовый " totalsRowFunction="custom" dataDxfId="424" totalsRowDxfId="116" dataCellStyle="Percent">
      <calculatedColumnFormula>Levels_MO_S2[[#This Row],[Базовый]] / Levels_MO_S2[[#This Row],[Прошли]]</calculatedColumnFormula>
      <totalsRowFormula>Levels_MO_S2[[#Totals],[Базовый]] / Levels_MO_S2[[#Totals],[Прошли]]</totalsRowFormula>
    </tableColumn>
    <tableColumn id="11" xr3:uid="{069F0750-D94E-49BA-B813-D9155F03CFF9}" name="Ниже базового " totalsRowFunction="custom" dataDxfId="423" totalsRowDxfId="115" dataCellStyle="Percent">
      <calculatedColumnFormula>Levels_MO_S2[[#This Row],[Ниже базового]] / Levels_MO_S2[[#This Row],[Прошли]]</calculatedColumnFormula>
      <totalsRowFormula>Levels_MO_S2[[#Totals],[Ниже базового]] / Levels_MO_S2[[#Totals],[Прошли]]</totalsRowFormula>
    </tableColumn>
    <tableColumn id="12" xr3:uid="{2E1EBEE9-4F7C-405E-B279-0CB8836360B3}" name="Общая оценка МО (от 2 до 5)" totalsRowFunction="custom" dataDxfId="422" totalsRowDxfId="114">
      <calculatedColumnFormula>(5 * Levels_MO_S2[[#This Row],[Высокий]] + 4 * Levels_MO_S2[[#This Row],[Средний]] + 3 * Levels_MO_S2[[#This Row],[Базовый]] + 2 * Levels_MO_S2[[#This Row],[Ниже базового]]) / Levels_MO_S2[[#This Row],[Прошли]]</calculatedColumnFormula>
      <totalsRowFormula>(5 * Levels_MO_S2[[#Totals],[Высокий]] + 4 * Levels_MO_S2[[#Totals],[Средний]] + 3 * Levels_MO_S2[[#Totals],[Базовый]] + 2 * Levels_MO_S2[[#Totals],[Ниже базового]]) / Levels_MO_S2[[#Totals],[Прошли]]</totalsRowFormula>
    </tableColumn>
    <tableColumn id="17" xr3:uid="{5687F4E7-0982-4A32-8D91-F562867044A7}" name="Высокий  " dataDxfId="179" totalsRowDxfId="113">
      <calculatedColumnFormula>IF(Levels_MO_S2[[#This Row],[Общий уровень МО]] = "высокий", Levels_MO_S2[[#This Row],[Общая оценка МО (от 2 до 5)]], NA())</calculatedColumnFormula>
    </tableColumn>
    <tableColumn id="16" xr3:uid="{3241CD50-CFC8-40E6-9EEC-889E9054E3EA}" name="Средний  " dataDxfId="421" totalsRowDxfId="112">
      <calculatedColumnFormula>IF(Levels_MO_S2[[#This Row],[Общий уровень МО]] = "средний", Levels_MO_S2[[#This Row],[Общая оценка МО (от 2 до 5)]], NA())</calculatedColumnFormula>
    </tableColumn>
    <tableColumn id="15" xr3:uid="{0CE544C5-3A26-4BB4-A85A-6A2BF4040130}" name="Базовый  " dataDxfId="420" totalsRowDxfId="111">
      <calculatedColumnFormula>IF(Levels_MO_S2[[#This Row],[Общий уровень МО]] = "базовый", Levels_MO_S2[[#This Row],[Общая оценка МО (от 2 до 5)]], NA())</calculatedColumnFormula>
    </tableColumn>
    <tableColumn id="14" xr3:uid="{0AD7231C-70E1-4FFE-920C-3B9B341A9433}" name="Ниже базового  " dataDxfId="419" totalsRowDxfId="110">
      <calculatedColumnFormula>IF(Levels_MO_S2[[#This Row],[Общий уровень МО]] = "ниже базового", Levels_MO_S2[[#This Row],[Общая оценка МО (от 2 до 5)]], NA())</calculatedColumnFormula>
    </tableColumn>
    <tableColumn id="13" xr3:uid="{F0B3D5B0-6158-4CFE-AE55-B5BFFDEE4354}" name="Общий уровень МО" totalsRowFunction="custom" dataDxfId="374" totalsRowDxfId="109">
      <calculatedColumnFormula array="1">INDEX({"ниже базового","базовый","средний","высокий"}, ROUND(Levels_MO_S2[[#This Row],[Общая оценка МО (от 2 до 5)]], 0) - 1)</calculatedColumnFormula>
      <totalsRowFormula array="1">INDEX({"ниже базового","базовый","средний","высокий"}, ROUND(Levels_MO_S2[[#Totals],[Общая оценка МО (от 2 до 5)]], 0) - 1)</totalsRowFormula>
    </tableColumn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5C54A75F-25D0-4336-970C-03BBAEEDD546}" name="Levels_MO_S3" displayName="Levels_MO_S3" ref="A1:R56" totalsRowCount="1" headerRowDxfId="372" dataDxfId="371" totalsRowDxfId="370">
  <sortState xmlns:xlrd2="http://schemas.microsoft.com/office/spreadsheetml/2017/richdata2" ref="A2:R55">
    <sortCondition descending="1" ref="M2:M55"/>
  </sortState>
  <tableColumns count="18">
    <tableColumn id="1" xr3:uid="{CD9688C6-3E09-4FBA-BB80-14A2F4CFBF4A}" name="№" dataDxfId="178" totalsRowDxfId="108"/>
    <tableColumn id="4" xr3:uid="{574EF350-C90C-408A-A56E-2D4737E0DB0D}" name="Высокий" totalsRowFunction="custom" dataDxfId="177" totalsRowDxfId="107">
      <calculatedColumnFormula>COUNTIFS(No_Duplicates[МО], Levels_MO_S3[[#This Row],[Муниципалитет]], No_Duplicates[Творчество], B$1)</calculatedColumnFormula>
      <totalsRowFormula>SUM(Levels_MO_S3[Высокий])</totalsRowFormula>
    </tableColumn>
    <tableColumn id="5" xr3:uid="{1909E7BF-D1F1-43EA-BB2E-EA7CAC271DD1}" name="Средний" totalsRowFunction="custom" dataDxfId="176" totalsRowDxfId="106">
      <calculatedColumnFormula>COUNTIFS(No_Duplicates[МО], Levels_MO_S3[[#This Row],[Муниципалитет]], No_Duplicates[Творчество], C$1)</calculatedColumnFormula>
      <totalsRowFormula>SUM(Levels_MO_S3[Средний])</totalsRowFormula>
    </tableColumn>
    <tableColumn id="6" xr3:uid="{6ED7265B-ECE9-404A-999A-60FAAD2E7942}" name="Базовый" totalsRowFunction="custom" dataDxfId="175" totalsRowDxfId="105">
      <calculatedColumnFormula>COUNTIFS(No_Duplicates[МО], Levels_MO_S3[[#This Row],[Муниципалитет]], No_Duplicates[Творчество], D$1)</calculatedColumnFormula>
      <totalsRowFormula>SUM(Levels_MO_S3[Базовый])</totalsRowFormula>
    </tableColumn>
    <tableColumn id="7" xr3:uid="{313FA0B3-6F40-4DB4-A812-BCCE12A456A2}" name="Ниже базового" totalsRowFunction="custom" dataDxfId="174" totalsRowDxfId="104">
      <calculatedColumnFormula>COUNTIFS(No_Duplicates[МО], Levels_MO_S3[[#This Row],[Муниципалитет]], No_Duplicates[Творчество], E$1)</calculatedColumnFormula>
      <totalsRowFormula>SUM(Levels_MO_S3[Ниже базового])</totalsRowFormula>
    </tableColumn>
    <tableColumn id="18" xr3:uid="{4DCE3C04-1EE8-47E0-A78D-3F5596DAE313}" name="№ " dataDxfId="173" totalsRowDxfId="103">
      <calculatedColumnFormula array="1">ROW() - ROW(_xlfn.TAKE(Levels_MO_S3[], 1)) + 1</calculatedColumnFormula>
    </tableColumn>
    <tableColumn id="2" xr3:uid="{6FDA0693-3D7B-4E5F-B79F-96A1C5D23429}" name="Муниципалитет" totalsRowLabel="Всего" dataDxfId="172" totalsRowDxfId="102"/>
    <tableColumn id="3" xr3:uid="{8D41C22E-72E6-439F-B702-58E0C25A0494}" name="Прошли" totalsRowFunction="custom" dataDxfId="171" totalsRowDxfId="101">
      <calculatedColumnFormula>SUM(Levels_MO_S3[[#This Row],[Высокий]:[Ниже базового]])</calculatedColumnFormula>
      <totalsRowFormula>SUM(Levels_MO_S3[Прошли])</totalsRowFormula>
    </tableColumn>
    <tableColumn id="8" xr3:uid="{426CC2CB-EFA8-411B-96EE-C961B1D167D1}" name="Высокий " totalsRowFunction="custom" dataDxfId="170" totalsRowDxfId="100" dataCellStyle="Percent">
      <calculatedColumnFormula>Levels_MO_S3[[#This Row],[Высокий]] / Levels_MO_S3[[#This Row],[Прошли]]</calculatedColumnFormula>
      <totalsRowFormula>Levels_MO_S3[[#Totals],[Высокий]] / Levels_MO_S3[[#Totals],[Прошли]]</totalsRowFormula>
    </tableColumn>
    <tableColumn id="9" xr3:uid="{6B60261E-B36A-43FE-A200-31CC584195DC}" name="Средний " totalsRowFunction="custom" dataDxfId="169" totalsRowDxfId="99" dataCellStyle="Percent">
      <calculatedColumnFormula>Levels_MO_S3[[#This Row],[Средний]] / Levels_MO_S3[[#This Row],[Прошли]]</calculatedColumnFormula>
      <totalsRowFormula>Levels_MO_S3[[#Totals],[Средний]] / Levels_MO_S3[[#Totals],[Прошли]]</totalsRowFormula>
    </tableColumn>
    <tableColumn id="10" xr3:uid="{946E5958-D19F-4A72-AD1D-E3D8C46CCF98}" name="Базовый " totalsRowFunction="custom" dataDxfId="168" totalsRowDxfId="98" dataCellStyle="Percent">
      <calculatedColumnFormula>Levels_MO_S3[[#This Row],[Базовый]] / Levels_MO_S3[[#This Row],[Прошли]]</calculatedColumnFormula>
      <totalsRowFormula>Levels_MO_S3[[#Totals],[Базовый]] / Levels_MO_S3[[#Totals],[Прошли]]</totalsRowFormula>
    </tableColumn>
    <tableColumn id="11" xr3:uid="{AA9CED8F-4EBB-40CD-BE3F-758DA7AA8ABE}" name="Ниже базового " totalsRowFunction="custom" dataDxfId="167" totalsRowDxfId="97" dataCellStyle="Percent">
      <calculatedColumnFormula>Levels_MO_S3[[#This Row],[Ниже базового]] / Levels_MO_S3[[#This Row],[Прошли]]</calculatedColumnFormula>
      <totalsRowFormula>Levels_MO_S3[[#Totals],[Ниже базового]] / Levels_MO_S3[[#Totals],[Прошли]]</totalsRowFormula>
    </tableColumn>
    <tableColumn id="12" xr3:uid="{21FC9B26-5472-435A-A96A-0A18A3BFB95D}" name="Общая оценка МО (от 2 до 5)" totalsRowFunction="custom" dataDxfId="166" totalsRowDxfId="96">
      <calculatedColumnFormula>(5 * Levels_MO_S3[[#This Row],[Высокий]] + 4 * Levels_MO_S3[[#This Row],[Средний]] + 3 * Levels_MO_S3[[#This Row],[Базовый]] + 2 * Levels_MO_S3[[#This Row],[Ниже базового]]) / Levels_MO_S3[[#This Row],[Прошли]]</calculatedColumnFormula>
      <totalsRowFormula>(5 * Levels_MO_S3[[#Totals],[Высокий]] + 4 * Levels_MO_S3[[#Totals],[Средний]] + 3 * Levels_MO_S3[[#Totals],[Базовый]] + 2 * Levels_MO_S3[[#Totals],[Ниже базового]]) / Levels_MO_S3[[#Totals],[Прошли]]</totalsRowFormula>
    </tableColumn>
    <tableColumn id="17" xr3:uid="{56D3EEB8-FE0E-49DE-8A01-526E140D4AE8}" name="Высокий  " dataDxfId="165" totalsRowDxfId="95">
      <calculatedColumnFormula>IF(Levels_MO_S3[[#This Row],[Общий уровень МО]] = "высокий", Levels_MO_S3[[#This Row],[Общая оценка МО (от 2 до 5)]], NA())</calculatedColumnFormula>
    </tableColumn>
    <tableColumn id="16" xr3:uid="{0180ABB6-1F20-4066-B6CB-539A4117DD39}" name="Средний  " dataDxfId="164" totalsRowDxfId="94">
      <calculatedColumnFormula>IF(Levels_MO_S3[[#This Row],[Общий уровень МО]] = "средний", Levels_MO_S3[[#This Row],[Общая оценка МО (от 2 до 5)]], NA())</calculatedColumnFormula>
    </tableColumn>
    <tableColumn id="15" xr3:uid="{42B165D8-786A-4930-8E6B-F3F16D2EABF2}" name="Базовый  " dataDxfId="163" totalsRowDxfId="93">
      <calculatedColumnFormula>IF(Levels_MO_S3[[#This Row],[Общий уровень МО]] = "базовый", Levels_MO_S3[[#This Row],[Общая оценка МО (от 2 до 5)]], NA())</calculatedColumnFormula>
    </tableColumn>
    <tableColumn id="14" xr3:uid="{78C9635F-D4F8-4A97-9A91-46B0C9F7694A}" name="Ниже базового  " dataDxfId="162" totalsRowDxfId="92">
      <calculatedColumnFormula>IF(Levels_MO_S3[[#This Row],[Общий уровень МО]] = "ниже базового", Levels_MO_S3[[#This Row],[Общая оценка МО (от 2 до 5)]], NA())</calculatedColumnFormula>
    </tableColumn>
    <tableColumn id="13" xr3:uid="{8E0BD6E3-4260-4059-8641-4B720D786FCB}" name="Общий уровень МО" totalsRowFunction="custom" dataDxfId="161" totalsRowDxfId="91">
      <calculatedColumnFormula array="1">INDEX({"ниже базового","базовый","средний","высокий"}, ROUND(Levels_MO_S3[[#This Row],[Общая оценка МО (от 2 до 5)]], 0) - 1)</calculatedColumnFormula>
      <totalsRowFormula array="1">INDEX({"ниже базового","базовый","средний","высокий"}, ROUND(Levels_MO_S3[[#Totals],[Общая оценка МО (от 2 до 5)]], 0) - 1)</totalsRowFormula>
    </tableColumn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4BE01D36-5ECF-41FC-AC87-669BE0676B7B}" name="Levels_MO_S321" displayName="Levels_MO_S321" ref="A1:R56" totalsRowCount="1" headerRowDxfId="369" dataDxfId="368" totalsRowDxfId="367">
  <sortState xmlns:xlrd2="http://schemas.microsoft.com/office/spreadsheetml/2017/richdata2" ref="A2:R55">
    <sortCondition descending="1" ref="M2:M55"/>
  </sortState>
  <tableColumns count="18">
    <tableColumn id="1" xr3:uid="{CB75AFC1-9310-43EB-8D9F-D44520506728}" name="№" dataDxfId="366" totalsRowDxfId="90"/>
    <tableColumn id="4" xr3:uid="{2C1B4587-B249-4140-890C-FB67C6C258DF}" name="Высокий" totalsRowFunction="custom" dataDxfId="349" totalsRowDxfId="89">
      <calculatedColumnFormula>COUNTIFS(No_Duplicates[МО], Levels_MO_S321[[#This Row],[Муниципалитет]], No_Duplicates[Воспитание], B$1)</calculatedColumnFormula>
      <totalsRowFormula>SUM(Levels_MO_S321[Высокий])</totalsRowFormula>
    </tableColumn>
    <tableColumn id="5" xr3:uid="{7ED8AF48-305C-4D98-949E-1B0700752FB2}" name="Средний" totalsRowFunction="custom" dataDxfId="365" totalsRowDxfId="88">
      <calculatedColumnFormula>COUNTIFS(No_Duplicates[МО], Levels_MO_S321[[#This Row],[Муниципалитет]], No_Duplicates[Воспитание], C$1)</calculatedColumnFormula>
      <totalsRowFormula>SUM(Levels_MO_S321[Средний])</totalsRowFormula>
    </tableColumn>
    <tableColumn id="6" xr3:uid="{FDA16024-2B4E-4287-A7C5-61741D741B9A}" name="Базовый" totalsRowFunction="custom" dataDxfId="364" totalsRowDxfId="87">
      <calculatedColumnFormula>COUNTIFS(No_Duplicates[МО], Levels_MO_S321[[#This Row],[Муниципалитет]], No_Duplicates[Воспитание], D$1)</calculatedColumnFormula>
      <totalsRowFormula>SUM(Levels_MO_S321[Базовый])</totalsRowFormula>
    </tableColumn>
    <tableColumn id="7" xr3:uid="{18FABF45-FEB3-4E23-8543-03C3BB87F2C9}" name="Ниже базового" totalsRowFunction="custom" dataDxfId="363" totalsRowDxfId="86">
      <calculatedColumnFormula>COUNTIFS(No_Duplicates[МО], Levels_MO_S321[[#This Row],[Муниципалитет]], No_Duplicates[Воспитание], E$1)</calculatedColumnFormula>
      <totalsRowFormula>SUM(Levels_MO_S321[Ниже базового])</totalsRowFormula>
    </tableColumn>
    <tableColumn id="18" xr3:uid="{7F7196C1-527A-44E6-AE05-64176418B8A0}" name="№ " dataDxfId="362" totalsRowDxfId="85">
      <calculatedColumnFormula array="1">ROW() - ROW(_xlfn.TAKE(Levels_MO_S321[], 1)) + 1</calculatedColumnFormula>
    </tableColumn>
    <tableColumn id="2" xr3:uid="{7E483AD8-84B5-47A9-A9FE-4AC7A4D18272}" name="Муниципалитет" totalsRowLabel="Всего" dataDxfId="361" totalsRowDxfId="84"/>
    <tableColumn id="3" xr3:uid="{30F6ECA9-5329-484F-8E36-4DE3B3E192C6}" name="Прошли" totalsRowFunction="custom" dataDxfId="360" totalsRowDxfId="83">
      <calculatedColumnFormula>SUM(Levels_MO_S321[[#This Row],[Высокий]:[Ниже базового]])</calculatedColumnFormula>
      <totalsRowFormula>SUM(Levels_MO_S321[Прошли])</totalsRowFormula>
    </tableColumn>
    <tableColumn id="8" xr3:uid="{D4188FB0-967D-4B7A-BDCF-07A6799B140E}" name="Высокий " totalsRowFunction="custom" dataDxfId="359" totalsRowDxfId="82" dataCellStyle="Percent">
      <calculatedColumnFormula>Levels_MO_S321[[#This Row],[Высокий]] / Levels_MO_S321[[#This Row],[Прошли]]</calculatedColumnFormula>
      <totalsRowFormula>Levels_MO_S321[[#Totals],[Высокий]] / Levels_MO_S321[[#Totals],[Прошли]]</totalsRowFormula>
    </tableColumn>
    <tableColumn id="9" xr3:uid="{A112BA4B-4A3A-4993-BAF5-211F9544CC2F}" name="Средний " totalsRowFunction="custom" dataDxfId="358" totalsRowDxfId="81" dataCellStyle="Percent">
      <calculatedColumnFormula>Levels_MO_S321[[#This Row],[Средний]] / Levels_MO_S321[[#This Row],[Прошли]]</calculatedColumnFormula>
      <totalsRowFormula>Levels_MO_S321[[#Totals],[Средний]] / Levels_MO_S321[[#Totals],[Прошли]]</totalsRowFormula>
    </tableColumn>
    <tableColumn id="10" xr3:uid="{3590C4E7-95C0-4A7F-8423-0B7FE0DF9934}" name="Базовый " totalsRowFunction="custom" dataDxfId="357" totalsRowDxfId="80" dataCellStyle="Percent">
      <calculatedColumnFormula>Levels_MO_S321[[#This Row],[Базовый]] / Levels_MO_S321[[#This Row],[Прошли]]</calculatedColumnFormula>
      <totalsRowFormula>Levels_MO_S321[[#Totals],[Базовый]] / Levels_MO_S321[[#Totals],[Прошли]]</totalsRowFormula>
    </tableColumn>
    <tableColumn id="11" xr3:uid="{AB9DD75B-2CD5-4F33-8C31-0376DF6E2CF5}" name="Ниже базового " totalsRowFunction="custom" dataDxfId="356" totalsRowDxfId="79" dataCellStyle="Percent">
      <calculatedColumnFormula>Levels_MO_S321[[#This Row],[Ниже базового]] / Levels_MO_S321[[#This Row],[Прошли]]</calculatedColumnFormula>
      <totalsRowFormula>Levels_MO_S321[[#Totals],[Ниже базового]] / Levels_MO_S321[[#Totals],[Прошли]]</totalsRowFormula>
    </tableColumn>
    <tableColumn id="12" xr3:uid="{C7DD0F7B-5621-4FF5-8475-890BD490F7A6}" name="Общая оценка МО (от 2 до 5)" totalsRowFunction="custom" dataDxfId="355" totalsRowDxfId="78">
      <calculatedColumnFormula>(5 * Levels_MO_S321[[#This Row],[Высокий]] + 4 * Levels_MO_S321[[#This Row],[Средний]] + 3 * Levels_MO_S321[[#This Row],[Базовый]] + 2 * Levels_MO_S321[[#This Row],[Ниже базового]]) / Levels_MO_S321[[#This Row],[Прошли]]</calculatedColumnFormula>
      <totalsRowFormula>(5 * Levels_MO_S321[[#Totals],[Высокий]] + 4 * Levels_MO_S321[[#Totals],[Средний]] + 3 * Levels_MO_S321[[#Totals],[Базовый]] + 2 * Levels_MO_S321[[#Totals],[Ниже базового]]) / Levels_MO_S321[[#Totals],[Прошли]]</totalsRowFormula>
    </tableColumn>
    <tableColumn id="17" xr3:uid="{FCD874FA-23FF-4C26-838B-205C23B30F52}" name="Высокий  " dataDxfId="354" totalsRowDxfId="77">
      <calculatedColumnFormula>IF(Levels_MO_S321[[#This Row],[Общий уровень МО]] = "высокий", Levels_MO_S321[[#This Row],[Общая оценка МО (от 2 до 5)]], NA())</calculatedColumnFormula>
    </tableColumn>
    <tableColumn id="16" xr3:uid="{38DB8A96-37F3-4EA9-A970-433D6D4CA094}" name="Средний  " dataDxfId="353" totalsRowDxfId="76">
      <calculatedColumnFormula>IF(Levels_MO_S321[[#This Row],[Общий уровень МО]] = "средний", Levels_MO_S321[[#This Row],[Общая оценка МО (от 2 до 5)]], NA())</calculatedColumnFormula>
    </tableColumn>
    <tableColumn id="15" xr3:uid="{35E92EE5-BEAA-4C45-8FEE-3C92A2FFA220}" name="Базовый  " dataDxfId="352" totalsRowDxfId="75">
      <calculatedColumnFormula>IF(Levels_MO_S321[[#This Row],[Общий уровень МО]] = "базовый", Levels_MO_S321[[#This Row],[Общая оценка МО (от 2 до 5)]], NA())</calculatedColumnFormula>
    </tableColumn>
    <tableColumn id="14" xr3:uid="{A91372E9-4783-418E-A944-92DE0B736075}" name="Ниже базового  " dataDxfId="351" totalsRowDxfId="74">
      <calculatedColumnFormula>IF(Levels_MO_S321[[#This Row],[Общий уровень МО]] = "ниже базового", Levels_MO_S321[[#This Row],[Общая оценка МО (от 2 до 5)]], NA())</calculatedColumnFormula>
    </tableColumn>
    <tableColumn id="13" xr3:uid="{32356909-75AF-4CA7-B444-74F942C2C436}" name="Общий уровень МО" totalsRowFunction="custom" dataDxfId="350" totalsRowDxfId="73">
      <calculatedColumnFormula array="1">INDEX({"ниже базового","базовый","средний","высокий"}, ROUND(Levels_MO_S321[[#This Row],[Общая оценка МО (от 2 до 5)]], 0) - 1)</calculatedColumnFormula>
      <totalsRowFormula array="1">INDEX({"ниже базового","базовый","средний","высокий"}, ROUND(Levels_MO_S321[[#Totals],[Общая оценка МО (от 2 до 5)]], 0) - 1)</totalsRowFormula>
    </tableColumn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47F36FC6-6229-4C2A-BF9E-11DAF5125D97}" name="Levels_MO_S32122" displayName="Levels_MO_S32122" ref="A1:R56" totalsRowCount="1" headerRowDxfId="348" dataDxfId="347" totalsRowDxfId="346">
  <sortState xmlns:xlrd2="http://schemas.microsoft.com/office/spreadsheetml/2017/richdata2" ref="A2:R55">
    <sortCondition descending="1" ref="M2:M55"/>
  </sortState>
  <tableColumns count="18">
    <tableColumn id="1" xr3:uid="{292BD2D4-D6EA-43A6-8821-769172CC494C}" name="№" dataDxfId="345" totalsRowDxfId="72"/>
    <tableColumn id="4" xr3:uid="{7899267D-A2D0-49A5-8042-DE3C5568F6C5}" name="Высокий" totalsRowFunction="custom" dataDxfId="328" totalsRowDxfId="71">
      <calculatedColumnFormula>COUNTIFS(No_Duplicates[МО], Levels_MO_S32122[[#This Row],[Муниципалитет]], No_Duplicates[Профориентация], B$1)</calculatedColumnFormula>
      <totalsRowFormula>SUM(Levels_MO_S32122[Высокий])</totalsRowFormula>
    </tableColumn>
    <tableColumn id="5" xr3:uid="{D016092C-4082-4F2F-8B98-E9176D57C3CC}" name="Средний" totalsRowFunction="custom" dataDxfId="344" totalsRowDxfId="70">
      <calculatedColumnFormula>COUNTIFS(No_Duplicates[МО], Levels_MO_S32122[[#This Row],[Муниципалитет]], No_Duplicates[Профориентация], C$1)</calculatedColumnFormula>
      <totalsRowFormula>SUM(Levels_MO_S32122[Средний])</totalsRowFormula>
    </tableColumn>
    <tableColumn id="6" xr3:uid="{7370DA1C-AF98-43A4-B873-38992D3D6C70}" name="Базовый" totalsRowFunction="custom" dataDxfId="343" totalsRowDxfId="69">
      <calculatedColumnFormula>COUNTIFS(No_Duplicates[МО], Levels_MO_S32122[[#This Row],[Муниципалитет]], No_Duplicates[Профориентация], D$1)</calculatedColumnFormula>
      <totalsRowFormula>SUM(Levels_MO_S32122[Базовый])</totalsRowFormula>
    </tableColumn>
    <tableColumn id="7" xr3:uid="{E7C535ED-422A-4EF6-81FF-85B3834641D4}" name="Ниже базового" totalsRowFunction="custom" dataDxfId="342" totalsRowDxfId="68">
      <calculatedColumnFormula>COUNTIFS(No_Duplicates[МО], Levels_MO_S32122[[#This Row],[Муниципалитет]], No_Duplicates[Профориентация], E$1)</calculatedColumnFormula>
      <totalsRowFormula>SUM(Levels_MO_S32122[Ниже базового])</totalsRowFormula>
    </tableColumn>
    <tableColumn id="18" xr3:uid="{6813BF0B-9C67-4306-9839-D76259638166}" name="№ " dataDxfId="341" totalsRowDxfId="67">
      <calculatedColumnFormula array="1">ROW() - ROW(_xlfn.TAKE(Levels_MO_S32122[], 1)) + 1</calculatedColumnFormula>
    </tableColumn>
    <tableColumn id="2" xr3:uid="{CA6E95C0-11F3-49E6-B72F-54D9D7198E02}" name="Муниципалитет" totalsRowLabel="Всего" dataDxfId="340" totalsRowDxfId="66"/>
    <tableColumn id="3" xr3:uid="{FB115020-83E7-4E30-ABBB-8975B71A4420}" name="Прошли" totalsRowFunction="custom" dataDxfId="339" totalsRowDxfId="65">
      <calculatedColumnFormula>SUM(Levels_MO_S32122[[#This Row],[Высокий]:[Ниже базового]])</calculatedColumnFormula>
      <totalsRowFormula>SUM(Levels_MO_S32122[Прошли])</totalsRowFormula>
    </tableColumn>
    <tableColumn id="8" xr3:uid="{8EF7374E-750D-45A4-8D49-11E5B7779181}" name="Высокий " totalsRowFunction="custom" dataDxfId="338" totalsRowDxfId="64" dataCellStyle="Percent">
      <calculatedColumnFormula>Levels_MO_S32122[[#This Row],[Высокий]] / Levels_MO_S32122[[#This Row],[Прошли]]</calculatedColumnFormula>
      <totalsRowFormula>Levels_MO_S32122[[#Totals],[Высокий]] / Levels_MO_S32122[[#Totals],[Прошли]]</totalsRowFormula>
    </tableColumn>
    <tableColumn id="9" xr3:uid="{2D469BCC-73B3-484D-9CFC-FEF7AF4C0362}" name="Средний " totalsRowFunction="custom" dataDxfId="337" totalsRowDxfId="63" dataCellStyle="Percent">
      <calculatedColumnFormula>Levels_MO_S32122[[#This Row],[Средний]] / Levels_MO_S32122[[#This Row],[Прошли]]</calculatedColumnFormula>
      <totalsRowFormula>Levels_MO_S32122[[#Totals],[Средний]] / Levels_MO_S32122[[#Totals],[Прошли]]</totalsRowFormula>
    </tableColumn>
    <tableColumn id="10" xr3:uid="{ACA64BA8-795C-4483-BBA9-1482C14CBA5F}" name="Базовый " totalsRowFunction="custom" dataDxfId="336" totalsRowDxfId="62" dataCellStyle="Percent">
      <calculatedColumnFormula>Levels_MO_S32122[[#This Row],[Базовый]] / Levels_MO_S32122[[#This Row],[Прошли]]</calculatedColumnFormula>
      <totalsRowFormula>Levels_MO_S32122[[#Totals],[Базовый]] / Levels_MO_S32122[[#Totals],[Прошли]]</totalsRowFormula>
    </tableColumn>
    <tableColumn id="11" xr3:uid="{FA24E9A7-887C-42FA-973B-260EB7863C4E}" name="Ниже базового " totalsRowFunction="custom" dataDxfId="335" totalsRowDxfId="61" dataCellStyle="Percent">
      <calculatedColumnFormula>Levels_MO_S32122[[#This Row],[Ниже базового]] / Levels_MO_S32122[[#This Row],[Прошли]]</calculatedColumnFormula>
      <totalsRowFormula>Levels_MO_S32122[[#Totals],[Ниже базового]] / Levels_MO_S32122[[#Totals],[Прошли]]</totalsRowFormula>
    </tableColumn>
    <tableColumn id="12" xr3:uid="{304F4DD4-5A45-43AF-A9C8-12E0D95801E2}" name="Общая оценка МО (от 2 до 5)" totalsRowFunction="custom" dataDxfId="334" totalsRowDxfId="60">
      <calculatedColumnFormula>(5 * Levels_MO_S32122[[#This Row],[Высокий]] + 4 * Levels_MO_S32122[[#This Row],[Средний]] + 3 * Levels_MO_S32122[[#This Row],[Базовый]] + 2 * Levels_MO_S32122[[#This Row],[Ниже базового]]) / Levels_MO_S32122[[#This Row],[Прошли]]</calculatedColumnFormula>
      <totalsRowFormula>(5 * Levels_MO_S32122[[#Totals],[Высокий]] + 4 * Levels_MO_S32122[[#Totals],[Средний]] + 3 * Levels_MO_S32122[[#Totals],[Базовый]] + 2 * Levels_MO_S32122[[#Totals],[Ниже базового]]) / Levels_MO_S32122[[#Totals],[Прошли]]</totalsRowFormula>
    </tableColumn>
    <tableColumn id="17" xr3:uid="{07E20590-244F-42CE-94CD-D796F40C7865}" name="Высокий  " dataDxfId="333" totalsRowDxfId="59">
      <calculatedColumnFormula>IF(Levels_MO_S32122[[#This Row],[Общий уровень МО]] = "высокий", Levels_MO_S32122[[#This Row],[Общая оценка МО (от 2 до 5)]], NA())</calculatedColumnFormula>
    </tableColumn>
    <tableColumn id="16" xr3:uid="{E8359786-DE64-4807-8CAD-F96657A478A4}" name="Средний  " dataDxfId="332" totalsRowDxfId="58">
      <calculatedColumnFormula>IF(Levels_MO_S32122[[#This Row],[Общий уровень МО]] = "средний", Levels_MO_S32122[[#This Row],[Общая оценка МО (от 2 до 5)]], NA())</calculatedColumnFormula>
    </tableColumn>
    <tableColumn id="15" xr3:uid="{3FEFB8C7-34A0-43EA-976A-E281A10CD922}" name="Базовый  " dataDxfId="331" totalsRowDxfId="57">
      <calculatedColumnFormula>IF(Levels_MO_S32122[[#This Row],[Общий уровень МО]] = "базовый", Levels_MO_S32122[[#This Row],[Общая оценка МО (от 2 до 5)]], NA())</calculatedColumnFormula>
    </tableColumn>
    <tableColumn id="14" xr3:uid="{703AAB63-B828-481F-BD96-798639CA00A9}" name="Ниже базового  " dataDxfId="330" totalsRowDxfId="56">
      <calculatedColumnFormula>IF(Levels_MO_S32122[[#This Row],[Общий уровень МО]] = "ниже базового", Levels_MO_S32122[[#This Row],[Общая оценка МО (от 2 до 5)]], NA())</calculatedColumnFormula>
    </tableColumn>
    <tableColumn id="13" xr3:uid="{FB6E0775-708F-4B8A-9FAB-9B53B87D8D59}" name="Общий уровень МО" totalsRowFunction="custom" dataDxfId="329" totalsRowDxfId="55">
      <calculatedColumnFormula array="1">INDEX({"ниже базового","базовый","средний","высокий"}, ROUND(Levels_MO_S32122[[#This Row],[Общая оценка МО (от 2 до 5)]], 0) - 1)</calculatedColumnFormula>
      <totalsRowFormula array="1">INDEX({"ниже базового","базовый","средний","высокий"}, ROUND(Levels_MO_S32122[[#Totals],[Общая оценка МО (от 2 до 5)]], 0) - 1)</totalsRowFormula>
    </tableColumn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CFDC748F-9F83-41D7-AD93-541086F05B0A}" name="Levels_MO_S3212223" displayName="Levels_MO_S3212223" ref="A1:R56" totalsRowCount="1" headerRowDxfId="327" dataDxfId="326" totalsRowDxfId="325">
  <sortState xmlns:xlrd2="http://schemas.microsoft.com/office/spreadsheetml/2017/richdata2" ref="A2:R55">
    <sortCondition descending="1" ref="M2:M55"/>
  </sortState>
  <tableColumns count="18">
    <tableColumn id="1" xr3:uid="{E53A7062-C99F-4C66-83D1-8CDABFAAAB28}" name="№" dataDxfId="324" totalsRowDxfId="17"/>
    <tableColumn id="4" xr3:uid="{48D5E594-FA3A-4112-83D6-DFDD68D3BB6F}" name="Высокий" totalsRowFunction="custom" dataDxfId="18" totalsRowDxfId="16">
      <calculatedColumnFormula>COUNTIFS(No_Duplicates[МО], Levels_MO_S3212223[[#This Row],[Муниципалитет]], No_Duplicates[Учитель. Школьная команда], B$1)</calculatedColumnFormula>
      <totalsRowFormula>SUM(Levels_MO_S3212223[Высокий])</totalsRowFormula>
    </tableColumn>
    <tableColumn id="5" xr3:uid="{B97D196F-BAA9-4327-A24A-5CFC3F1D8FF1}" name="Средний" totalsRowFunction="custom" dataDxfId="323" totalsRowDxfId="15">
      <calculatedColumnFormula>COUNTIFS(No_Duplicates[МО], Levels_MO_S3212223[[#This Row],[Муниципалитет]], No_Duplicates[Учитель. Школьная команда], C$1)</calculatedColumnFormula>
      <totalsRowFormula>SUM(Levels_MO_S3212223[Средний])</totalsRowFormula>
    </tableColumn>
    <tableColumn id="6" xr3:uid="{E1FBDD94-2EA3-4491-B72E-C03D47CF83A8}" name="Базовый" totalsRowFunction="custom" dataDxfId="322" totalsRowDxfId="14">
      <calculatedColumnFormula>COUNTIFS(No_Duplicates[МО], Levels_MO_S3212223[[#This Row],[Муниципалитет]], No_Duplicates[Учитель. Школьная команда], D$1)</calculatedColumnFormula>
      <totalsRowFormula>SUM(Levels_MO_S3212223[Базовый])</totalsRowFormula>
    </tableColumn>
    <tableColumn id="7" xr3:uid="{E295C191-E23B-4DFE-B437-7E3A91650AAF}" name="Ниже базового" totalsRowFunction="custom" dataDxfId="321" totalsRowDxfId="13">
      <calculatedColumnFormula>COUNTIFS(No_Duplicates[МО], Levels_MO_S3212223[[#This Row],[Муниципалитет]], No_Duplicates[Учитель. Школьная команда], E$1)</calculatedColumnFormula>
      <totalsRowFormula>SUM(Levels_MO_S3212223[Ниже базового])</totalsRowFormula>
    </tableColumn>
    <tableColumn id="18" xr3:uid="{C3FC985A-3B37-4E27-8606-8AAB547F5628}" name="№ " dataDxfId="320" totalsRowDxfId="12">
      <calculatedColumnFormula array="1">ROW() - ROW(_xlfn.TAKE(Levels_MO_S3212223[], 1)) + 1</calculatedColumnFormula>
    </tableColumn>
    <tableColumn id="2" xr3:uid="{B2107EEE-025E-4D93-B669-4463686FCB28}" name="Муниципалитет" totalsRowLabel="Всего" dataDxfId="319" totalsRowDxfId="11"/>
    <tableColumn id="3" xr3:uid="{4DB6201C-BFB7-40D2-8EA2-68CE82B8C29E}" name="Прошли" totalsRowFunction="custom" dataDxfId="318" totalsRowDxfId="10">
      <calculatedColumnFormula>SUM(Levels_MO_S3212223[[#This Row],[Высокий]:[Ниже базового]])</calculatedColumnFormula>
      <totalsRowFormula>SUM(Levels_MO_S3212223[Прошли])</totalsRowFormula>
    </tableColumn>
    <tableColumn id="8" xr3:uid="{DE80A249-B8D3-4C0A-98C6-273F1B2A3DCF}" name="Высокий " totalsRowFunction="custom" dataDxfId="317" totalsRowDxfId="9" dataCellStyle="Percent">
      <calculatedColumnFormula>Levels_MO_S3212223[[#This Row],[Высокий]] / Levels_MO_S3212223[[#This Row],[Прошли]]</calculatedColumnFormula>
      <totalsRowFormula>Levels_MO_S3212223[[#Totals],[Высокий]] / Levels_MO_S3212223[[#Totals],[Прошли]]</totalsRowFormula>
    </tableColumn>
    <tableColumn id="9" xr3:uid="{06FF2E84-00E5-454D-8E5E-0F922FCC0153}" name="Средний " totalsRowFunction="custom" dataDxfId="316" totalsRowDxfId="8" dataCellStyle="Percent">
      <calculatedColumnFormula>Levels_MO_S3212223[[#This Row],[Средний]] / Levels_MO_S3212223[[#This Row],[Прошли]]</calculatedColumnFormula>
      <totalsRowFormula>Levels_MO_S3212223[[#Totals],[Средний]] / Levels_MO_S3212223[[#Totals],[Прошли]]</totalsRowFormula>
    </tableColumn>
    <tableColumn id="10" xr3:uid="{51E10A15-122D-44DF-A624-11E45BC16851}" name="Базовый " totalsRowFunction="custom" dataDxfId="315" totalsRowDxfId="7" dataCellStyle="Percent">
      <calculatedColumnFormula>Levels_MO_S3212223[[#This Row],[Базовый]] / Levels_MO_S3212223[[#This Row],[Прошли]]</calculatedColumnFormula>
      <totalsRowFormula>Levels_MO_S3212223[[#Totals],[Базовый]] / Levels_MO_S3212223[[#Totals],[Прошли]]</totalsRowFormula>
    </tableColumn>
    <tableColumn id="11" xr3:uid="{2E625ECA-DA75-456A-9F68-9E36F205EDDF}" name="Ниже базового " totalsRowFunction="custom" dataDxfId="314" totalsRowDxfId="6" dataCellStyle="Percent">
      <calculatedColumnFormula>Levels_MO_S3212223[[#This Row],[Ниже базового]] / Levels_MO_S3212223[[#This Row],[Прошли]]</calculatedColumnFormula>
      <totalsRowFormula>Levels_MO_S3212223[[#Totals],[Ниже базового]] / Levels_MO_S3212223[[#Totals],[Прошли]]</totalsRowFormula>
    </tableColumn>
    <tableColumn id="12" xr3:uid="{2C755D53-8F54-4C6F-B886-E9A8AABE803B}" name="Общая оценка МО (от 2 до 5)" totalsRowFunction="custom" dataDxfId="313" totalsRowDxfId="5">
      <calculatedColumnFormula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calculatedColumnFormula>
      <totalsRowFormula>(5 * Levels_MO_S3212223[[#Totals],[Высокий]] + 4 * Levels_MO_S3212223[[#Totals],[Средний]] + 3 * Levels_MO_S3212223[[#Totals],[Базовый]] + 2 * Levels_MO_S3212223[[#Totals],[Ниже базового]]) / Levels_MO_S3212223[[#Totals],[Прошли]]</totalsRowFormula>
    </tableColumn>
    <tableColumn id="17" xr3:uid="{D20C0CD1-6C12-4D89-B3C4-4C5FCBF5EFA8}" name="Высокий  " dataDxfId="312" totalsRowDxfId="4">
      <calculatedColumnFormula>IF(Levels_MO_S3212223[[#This Row],[Общий уровень МО]] = "высокий", Levels_MO_S3212223[[#This Row],[Общая оценка МО (от 2 до 5)]], NA())</calculatedColumnFormula>
    </tableColumn>
    <tableColumn id="16" xr3:uid="{D4BEBC74-754E-45BF-8C99-0CB5C7505697}" name="Средний  " dataDxfId="311" totalsRowDxfId="3">
      <calculatedColumnFormula>IF(Levels_MO_S3212223[[#This Row],[Общий уровень МО]] = "средний", Levels_MO_S3212223[[#This Row],[Общая оценка МО (от 2 до 5)]], NA())</calculatedColumnFormula>
    </tableColumn>
    <tableColumn id="15" xr3:uid="{0B8C9DFF-7618-48AA-9A03-B8A7B745801A}" name="Базовый  " dataDxfId="310" totalsRowDxfId="2">
      <calculatedColumnFormula>IF(Levels_MO_S3212223[[#This Row],[Общий уровень МО]] = "базовый", Levels_MO_S3212223[[#This Row],[Общая оценка МО (от 2 до 5)]], NA())</calculatedColumnFormula>
    </tableColumn>
    <tableColumn id="14" xr3:uid="{9C0DD517-894D-42BC-A711-C15EE6FBA950}" name="Ниже базового  " dataDxfId="309" totalsRowDxfId="1">
      <calculatedColumnFormula>IF(Levels_MO_S3212223[[#This Row],[Общий уровень МО]] = "ниже базового", Levels_MO_S3212223[[#This Row],[Общая оценка МО (от 2 до 5)]], NA())</calculatedColumnFormula>
    </tableColumn>
    <tableColumn id="13" xr3:uid="{00ACCE15-AC84-48A2-AED3-2D976F9A45E4}" name="Общий уровень МО" totalsRowFunction="custom" dataDxfId="308" totalsRowDxfId="0">
      <calculatedColumnFormula array="1">INDEX({"ниже базового","базовый","средний","высокий"}, ROUND(Levels_MO_S3212223[[#This Row],[Общая оценка МО (от 2 до 5)]], 0) - 1)</calculatedColumnFormula>
      <totalsRowFormula array="1">INDEX({"ниже базового","базовый","средний","высокий"}, ROUND(Levels_MO_S3212223[[#Totals],[Общая оценка МО (от 2 до 5)]], 0) - 1)</totalsRowFormula>
    </tableColumn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DD5AA6E9-2E94-4131-B800-1049CEE8A60D}" name="Levels_MO_S321222324" displayName="Levels_MO_S321222324" ref="A1:R56" totalsRowCount="1" headerRowDxfId="307" dataDxfId="306" totalsRowDxfId="305">
  <sortState xmlns:xlrd2="http://schemas.microsoft.com/office/spreadsheetml/2017/richdata2" ref="A2:R55">
    <sortCondition descending="1" ref="M2:M55"/>
  </sortState>
  <tableColumns count="18">
    <tableColumn id="1" xr3:uid="{970B6A35-9901-4A00-8416-52C69E4B4807}" name="№" dataDxfId="304" totalsRowDxfId="54"/>
    <tableColumn id="4" xr3:uid="{12367A90-9C19-4CF8-87D3-6A50877D8204}" name="Высокий" totalsRowFunction="custom" dataDxfId="287" totalsRowDxfId="53">
      <calculatedColumnFormula>COUNTIFS(No_Duplicates[МО], Levels_MO_S321222324[[#This Row],[Муниципалитет]], No_Duplicates[Школьный климат], B$1)</calculatedColumnFormula>
      <totalsRowFormula>SUM(Levels_MO_S321222324[Высокий])</totalsRowFormula>
    </tableColumn>
    <tableColumn id="5" xr3:uid="{407FE73B-958F-42CE-B582-B13B04C993F8}" name="Средний" totalsRowFunction="custom" dataDxfId="303" totalsRowDxfId="52">
      <calculatedColumnFormula>COUNTIFS(No_Duplicates[МО], Levels_MO_S321222324[[#This Row],[Муниципалитет]], No_Duplicates[Школьный климат], C$1)</calculatedColumnFormula>
      <totalsRowFormula>SUM(Levels_MO_S321222324[Средний])</totalsRowFormula>
    </tableColumn>
    <tableColumn id="6" xr3:uid="{BF6ED50F-24BF-47E4-8A33-612CEE6C41F8}" name="Базовый" totalsRowFunction="custom" dataDxfId="302" totalsRowDxfId="51">
      <calculatedColumnFormula>COUNTIFS(No_Duplicates[МО], Levels_MO_S321222324[[#This Row],[Муниципалитет]], No_Duplicates[Школьный климат], D$1)</calculatedColumnFormula>
      <totalsRowFormula>SUM(Levels_MO_S321222324[Базовый])</totalsRowFormula>
    </tableColumn>
    <tableColumn id="7" xr3:uid="{A7341EC2-9899-404F-BC88-ABFF5586A114}" name="Ниже базового" totalsRowFunction="custom" dataDxfId="301" totalsRowDxfId="50">
      <calculatedColumnFormula>COUNTIFS(No_Duplicates[МО], Levels_MO_S321222324[[#This Row],[Муниципалитет]], No_Duplicates[Школьный климат], E$1)</calculatedColumnFormula>
      <totalsRowFormula>SUM(Levels_MO_S321222324[Ниже базового])</totalsRowFormula>
    </tableColumn>
    <tableColumn id="18" xr3:uid="{B4E556CE-615F-4B62-9058-EBACD7203ABE}" name="№ " dataDxfId="300" totalsRowDxfId="49">
      <calculatedColumnFormula array="1">ROW() - ROW(_xlfn.TAKE(Levels_MO_S321222324[], 1)) + 1</calculatedColumnFormula>
    </tableColumn>
    <tableColumn id="2" xr3:uid="{1507BD84-4B5E-47EA-A90D-F4D3D401D990}" name="Муниципалитет" totalsRowLabel="Всего" dataDxfId="299" totalsRowDxfId="48"/>
    <tableColumn id="3" xr3:uid="{856443C5-00AD-4B66-8605-101C60E08213}" name="Прошли" totalsRowFunction="custom" dataDxfId="298" totalsRowDxfId="47">
      <calculatedColumnFormula>SUM(Levels_MO_S321222324[[#This Row],[Высокий]:[Ниже базового]])</calculatedColumnFormula>
      <totalsRowFormula>SUM(Levels_MO_S321222324[Прошли])</totalsRowFormula>
    </tableColumn>
    <tableColumn id="8" xr3:uid="{F39DA6BF-794C-4789-9C44-894E04908144}" name="Высокий " totalsRowFunction="custom" dataDxfId="297" totalsRowDxfId="46" dataCellStyle="Percent">
      <calculatedColumnFormula>Levels_MO_S321222324[[#This Row],[Высокий]] / Levels_MO_S321222324[[#This Row],[Прошли]]</calculatedColumnFormula>
      <totalsRowFormula>Levels_MO_S321222324[[#Totals],[Высокий]] / Levels_MO_S321222324[[#Totals],[Прошли]]</totalsRowFormula>
    </tableColumn>
    <tableColumn id="9" xr3:uid="{C05126D4-5410-40B5-9164-0667A72E8051}" name="Средний " totalsRowFunction="custom" dataDxfId="296" totalsRowDxfId="45" dataCellStyle="Percent">
      <calculatedColumnFormula>Levels_MO_S321222324[[#This Row],[Средний]] / Levels_MO_S321222324[[#This Row],[Прошли]]</calculatedColumnFormula>
      <totalsRowFormula>Levels_MO_S321222324[[#Totals],[Средний]] / Levels_MO_S321222324[[#Totals],[Прошли]]</totalsRowFormula>
    </tableColumn>
    <tableColumn id="10" xr3:uid="{2168CF51-06B1-43CA-99C2-1C492BC13208}" name="Базовый " totalsRowFunction="custom" dataDxfId="295" totalsRowDxfId="44" dataCellStyle="Percent">
      <calculatedColumnFormula>Levels_MO_S321222324[[#This Row],[Базовый]] / Levels_MO_S321222324[[#This Row],[Прошли]]</calculatedColumnFormula>
      <totalsRowFormula>Levels_MO_S321222324[[#Totals],[Базовый]] / Levels_MO_S321222324[[#Totals],[Прошли]]</totalsRowFormula>
    </tableColumn>
    <tableColumn id="11" xr3:uid="{145E2BDD-56F8-47A1-BB80-47496492E5C2}" name="Ниже базового " totalsRowFunction="custom" dataDxfId="294" totalsRowDxfId="43" dataCellStyle="Percent">
      <calculatedColumnFormula>Levels_MO_S321222324[[#This Row],[Ниже базового]] / Levels_MO_S321222324[[#This Row],[Прошли]]</calculatedColumnFormula>
      <totalsRowFormula>Levels_MO_S321222324[[#Totals],[Ниже базового]] / Levels_MO_S321222324[[#Totals],[Прошли]]</totalsRowFormula>
    </tableColumn>
    <tableColumn id="12" xr3:uid="{9BA2EFB1-699D-4BCA-8C77-033545590C27}" name="Общая оценка МО (от 2 до 5)" totalsRowFunction="custom" dataDxfId="293" totalsRowDxfId="42">
      <calculatedColumnFormula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calculatedColumnFormula>
      <totalsRowFormula>(5 * Levels_MO_S321222324[[#Totals],[Высокий]] + 4 * Levels_MO_S321222324[[#Totals],[Средний]] + 3 * Levels_MO_S321222324[[#Totals],[Базовый]] + 2 * Levels_MO_S321222324[[#Totals],[Ниже базового]]) / Levels_MO_S321222324[[#Totals],[Прошли]]</totalsRowFormula>
    </tableColumn>
    <tableColumn id="17" xr3:uid="{02689E71-9EB3-48D7-8F89-DB9029EA01C3}" name="Высокий  " dataDxfId="292" totalsRowDxfId="41">
      <calculatedColumnFormula>IF(Levels_MO_S321222324[[#This Row],[Общий уровень МО]] = "высокий", Levels_MO_S321222324[[#This Row],[Общая оценка МО (от 2 до 5)]], NA())</calculatedColumnFormula>
    </tableColumn>
    <tableColumn id="16" xr3:uid="{E50A66FC-3AE2-4967-8CB8-2C4533B2199B}" name="Средний  " dataDxfId="291" totalsRowDxfId="40">
      <calculatedColumnFormula>IF(Levels_MO_S321222324[[#This Row],[Общий уровень МО]] = "средний", Levels_MO_S321222324[[#This Row],[Общая оценка МО (от 2 до 5)]], NA())</calculatedColumnFormula>
    </tableColumn>
    <tableColumn id="15" xr3:uid="{250F1590-18F6-4719-B744-D5A7CAE83263}" name="Базовый  " dataDxfId="290" totalsRowDxfId="39">
      <calculatedColumnFormula>IF(Levels_MO_S321222324[[#This Row],[Общий уровень МО]] = "базовый", Levels_MO_S321222324[[#This Row],[Общая оценка МО (от 2 до 5)]], NA())</calculatedColumnFormula>
    </tableColumn>
    <tableColumn id="14" xr3:uid="{617A53B9-1D2D-4599-A145-FA50D969CA11}" name="Ниже базового  " dataDxfId="289" totalsRowDxfId="38">
      <calculatedColumnFormula>IF(Levels_MO_S321222324[[#This Row],[Общий уровень МО]] = "ниже базового", Levels_MO_S321222324[[#This Row],[Общая оценка МО (от 2 до 5)]], NA())</calculatedColumnFormula>
    </tableColumn>
    <tableColumn id="13" xr3:uid="{BC3C7AE7-E3E9-4D4E-95CB-C874B9DB388C}" name="Общий уровень МО" totalsRowFunction="custom" dataDxfId="288" totalsRowDxfId="37">
      <calculatedColumnFormula array="1">INDEX({"ниже базового","базовый","средний","высокий"}, ROUND(Levels_MO_S321222324[[#This Row],[Общая оценка МО (от 2 до 5)]], 0) - 1)</calculatedColumnFormula>
      <totalsRowFormula array="1">INDEX({"ниже базового","базовый","средний","высокий"}, ROUND(Levels_MO_S321222324[[#Totals],[Общая оценка МО (от 2 до 5)]], 0) - 1)</totalsRowFormula>
    </tableColumn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378FB6EA-30B1-438A-8F4D-8768B06DAF5A}" name="Levels_MO_S32122232425" displayName="Levels_MO_S32122232425" ref="A1:R56" totalsRowCount="1" headerRowDxfId="286" dataDxfId="285" totalsRowDxfId="284">
  <sortState xmlns:xlrd2="http://schemas.microsoft.com/office/spreadsheetml/2017/richdata2" ref="A2:R55">
    <sortCondition descending="1" ref="M2:M55"/>
  </sortState>
  <tableColumns count="18">
    <tableColumn id="1" xr3:uid="{4AE3AE48-8435-43C3-8DF5-A1E52FB296F6}" name="№" dataDxfId="283" totalsRowDxfId="36"/>
    <tableColumn id="4" xr3:uid="{34731C4A-1BFE-410A-8FD8-D1F7E92D8B18}" name="Высокий" totalsRowFunction="custom" dataDxfId="266" totalsRowDxfId="35">
      <calculatedColumnFormula>COUNTIFS(No_Duplicates[МО], Levels_MO_S32122232425[[#This Row],[Муниципалитет]], No_Duplicates[Образовательная среда], B$1)</calculatedColumnFormula>
      <totalsRowFormula>SUM(Levels_MO_S32122232425[Высокий])</totalsRowFormula>
    </tableColumn>
    <tableColumn id="5" xr3:uid="{F2E9DAFC-5D33-46D8-B6C4-D4F51AB36568}" name="Средний" totalsRowFunction="custom" dataDxfId="282" totalsRowDxfId="34">
      <calculatedColumnFormula>COUNTIFS(No_Duplicates[МО], Levels_MO_S32122232425[[#This Row],[Муниципалитет]], No_Duplicates[Образовательная среда], C$1)</calculatedColumnFormula>
      <totalsRowFormula>SUM(Levels_MO_S32122232425[Средний])</totalsRowFormula>
    </tableColumn>
    <tableColumn id="6" xr3:uid="{24526FE6-77AD-4C93-8E30-EBB112D00704}" name="Базовый" totalsRowFunction="custom" dataDxfId="281" totalsRowDxfId="33">
      <calculatedColumnFormula>COUNTIFS(No_Duplicates[МО], Levels_MO_S32122232425[[#This Row],[Муниципалитет]], No_Duplicates[Образовательная среда], D$1)</calculatedColumnFormula>
      <totalsRowFormula>SUM(Levels_MO_S32122232425[Базовый])</totalsRowFormula>
    </tableColumn>
    <tableColumn id="7" xr3:uid="{DB6BEBF1-01C5-443B-8C05-36E445488A3D}" name="Ниже базового" totalsRowFunction="custom" dataDxfId="280" totalsRowDxfId="32">
      <calculatedColumnFormula>COUNTIFS(No_Duplicates[МО], Levels_MO_S32122232425[[#This Row],[Муниципалитет]], No_Duplicates[Образовательная среда], E$1)</calculatedColumnFormula>
      <totalsRowFormula>SUM(Levels_MO_S32122232425[Ниже базового])</totalsRowFormula>
    </tableColumn>
    <tableColumn id="18" xr3:uid="{5955AD0D-4606-4537-BAAF-413FDF0D6FDD}" name="№ " dataDxfId="279" totalsRowDxfId="31">
      <calculatedColumnFormula array="1">ROW() - ROW(_xlfn.TAKE(Levels_MO_S32122232425[], 1)) + 1</calculatedColumnFormula>
    </tableColumn>
    <tableColumn id="2" xr3:uid="{79D02E46-0B91-4409-BCA7-13D8E6181F23}" name="Муниципалитет" totalsRowLabel="Всего" dataDxfId="278" totalsRowDxfId="30"/>
    <tableColumn id="3" xr3:uid="{064EC4BC-65D8-4342-8090-6CECE10F0527}" name="Прошли" totalsRowFunction="custom" dataDxfId="277" totalsRowDxfId="29">
      <calculatedColumnFormula>SUM(Levels_MO_S32122232425[[#This Row],[Высокий]:[Ниже базового]])</calculatedColumnFormula>
      <totalsRowFormula>SUM(Levels_MO_S32122232425[Прошли])</totalsRowFormula>
    </tableColumn>
    <tableColumn id="8" xr3:uid="{EBD61318-AFF4-451C-9556-65A045829D04}" name="Высокий " totalsRowFunction="custom" dataDxfId="276" totalsRowDxfId="28" dataCellStyle="Percent">
      <calculatedColumnFormula>Levels_MO_S32122232425[[#This Row],[Высокий]] / Levels_MO_S32122232425[[#This Row],[Прошли]]</calculatedColumnFormula>
      <totalsRowFormula>Levels_MO_S32122232425[[#Totals],[Высокий]] / Levels_MO_S32122232425[[#Totals],[Прошли]]</totalsRowFormula>
    </tableColumn>
    <tableColumn id="9" xr3:uid="{44CD8E59-54EE-4332-AA1F-D2FBA70EB50B}" name="Средний " totalsRowFunction="custom" dataDxfId="275" totalsRowDxfId="27" dataCellStyle="Percent">
      <calculatedColumnFormula>Levels_MO_S32122232425[[#This Row],[Средний]] / Levels_MO_S32122232425[[#This Row],[Прошли]]</calculatedColumnFormula>
      <totalsRowFormula>Levels_MO_S32122232425[[#Totals],[Средний]] / Levels_MO_S32122232425[[#Totals],[Прошли]]</totalsRowFormula>
    </tableColumn>
    <tableColumn id="10" xr3:uid="{E76BA764-20A1-48B3-B860-0A1A648743FE}" name="Базовый " totalsRowFunction="custom" dataDxfId="274" totalsRowDxfId="26" dataCellStyle="Percent">
      <calculatedColumnFormula>Levels_MO_S32122232425[[#This Row],[Базовый]] / Levels_MO_S32122232425[[#This Row],[Прошли]]</calculatedColumnFormula>
      <totalsRowFormula>Levels_MO_S32122232425[[#Totals],[Базовый]] / Levels_MO_S32122232425[[#Totals],[Прошли]]</totalsRowFormula>
    </tableColumn>
    <tableColumn id="11" xr3:uid="{89676833-9316-46D9-86AF-5612225E2569}" name="Ниже базового " totalsRowFunction="custom" dataDxfId="273" totalsRowDxfId="25" dataCellStyle="Percent">
      <calculatedColumnFormula>Levels_MO_S32122232425[[#This Row],[Ниже базового]] / Levels_MO_S32122232425[[#This Row],[Прошли]]</calculatedColumnFormula>
      <totalsRowFormula>Levels_MO_S32122232425[[#Totals],[Ниже базового]] / Levels_MO_S32122232425[[#Totals],[Прошли]]</totalsRowFormula>
    </tableColumn>
    <tableColumn id="12" xr3:uid="{58C515EB-A48C-4AB4-ABEC-D8308FD29B0E}" name="Общая оценка МО (от 2 до 5)" totalsRowFunction="custom" dataDxfId="272" totalsRowDxfId="24">
      <calculatedColumnFormula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calculatedColumnFormula>
      <totalsRowFormula>(5 * Levels_MO_S32122232425[[#Totals],[Высокий]] + 4 * Levels_MO_S32122232425[[#Totals],[Средний]] + 3 * Levels_MO_S32122232425[[#Totals],[Базовый]] + 2 * Levels_MO_S32122232425[[#Totals],[Ниже базового]]) / Levels_MO_S32122232425[[#Totals],[Прошли]]</totalsRowFormula>
    </tableColumn>
    <tableColumn id="17" xr3:uid="{6000ED50-C73C-402F-807E-54E6898DB50F}" name="Высокий  " dataDxfId="271" totalsRowDxfId="23">
      <calculatedColumnFormula>IF(Levels_MO_S32122232425[[#This Row],[Общий уровень МО]] = "высокий", Levels_MO_S32122232425[[#This Row],[Общая оценка МО (от 2 до 5)]], NA())</calculatedColumnFormula>
    </tableColumn>
    <tableColumn id="16" xr3:uid="{AC9EFCCC-4C4A-42A9-84EE-46BC2855B88A}" name="Средний  " dataDxfId="270" totalsRowDxfId="22">
      <calculatedColumnFormula>IF(Levels_MO_S32122232425[[#This Row],[Общий уровень МО]] = "средний", Levels_MO_S32122232425[[#This Row],[Общая оценка МО (от 2 до 5)]], NA())</calculatedColumnFormula>
    </tableColumn>
    <tableColumn id="15" xr3:uid="{97B6B45F-8EF1-4713-B427-3CA684FB6320}" name="Базовый  " dataDxfId="269" totalsRowDxfId="21">
      <calculatedColumnFormula>IF(Levels_MO_S32122232425[[#This Row],[Общий уровень МО]] = "базовый", Levels_MO_S32122232425[[#This Row],[Общая оценка МО (от 2 до 5)]], NA())</calculatedColumnFormula>
    </tableColumn>
    <tableColumn id="14" xr3:uid="{1DD17DDD-CCCA-4064-BE48-1DB2BDB63A55}" name="Ниже базового  " dataDxfId="268" totalsRowDxfId="20">
      <calculatedColumnFormula>IF(Levels_MO_S32122232425[[#This Row],[Общий уровень МО]] = "ниже базового", Levels_MO_S32122232425[[#This Row],[Общая оценка МО (от 2 до 5)]], NA())</calculatedColumnFormula>
    </tableColumn>
    <tableColumn id="13" xr3:uid="{0883A60F-2C31-41EF-92F6-B4F733B65EAB}" name="Общий уровень МО" totalsRowFunction="custom" dataDxfId="267" totalsRowDxfId="19">
      <calculatedColumnFormula array="1">INDEX({"ниже базового","базовый","средний","высокий"}, ROUND(Levels_MO_S32122232425[[#This Row],[Общая оценка МО (от 2 до 5)]], 0) - 1)</calculatedColumnFormula>
      <totalsRowFormula array="1">INDEX({"ниже базового","базовый","средний","высокий"}, ROUND(Levels_MO_S32122232425[[#Totals],[Общая оценка МО (от 2 до 5)]], 0) - 1)</totalsRowFormula>
    </tableColumn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257DDF-61D7-4C0F-B925-AC7CD61C6A7E}" name="S1_Znanie" displayName="S1_Znanie" ref="A2:D23" totalsRowShown="0" dataDxfId="418">
  <autoFilter ref="A2:D23" xr:uid="{DC257DDF-61D7-4C0F-B925-AC7CD61C6A7E}"/>
  <tableColumns count="4">
    <tableColumn id="1" xr3:uid="{2301AE05-1CCA-4EB1-A440-C0B5F1D25FD6}" name="Вариант" dataDxfId="417"/>
    <tableColumn id="2" xr3:uid="{7183B884-010D-4444-8CDD-3C81680FF413}" name="Базовый" dataDxfId="416"/>
    <tableColumn id="3" xr3:uid="{A847223E-5A58-4350-A8A3-ADC0BFF3E9FC}" name="Средний" dataDxfId="415"/>
    <tableColumn id="4" xr3:uid="{2BE0B02F-3676-462C-B28A-FAC6B1EBBBA1}" name="Высокий" dataDxfId="414"/>
  </tableColumns>
  <tableStyleInfo name="TableStyleMedium4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8ED85D8-309E-40F5-AA18-42E2E5689C0E}" name="S2_Zdorovje" displayName="S2_Zdorovje" ref="F2:I23" totalsRowShown="0" dataDxfId="413">
  <autoFilter ref="F2:I23" xr:uid="{A8ED85D8-309E-40F5-AA18-42E2E5689C0E}"/>
  <tableColumns count="4">
    <tableColumn id="1" xr3:uid="{00993612-4D1D-40C6-9EDC-F46525B49E41}" name="Вариант" dataDxfId="412"/>
    <tableColumn id="2" xr3:uid="{DC5682C1-3912-44E1-905A-AB40E9E2A8A5}" name="Базовый" dataDxfId="411"/>
    <tableColumn id="3" xr3:uid="{1B7CF7B5-6B80-4F0C-B67F-346097B3F11F}" name="Средний" dataDxfId="410"/>
    <tableColumn id="4" xr3:uid="{4929D5C1-7FF7-43C8-86E4-32CBC46979C2}" name="Высокий" dataDxfId="409"/>
  </tableColumns>
  <tableStyleInfo name="TableStyleMedium4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86B712B3-0A4E-47F4-A4C6-BB3C2C98D379}" name="S3_Tvorchestvo" displayName="S3_Tvorchestvo" ref="K2:N23" totalsRowShown="0" dataDxfId="408">
  <autoFilter ref="K2:N23" xr:uid="{86B712B3-0A4E-47F4-A4C6-BB3C2C98D379}"/>
  <tableColumns count="4">
    <tableColumn id="1" xr3:uid="{017C7736-8758-461B-BDCA-B390D87D3664}" name="Вариант" dataDxfId="407"/>
    <tableColumn id="2" xr3:uid="{78870362-FC3F-49BF-89B3-5D19FE3B6D97}" name="Базовый" dataDxfId="406"/>
    <tableColumn id="3" xr3:uid="{1A778437-CB42-4E31-8731-66181C4E65E3}" name="Средний" dataDxfId="405"/>
    <tableColumn id="4" xr3:uid="{ED66EA1A-FC3A-4252-839D-D440962B344B}" name="Высокий" dataDxfId="404"/>
  </tableColumns>
  <tableStyleInfo name="TableStyleMedium4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9B840A77-9504-48F7-8B15-B063999C22F2}" name="S4_Vospitanie" displayName="S4_Vospitanie" ref="P2:S23" totalsRowShown="0" dataDxfId="403">
  <autoFilter ref="P2:S23" xr:uid="{9B840A77-9504-48F7-8B15-B063999C22F2}"/>
  <tableColumns count="4">
    <tableColumn id="1" xr3:uid="{E49B5765-C30B-4F04-96D8-1DEC02CF7D02}" name="Вариант" dataDxfId="402"/>
    <tableColumn id="2" xr3:uid="{F523D825-C1AA-4BA8-AFDF-5C1A2EDC831A}" name="Базовый" dataDxfId="401"/>
    <tableColumn id="3" xr3:uid="{93971725-E460-4E96-9792-41A7FD6BB6A3}" name="Средний" dataDxfId="400"/>
    <tableColumn id="4" xr3:uid="{8326247C-9372-4AA8-BD7A-FBBEDBC1FF96}" name="Высокий" dataDxfId="399"/>
  </tableColumns>
  <tableStyleInfo name="TableStyleMedium4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6D1F5F20-46E7-4D51-B99C-81213D6224C2}" name="S5_Proforientacija" displayName="S5_Proforientacija" ref="A26:D47" totalsRowShown="0" dataDxfId="398">
  <autoFilter ref="A26:D47" xr:uid="{6D1F5F20-46E7-4D51-B99C-81213D6224C2}"/>
  <tableColumns count="4">
    <tableColumn id="1" xr3:uid="{F517E7E7-D8ED-4B53-B31C-848C62249D15}" name="Вариант" dataDxfId="397"/>
    <tableColumn id="2" xr3:uid="{359CE2D4-6BB5-4487-A776-4F3557375779}" name="Базовый" dataDxfId="396"/>
    <tableColumn id="3" xr3:uid="{A01A6D11-434D-41FA-843B-D7B30DD43BF4}" name="Средний" dataDxfId="395"/>
    <tableColumn id="4" xr3:uid="{75DB4813-813B-4D9A-AE56-11083C8E05A2}" name="Высокий" dataDxfId="394"/>
  </tableColumns>
  <tableStyleInfo name="TableStyleMedium4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537FD087-B742-4C05-A912-4FABB0FAC92A}" name="S6_Uchitel" displayName="S6_Uchitel" ref="F26:I47" totalsRowShown="0" dataDxfId="393">
  <autoFilter ref="F26:I47" xr:uid="{537FD087-B742-4C05-A912-4FABB0FAC92A}"/>
  <tableColumns count="4">
    <tableColumn id="1" xr3:uid="{DCDD8B22-2D0B-46E1-894F-02B69FAC1F03}" name="Вариант" dataDxfId="392"/>
    <tableColumn id="2" xr3:uid="{096F76A6-1F9D-4894-B107-0B6C300F6388}" name="Базовый" dataDxfId="391"/>
    <tableColumn id="3" xr3:uid="{CACE9FD4-4D4B-431E-B544-687777C6C2A4}" name="Средний" dataDxfId="390"/>
    <tableColumn id="4" xr3:uid="{7F8ED44E-BB1E-46AB-B9D0-84F1AACA93F3}" name="Высокий" dataDxfId="389"/>
  </tableColumns>
  <tableStyleInfo name="TableStyleMedium4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95D865EE-D5E3-470B-B7DE-3F0A7F8DDE01}" name="S7_Shkolnyj_Klimat" displayName="S7_Shkolnyj_Klimat" ref="K26:N47" totalsRowShown="0" dataDxfId="388">
  <autoFilter ref="K26:N47" xr:uid="{95D865EE-D5E3-470B-B7DE-3F0A7F8DDE01}"/>
  <tableColumns count="4">
    <tableColumn id="1" xr3:uid="{F25123F9-730F-4538-81C9-BBF68FF3E198}" name="Вариант" dataDxfId="387"/>
    <tableColumn id="2" xr3:uid="{DCE8E735-D8B3-455A-8331-F9E0F2FFF1A9}" name="Базовый" dataDxfId="386"/>
    <tableColumn id="3" xr3:uid="{28191DB9-D60D-438C-9DA7-C361E98874C9}" name="Средний" dataDxfId="385"/>
    <tableColumn id="4" xr3:uid="{367A0D50-10F8-413C-A0B2-06728138D2CD}" name="Высокий" dataDxfId="384"/>
  </tableColumns>
  <tableStyleInfo name="TableStyleMedium4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6B2202DD-DCD1-496F-B6F7-002C48ADBCC6}" name="S8_Obr_Sreda" displayName="S8_Obr_Sreda" ref="P26:S47" totalsRowShown="0" dataDxfId="383">
  <autoFilter ref="P26:S47" xr:uid="{6B2202DD-DCD1-496F-B6F7-002C48ADBCC6}"/>
  <tableColumns count="4">
    <tableColumn id="1" xr3:uid="{A5DB26D1-C17A-4B84-BF4E-3C32FF08263B}" name="Вариант" dataDxfId="382"/>
    <tableColumn id="2" xr3:uid="{E0D28C43-96F4-4134-A70B-D148506F3BE2}" name="Базовый" dataDxfId="381"/>
    <tableColumn id="3" xr3:uid="{84A5DE11-A52A-460C-A93F-0A37EF54FBAA}" name="Средний" dataDxfId="380"/>
    <tableColumn id="4" xr3:uid="{1592080D-77A0-4896-9826-EBF59AB061F7}" name="Высокий" dataDxfId="379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5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drawing" Target="../drawings/drawing6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drawing" Target="../drawings/drawing7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drawing" Target="../drawings/drawing8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drawing" Target="../drawings/drawing9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drawing" Target="../drawings/drawing10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drawing" Target="../drawings/drawing11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drawing" Target="../drawings/drawing12.xml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4.xml"/><Relationship Id="rId3" Type="http://schemas.openxmlformats.org/officeDocument/2006/relationships/table" Target="../tables/table19.xml"/><Relationship Id="rId7" Type="http://schemas.openxmlformats.org/officeDocument/2006/relationships/table" Target="../tables/table23.xml"/><Relationship Id="rId2" Type="http://schemas.openxmlformats.org/officeDocument/2006/relationships/table" Target="../tables/table18.xml"/><Relationship Id="rId1" Type="http://schemas.openxmlformats.org/officeDocument/2006/relationships/table" Target="../tables/table17.xml"/><Relationship Id="rId6" Type="http://schemas.openxmlformats.org/officeDocument/2006/relationships/table" Target="../tables/table22.xml"/><Relationship Id="rId5" Type="http://schemas.openxmlformats.org/officeDocument/2006/relationships/table" Target="../tables/table21.xml"/><Relationship Id="rId4" Type="http://schemas.openxmlformats.org/officeDocument/2006/relationships/table" Target="../tables/table2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42B23-8C11-4F29-A199-5050B3E00266}">
  <sheetPr>
    <tabColor theme="0" tint="-0.499984740745262"/>
    <outlinePr summaryBelow="0"/>
  </sheetPr>
  <dimension ref="A1:E1391"/>
  <sheetViews>
    <sheetView workbookViewId="0"/>
  </sheetViews>
  <sheetFormatPr defaultRowHeight="15" outlineLevelRow="1" x14ac:dyDescent="0.25"/>
  <cols>
    <col min="2" max="2" width="11.7109375" bestFit="1" customWidth="1"/>
    <col min="3" max="3" width="17.5703125" customWidth="1"/>
    <col min="4" max="4" width="49.28515625" customWidth="1"/>
    <col min="5" max="5" width="15.85546875" bestFit="1" customWidth="1"/>
  </cols>
  <sheetData>
    <row r="1" spans="1:5" ht="78" customHeight="1" x14ac:dyDescent="0.25">
      <c r="A1" s="2" t="s">
        <v>9</v>
      </c>
      <c r="B1" s="2" t="s">
        <v>0</v>
      </c>
      <c r="C1" s="2" t="s">
        <v>10</v>
      </c>
      <c r="D1" s="2" t="s">
        <v>1</v>
      </c>
      <c r="E1" s="5" t="s">
        <v>1457</v>
      </c>
    </row>
    <row r="2" spans="1:5" outlineLevel="1" x14ac:dyDescent="0.25">
      <c r="A2" s="5">
        <v>1</v>
      </c>
      <c r="B2" s="6">
        <v>501001823</v>
      </c>
      <c r="C2" s="4" t="s">
        <v>11</v>
      </c>
      <c r="D2" s="4" t="s">
        <v>12</v>
      </c>
    </row>
    <row r="3" spans="1:5" outlineLevel="1" x14ac:dyDescent="0.25">
      <c r="A3" s="5">
        <v>2</v>
      </c>
      <c r="B3" s="6">
        <v>501001781</v>
      </c>
      <c r="C3" s="4" t="s">
        <v>11</v>
      </c>
      <c r="D3" s="4" t="s">
        <v>13</v>
      </c>
    </row>
    <row r="4" spans="1:5" outlineLevel="1" x14ac:dyDescent="0.25">
      <c r="A4" s="5">
        <v>3</v>
      </c>
      <c r="B4" s="6">
        <v>501001809</v>
      </c>
      <c r="C4" s="4" t="s">
        <v>11</v>
      </c>
      <c r="D4" s="4" t="s">
        <v>14</v>
      </c>
    </row>
    <row r="5" spans="1:5" outlineLevel="1" x14ac:dyDescent="0.25">
      <c r="A5" s="5">
        <v>4</v>
      </c>
      <c r="B5" s="6">
        <v>501001830</v>
      </c>
      <c r="C5" s="4" t="s">
        <v>11</v>
      </c>
      <c r="D5" s="4" t="s">
        <v>15</v>
      </c>
    </row>
    <row r="6" spans="1:5" outlineLevel="1" x14ac:dyDescent="0.25">
      <c r="A6" s="5">
        <v>5</v>
      </c>
      <c r="B6" s="6">
        <v>501001848</v>
      </c>
      <c r="C6" s="4" t="s">
        <v>11</v>
      </c>
      <c r="D6" s="4" t="s">
        <v>16</v>
      </c>
    </row>
    <row r="7" spans="1:5" outlineLevel="1" x14ac:dyDescent="0.25">
      <c r="A7" s="5">
        <v>6</v>
      </c>
      <c r="B7" s="6">
        <v>501001887</v>
      </c>
      <c r="C7" s="4" t="s">
        <v>11</v>
      </c>
      <c r="D7" s="4" t="s">
        <v>17</v>
      </c>
    </row>
    <row r="8" spans="1:5" outlineLevel="1" x14ac:dyDescent="0.25">
      <c r="A8" s="5">
        <v>7</v>
      </c>
      <c r="B8" s="6">
        <v>501001911</v>
      </c>
      <c r="C8" s="4" t="s">
        <v>11</v>
      </c>
      <c r="D8" s="4" t="s">
        <v>18</v>
      </c>
    </row>
    <row r="9" spans="1:5" outlineLevel="1" x14ac:dyDescent="0.25">
      <c r="A9" s="5">
        <v>8</v>
      </c>
      <c r="B9" s="6">
        <v>501001816</v>
      </c>
      <c r="C9" s="4" t="s">
        <v>11</v>
      </c>
      <c r="D9" s="4" t="s">
        <v>19</v>
      </c>
    </row>
    <row r="10" spans="1:5" outlineLevel="1" x14ac:dyDescent="0.25">
      <c r="A10" s="5">
        <v>9</v>
      </c>
      <c r="B10" s="6">
        <v>501001774</v>
      </c>
      <c r="C10" s="4" t="s">
        <v>11</v>
      </c>
      <c r="D10" s="4" t="s">
        <v>20</v>
      </c>
    </row>
    <row r="11" spans="1:5" outlineLevel="1" x14ac:dyDescent="0.25">
      <c r="A11" s="5">
        <v>10</v>
      </c>
      <c r="B11" s="6">
        <v>501001799</v>
      </c>
      <c r="C11" s="4" t="s">
        <v>11</v>
      </c>
      <c r="D11" s="4" t="s">
        <v>21</v>
      </c>
    </row>
    <row r="12" spans="1:5" outlineLevel="1" x14ac:dyDescent="0.25">
      <c r="A12" s="5">
        <v>11</v>
      </c>
      <c r="B12" s="6">
        <v>501001855</v>
      </c>
      <c r="C12" s="4" t="s">
        <v>11</v>
      </c>
      <c r="D12" s="4" t="s">
        <v>22</v>
      </c>
    </row>
    <row r="13" spans="1:5" outlineLevel="1" x14ac:dyDescent="0.25">
      <c r="A13" s="5">
        <v>12</v>
      </c>
      <c r="B13" s="6">
        <v>501001904</v>
      </c>
      <c r="C13" s="4" t="s">
        <v>11</v>
      </c>
      <c r="D13" s="4" t="s">
        <v>23</v>
      </c>
    </row>
    <row r="14" spans="1:5" outlineLevel="1" x14ac:dyDescent="0.25">
      <c r="A14" s="5">
        <v>13</v>
      </c>
      <c r="B14" s="6">
        <v>501001894</v>
      </c>
      <c r="C14" s="4" t="s">
        <v>11</v>
      </c>
      <c r="D14" s="4" t="s">
        <v>24</v>
      </c>
    </row>
    <row r="15" spans="1:5" outlineLevel="1" x14ac:dyDescent="0.25">
      <c r="A15" s="5">
        <v>14</v>
      </c>
      <c r="B15" s="6">
        <v>501001929</v>
      </c>
      <c r="C15" s="4" t="s">
        <v>11</v>
      </c>
      <c r="D15" s="4" t="s">
        <v>25</v>
      </c>
    </row>
    <row r="16" spans="1:5" outlineLevel="1" x14ac:dyDescent="0.25">
      <c r="A16" s="5">
        <v>15</v>
      </c>
      <c r="B16" s="6">
        <v>501001870</v>
      </c>
      <c r="C16" s="4" t="s">
        <v>11</v>
      </c>
      <c r="D16" s="4" t="s">
        <v>26</v>
      </c>
    </row>
    <row r="17" spans="1:4" outlineLevel="1" x14ac:dyDescent="0.25">
      <c r="A17" s="5">
        <v>16</v>
      </c>
      <c r="B17" s="6">
        <v>502005404</v>
      </c>
      <c r="C17" s="4" t="s">
        <v>27</v>
      </c>
      <c r="D17" s="4" t="s">
        <v>28</v>
      </c>
    </row>
    <row r="18" spans="1:4" outlineLevel="1" x14ac:dyDescent="0.25">
      <c r="A18" s="5">
        <v>17</v>
      </c>
      <c r="B18" s="6">
        <v>502004746</v>
      </c>
      <c r="C18" s="4" t="s">
        <v>27</v>
      </c>
      <c r="D18" s="4" t="s">
        <v>29</v>
      </c>
    </row>
    <row r="19" spans="1:4" outlineLevel="1" x14ac:dyDescent="0.25">
      <c r="A19" s="5">
        <v>18</v>
      </c>
      <c r="B19" s="6">
        <v>502004432</v>
      </c>
      <c r="C19" s="4" t="s">
        <v>27</v>
      </c>
      <c r="D19" s="4" t="s">
        <v>30</v>
      </c>
    </row>
    <row r="20" spans="1:4" outlineLevel="1" x14ac:dyDescent="0.25">
      <c r="A20" s="5">
        <v>19</v>
      </c>
      <c r="B20" s="6">
        <v>502005281</v>
      </c>
      <c r="C20" s="4" t="s">
        <v>27</v>
      </c>
      <c r="D20" s="4" t="s">
        <v>31</v>
      </c>
    </row>
    <row r="21" spans="1:4" outlineLevel="1" x14ac:dyDescent="0.25">
      <c r="A21" s="5">
        <v>20</v>
      </c>
      <c r="B21" s="6">
        <v>502005147</v>
      </c>
      <c r="C21" s="4" t="s">
        <v>27</v>
      </c>
      <c r="D21" s="4" t="s">
        <v>32</v>
      </c>
    </row>
    <row r="22" spans="1:4" outlineLevel="1" x14ac:dyDescent="0.25">
      <c r="A22" s="5">
        <v>21</v>
      </c>
      <c r="B22" s="6">
        <v>502005098</v>
      </c>
      <c r="C22" s="4" t="s">
        <v>27</v>
      </c>
      <c r="D22" s="4" t="s">
        <v>33</v>
      </c>
    </row>
    <row r="23" spans="1:4" outlineLevel="1" x14ac:dyDescent="0.25">
      <c r="A23" s="5">
        <v>22</v>
      </c>
      <c r="B23" s="6">
        <v>502005411</v>
      </c>
      <c r="C23" s="4" t="s">
        <v>27</v>
      </c>
      <c r="D23" s="4" t="s">
        <v>34</v>
      </c>
    </row>
    <row r="24" spans="1:4" outlineLevel="1" x14ac:dyDescent="0.25">
      <c r="A24" s="5">
        <v>23</v>
      </c>
      <c r="B24" s="6">
        <v>502004880</v>
      </c>
      <c r="C24" s="4" t="s">
        <v>27</v>
      </c>
      <c r="D24" s="4" t="s">
        <v>35</v>
      </c>
    </row>
    <row r="25" spans="1:4" outlineLevel="1" x14ac:dyDescent="0.25">
      <c r="A25" s="5">
        <v>24</v>
      </c>
      <c r="B25" s="6">
        <v>502005108</v>
      </c>
      <c r="C25" s="4" t="s">
        <v>27</v>
      </c>
      <c r="D25" s="4" t="s">
        <v>36</v>
      </c>
    </row>
    <row r="26" spans="1:4" outlineLevel="1" x14ac:dyDescent="0.25">
      <c r="A26" s="5">
        <v>25</v>
      </c>
      <c r="B26" s="6">
        <v>502005080</v>
      </c>
      <c r="C26" s="4" t="s">
        <v>27</v>
      </c>
      <c r="D26" s="4" t="s">
        <v>37</v>
      </c>
    </row>
    <row r="27" spans="1:4" outlineLevel="1" x14ac:dyDescent="0.25">
      <c r="A27" s="5">
        <v>26</v>
      </c>
      <c r="B27" s="6">
        <v>502005130</v>
      </c>
      <c r="C27" s="4" t="s">
        <v>27</v>
      </c>
      <c r="D27" s="4" t="s">
        <v>38</v>
      </c>
    </row>
    <row r="28" spans="1:4" outlineLevel="1" x14ac:dyDescent="0.25">
      <c r="A28" s="5">
        <v>27</v>
      </c>
      <c r="B28" s="6">
        <v>502005500</v>
      </c>
      <c r="C28" s="4" t="s">
        <v>27</v>
      </c>
      <c r="D28" s="4" t="s">
        <v>39</v>
      </c>
    </row>
    <row r="29" spans="1:4" outlineLevel="1" x14ac:dyDescent="0.25">
      <c r="A29" s="5">
        <v>28</v>
      </c>
      <c r="B29" s="6">
        <v>502005355</v>
      </c>
      <c r="C29" s="4" t="s">
        <v>27</v>
      </c>
      <c r="D29" s="4" t="s">
        <v>40</v>
      </c>
    </row>
    <row r="30" spans="1:4" outlineLevel="1" x14ac:dyDescent="0.25">
      <c r="A30" s="5">
        <v>29</v>
      </c>
      <c r="B30" s="6">
        <v>502004993</v>
      </c>
      <c r="C30" s="4" t="s">
        <v>27</v>
      </c>
      <c r="D30" s="4" t="s">
        <v>41</v>
      </c>
    </row>
    <row r="31" spans="1:4" outlineLevel="1" x14ac:dyDescent="0.25">
      <c r="A31" s="5">
        <v>30</v>
      </c>
      <c r="B31" s="6">
        <v>502005041</v>
      </c>
      <c r="C31" s="4" t="s">
        <v>27</v>
      </c>
      <c r="D31" s="4" t="s">
        <v>42</v>
      </c>
    </row>
    <row r="32" spans="1:4" outlineLevel="1" x14ac:dyDescent="0.25">
      <c r="A32" s="5">
        <v>31</v>
      </c>
      <c r="B32" s="6">
        <v>502005228</v>
      </c>
      <c r="C32" s="4" t="s">
        <v>27</v>
      </c>
      <c r="D32" s="4" t="s">
        <v>43</v>
      </c>
    </row>
    <row r="33" spans="1:4" outlineLevel="1" x14ac:dyDescent="0.25">
      <c r="A33" s="5">
        <v>32</v>
      </c>
      <c r="B33" s="6">
        <v>502004954</v>
      </c>
      <c r="C33" s="4" t="s">
        <v>27</v>
      </c>
      <c r="D33" s="4" t="s">
        <v>44</v>
      </c>
    </row>
    <row r="34" spans="1:4" outlineLevel="1" x14ac:dyDescent="0.25">
      <c r="A34" s="5">
        <v>33</v>
      </c>
      <c r="B34" s="6">
        <v>502005299</v>
      </c>
      <c r="C34" s="4" t="s">
        <v>27</v>
      </c>
      <c r="D34" s="4" t="s">
        <v>45</v>
      </c>
    </row>
    <row r="35" spans="1:4" outlineLevel="1" x14ac:dyDescent="0.25">
      <c r="A35" s="5">
        <v>34</v>
      </c>
      <c r="B35" s="6">
        <v>502005154</v>
      </c>
      <c r="C35" s="4" t="s">
        <v>27</v>
      </c>
      <c r="D35" s="4" t="s">
        <v>46</v>
      </c>
    </row>
    <row r="36" spans="1:4" outlineLevel="1" x14ac:dyDescent="0.25">
      <c r="A36" s="5">
        <v>35</v>
      </c>
      <c r="B36" s="6">
        <v>502004425</v>
      </c>
      <c r="C36" s="4" t="s">
        <v>27</v>
      </c>
      <c r="D36" s="4" t="s">
        <v>47</v>
      </c>
    </row>
    <row r="37" spans="1:4" outlineLevel="1" x14ac:dyDescent="0.25">
      <c r="A37" s="5">
        <v>36</v>
      </c>
      <c r="B37" s="6">
        <v>502005274</v>
      </c>
      <c r="C37" s="4" t="s">
        <v>27</v>
      </c>
      <c r="D37" s="4" t="s">
        <v>48</v>
      </c>
    </row>
    <row r="38" spans="1:4" outlineLevel="1" x14ac:dyDescent="0.25">
      <c r="A38" s="5">
        <v>37</v>
      </c>
      <c r="B38" s="6">
        <v>502005210</v>
      </c>
      <c r="C38" s="4" t="s">
        <v>27</v>
      </c>
      <c r="D38" s="4" t="s">
        <v>49</v>
      </c>
    </row>
    <row r="39" spans="1:4" outlineLevel="1" x14ac:dyDescent="0.25">
      <c r="A39" s="5">
        <v>38</v>
      </c>
      <c r="B39" s="6">
        <v>502006782</v>
      </c>
      <c r="C39" s="4" t="s">
        <v>27</v>
      </c>
      <c r="D39" s="4" t="s">
        <v>50</v>
      </c>
    </row>
    <row r="40" spans="1:4" outlineLevel="1" x14ac:dyDescent="0.25">
      <c r="A40" s="5">
        <v>39</v>
      </c>
      <c r="B40" s="6">
        <v>502005010</v>
      </c>
      <c r="C40" s="4" t="s">
        <v>27</v>
      </c>
      <c r="D40" s="4" t="s">
        <v>51</v>
      </c>
    </row>
    <row r="41" spans="1:4" outlineLevel="1" x14ac:dyDescent="0.25">
      <c r="A41" s="5">
        <v>40</v>
      </c>
      <c r="B41" s="6">
        <v>502004947</v>
      </c>
      <c r="C41" s="4" t="s">
        <v>27</v>
      </c>
      <c r="D41" s="4" t="s">
        <v>52</v>
      </c>
    </row>
    <row r="42" spans="1:4" outlineLevel="1" x14ac:dyDescent="0.25">
      <c r="A42" s="5">
        <v>41</v>
      </c>
      <c r="B42" s="6">
        <v>502009832</v>
      </c>
      <c r="C42" s="4" t="s">
        <v>27</v>
      </c>
      <c r="D42" s="4" t="s">
        <v>53</v>
      </c>
    </row>
    <row r="43" spans="1:4" outlineLevel="1" x14ac:dyDescent="0.25">
      <c r="A43" s="5">
        <v>42</v>
      </c>
      <c r="B43" s="6">
        <v>502004464</v>
      </c>
      <c r="C43" s="4" t="s">
        <v>27</v>
      </c>
      <c r="D43" s="4" t="s">
        <v>54</v>
      </c>
    </row>
    <row r="44" spans="1:4" outlineLevel="1" x14ac:dyDescent="0.25">
      <c r="A44" s="5">
        <v>43</v>
      </c>
      <c r="B44" s="6">
        <v>502005348</v>
      </c>
      <c r="C44" s="4" t="s">
        <v>27</v>
      </c>
      <c r="D44" s="4" t="s">
        <v>55</v>
      </c>
    </row>
    <row r="45" spans="1:4" outlineLevel="1" x14ac:dyDescent="0.25">
      <c r="A45" s="5">
        <v>44</v>
      </c>
      <c r="B45" s="6">
        <v>502005066</v>
      </c>
      <c r="C45" s="4" t="s">
        <v>27</v>
      </c>
      <c r="D45" s="4" t="s">
        <v>56</v>
      </c>
    </row>
    <row r="46" spans="1:4" outlineLevel="1" x14ac:dyDescent="0.25">
      <c r="A46" s="5">
        <v>45</v>
      </c>
      <c r="B46" s="6">
        <v>502004898</v>
      </c>
      <c r="C46" s="4" t="s">
        <v>27</v>
      </c>
      <c r="D46" s="4" t="s">
        <v>57</v>
      </c>
    </row>
    <row r="47" spans="1:4" outlineLevel="1" x14ac:dyDescent="0.25">
      <c r="A47" s="5">
        <v>46</v>
      </c>
      <c r="B47" s="6">
        <v>502004383</v>
      </c>
      <c r="C47" s="4" t="s">
        <v>27</v>
      </c>
      <c r="D47" s="4" t="s">
        <v>58</v>
      </c>
    </row>
    <row r="48" spans="1:4" outlineLevel="1" x14ac:dyDescent="0.25">
      <c r="A48" s="5">
        <v>47</v>
      </c>
      <c r="B48" s="6">
        <v>502005186</v>
      </c>
      <c r="C48" s="4" t="s">
        <v>27</v>
      </c>
      <c r="D48" s="4" t="s">
        <v>59</v>
      </c>
    </row>
    <row r="49" spans="1:4" outlineLevel="1" x14ac:dyDescent="0.25">
      <c r="A49" s="5">
        <v>48</v>
      </c>
      <c r="B49" s="6">
        <v>502005027</v>
      </c>
      <c r="C49" s="4" t="s">
        <v>27</v>
      </c>
      <c r="D49" s="4" t="s">
        <v>60</v>
      </c>
    </row>
    <row r="50" spans="1:4" outlineLevel="1" x14ac:dyDescent="0.25">
      <c r="A50" s="5">
        <v>49</v>
      </c>
      <c r="B50" s="6">
        <v>502004986</v>
      </c>
      <c r="C50" s="4" t="s">
        <v>27</v>
      </c>
      <c r="D50" s="4" t="s">
        <v>61</v>
      </c>
    </row>
    <row r="51" spans="1:4" outlineLevel="1" x14ac:dyDescent="0.25">
      <c r="A51" s="5">
        <v>50</v>
      </c>
      <c r="B51" s="6">
        <v>502005179</v>
      </c>
      <c r="C51" s="4" t="s">
        <v>27</v>
      </c>
      <c r="D51" s="4" t="s">
        <v>62</v>
      </c>
    </row>
    <row r="52" spans="1:4" outlineLevel="1" x14ac:dyDescent="0.25">
      <c r="A52" s="5">
        <v>51</v>
      </c>
      <c r="B52" s="6">
        <v>502005570</v>
      </c>
      <c r="C52" s="4" t="s">
        <v>27</v>
      </c>
      <c r="D52" s="4" t="s">
        <v>63</v>
      </c>
    </row>
    <row r="53" spans="1:4" outlineLevel="1" x14ac:dyDescent="0.25">
      <c r="A53" s="5">
        <v>52</v>
      </c>
      <c r="B53" s="6">
        <v>502005161</v>
      </c>
      <c r="C53" s="4" t="s">
        <v>27</v>
      </c>
      <c r="D53" s="4" t="s">
        <v>64</v>
      </c>
    </row>
    <row r="54" spans="1:4" outlineLevel="1" x14ac:dyDescent="0.25">
      <c r="A54" s="5">
        <v>53</v>
      </c>
      <c r="B54" s="6">
        <v>502004979</v>
      </c>
      <c r="C54" s="4" t="s">
        <v>27</v>
      </c>
      <c r="D54" s="4" t="s">
        <v>65</v>
      </c>
    </row>
    <row r="55" spans="1:4" outlineLevel="1" x14ac:dyDescent="0.25">
      <c r="A55" s="5">
        <v>54</v>
      </c>
      <c r="B55" s="6">
        <v>502004908</v>
      </c>
      <c r="C55" s="4" t="s">
        <v>27</v>
      </c>
      <c r="D55" s="4" t="s">
        <v>66</v>
      </c>
    </row>
    <row r="56" spans="1:4" outlineLevel="1" x14ac:dyDescent="0.25">
      <c r="A56" s="5">
        <v>55</v>
      </c>
      <c r="B56" s="6">
        <v>502004915</v>
      </c>
      <c r="C56" s="4" t="s">
        <v>27</v>
      </c>
      <c r="D56" s="4" t="s">
        <v>67</v>
      </c>
    </row>
    <row r="57" spans="1:4" outlineLevel="1" x14ac:dyDescent="0.25">
      <c r="A57" s="5">
        <v>56</v>
      </c>
      <c r="B57" s="6">
        <v>502005429</v>
      </c>
      <c r="C57" s="4" t="s">
        <v>27</v>
      </c>
      <c r="D57" s="4" t="s">
        <v>68</v>
      </c>
    </row>
    <row r="58" spans="1:4" outlineLevel="1" x14ac:dyDescent="0.25">
      <c r="A58" s="5">
        <v>57</v>
      </c>
      <c r="B58" s="6">
        <v>502004930</v>
      </c>
      <c r="C58" s="4" t="s">
        <v>27</v>
      </c>
      <c r="D58" s="4" t="s">
        <v>69</v>
      </c>
    </row>
    <row r="59" spans="1:4" outlineLevel="1" x14ac:dyDescent="0.25">
      <c r="A59" s="5">
        <v>58</v>
      </c>
      <c r="B59" s="6">
        <v>502005387</v>
      </c>
      <c r="C59" s="4" t="s">
        <v>27</v>
      </c>
      <c r="D59" s="4" t="s">
        <v>70</v>
      </c>
    </row>
    <row r="60" spans="1:4" outlineLevel="1" x14ac:dyDescent="0.25">
      <c r="A60" s="5">
        <v>59</v>
      </c>
      <c r="B60" s="6">
        <v>502005370</v>
      </c>
      <c r="C60" s="4" t="s">
        <v>27</v>
      </c>
      <c r="D60" s="4" t="s">
        <v>71</v>
      </c>
    </row>
    <row r="61" spans="1:4" outlineLevel="1" x14ac:dyDescent="0.25">
      <c r="A61" s="5">
        <v>60</v>
      </c>
      <c r="B61" s="6">
        <v>502005436</v>
      </c>
      <c r="C61" s="4" t="s">
        <v>27</v>
      </c>
      <c r="D61" s="4" t="s">
        <v>72</v>
      </c>
    </row>
    <row r="62" spans="1:4" outlineLevel="1" x14ac:dyDescent="0.25">
      <c r="A62" s="5">
        <v>61</v>
      </c>
      <c r="B62" s="6">
        <v>503005340</v>
      </c>
      <c r="C62" s="4" t="s">
        <v>73</v>
      </c>
      <c r="D62" s="4" t="s">
        <v>74</v>
      </c>
    </row>
    <row r="63" spans="1:4" outlineLevel="1" x14ac:dyDescent="0.25">
      <c r="A63" s="5">
        <v>62</v>
      </c>
      <c r="B63" s="6">
        <v>503005333</v>
      </c>
      <c r="C63" s="4" t="s">
        <v>73</v>
      </c>
      <c r="D63" s="4" t="s">
        <v>75</v>
      </c>
    </row>
    <row r="64" spans="1:4" outlineLevel="1" x14ac:dyDescent="0.25">
      <c r="A64" s="5">
        <v>63</v>
      </c>
      <c r="B64" s="6">
        <v>503005365</v>
      </c>
      <c r="C64" s="4" t="s">
        <v>73</v>
      </c>
      <c r="D64" s="4" t="s">
        <v>76</v>
      </c>
    </row>
    <row r="65" spans="1:4" outlineLevel="1" x14ac:dyDescent="0.25">
      <c r="A65" s="5">
        <v>64</v>
      </c>
      <c r="B65" s="6">
        <v>503005598</v>
      </c>
      <c r="C65" s="4" t="s">
        <v>73</v>
      </c>
      <c r="D65" s="4" t="s">
        <v>77</v>
      </c>
    </row>
    <row r="66" spans="1:4" outlineLevel="1" x14ac:dyDescent="0.25">
      <c r="A66" s="5">
        <v>65</v>
      </c>
      <c r="B66" s="6">
        <v>503008849</v>
      </c>
      <c r="C66" s="4" t="s">
        <v>73</v>
      </c>
      <c r="D66" s="4" t="s">
        <v>78</v>
      </c>
    </row>
    <row r="67" spans="1:4" outlineLevel="1" x14ac:dyDescent="0.25">
      <c r="A67" s="5">
        <v>66</v>
      </c>
      <c r="B67" s="6">
        <v>503005319</v>
      </c>
      <c r="C67" s="4" t="s">
        <v>73</v>
      </c>
      <c r="D67" s="4" t="s">
        <v>79</v>
      </c>
    </row>
    <row r="68" spans="1:4" outlineLevel="1" x14ac:dyDescent="0.25">
      <c r="A68" s="5">
        <v>67</v>
      </c>
      <c r="B68" s="6">
        <v>503005291</v>
      </c>
      <c r="C68" s="4" t="s">
        <v>73</v>
      </c>
      <c r="D68" s="4" t="s">
        <v>80</v>
      </c>
    </row>
    <row r="69" spans="1:4" outlineLevel="1" x14ac:dyDescent="0.25">
      <c r="A69" s="5">
        <v>68</v>
      </c>
      <c r="B69" s="6">
        <v>503005372</v>
      </c>
      <c r="C69" s="4" t="s">
        <v>73</v>
      </c>
      <c r="D69" s="4" t="s">
        <v>81</v>
      </c>
    </row>
    <row r="70" spans="1:4" outlineLevel="1" x14ac:dyDescent="0.25">
      <c r="A70" s="5">
        <v>69</v>
      </c>
      <c r="B70" s="6">
        <v>503005326</v>
      </c>
      <c r="C70" s="4" t="s">
        <v>73</v>
      </c>
      <c r="D70" s="4" t="s">
        <v>82</v>
      </c>
    </row>
    <row r="71" spans="1:4" outlineLevel="1" x14ac:dyDescent="0.25">
      <c r="A71" s="5">
        <v>70</v>
      </c>
      <c r="B71" s="6">
        <v>503005358</v>
      </c>
      <c r="C71" s="4" t="s">
        <v>73</v>
      </c>
      <c r="D71" s="4" t="s">
        <v>83</v>
      </c>
    </row>
    <row r="72" spans="1:4" outlineLevel="1" x14ac:dyDescent="0.25">
      <c r="A72" s="5">
        <v>71</v>
      </c>
      <c r="B72" s="6">
        <v>503005421</v>
      </c>
      <c r="C72" s="4" t="s">
        <v>73</v>
      </c>
      <c r="D72" s="4" t="s">
        <v>84</v>
      </c>
    </row>
    <row r="73" spans="1:4" outlineLevel="1" x14ac:dyDescent="0.25">
      <c r="A73" s="5">
        <v>72</v>
      </c>
      <c r="B73" s="6">
        <v>503005380</v>
      </c>
      <c r="C73" s="4" t="s">
        <v>73</v>
      </c>
      <c r="D73" s="4" t="s">
        <v>85</v>
      </c>
    </row>
    <row r="74" spans="1:4" outlineLevel="1" x14ac:dyDescent="0.25">
      <c r="A74" s="5">
        <v>73</v>
      </c>
      <c r="B74" s="6">
        <v>503005460</v>
      </c>
      <c r="C74" s="4" t="s">
        <v>73</v>
      </c>
      <c r="D74" s="4" t="s">
        <v>86</v>
      </c>
    </row>
    <row r="75" spans="1:4" outlineLevel="1" x14ac:dyDescent="0.25">
      <c r="A75" s="5">
        <v>74</v>
      </c>
      <c r="B75" s="6">
        <v>503005943</v>
      </c>
      <c r="C75" s="4" t="s">
        <v>73</v>
      </c>
      <c r="D75" s="4" t="s">
        <v>87</v>
      </c>
    </row>
    <row r="76" spans="1:4" outlineLevel="1" x14ac:dyDescent="0.25">
      <c r="A76" s="5">
        <v>75</v>
      </c>
      <c r="B76" s="6">
        <v>503004530</v>
      </c>
      <c r="C76" s="4" t="s">
        <v>73</v>
      </c>
      <c r="D76" s="4" t="s">
        <v>88</v>
      </c>
    </row>
    <row r="77" spans="1:4" outlineLevel="1" x14ac:dyDescent="0.25">
      <c r="A77" s="5">
        <v>76</v>
      </c>
      <c r="B77" s="6">
        <v>504036574</v>
      </c>
      <c r="C77" s="4" t="s">
        <v>89</v>
      </c>
      <c r="D77" s="4" t="s">
        <v>90</v>
      </c>
    </row>
    <row r="78" spans="1:4" outlineLevel="1" x14ac:dyDescent="0.25">
      <c r="A78" s="5">
        <v>77</v>
      </c>
      <c r="B78" s="6">
        <v>504006379</v>
      </c>
      <c r="C78" s="4" t="s">
        <v>89</v>
      </c>
      <c r="D78" s="4" t="s">
        <v>91</v>
      </c>
    </row>
    <row r="79" spans="1:4" outlineLevel="1" x14ac:dyDescent="0.25">
      <c r="A79" s="5">
        <v>78</v>
      </c>
      <c r="B79" s="6">
        <v>504006971</v>
      </c>
      <c r="C79" s="4" t="s">
        <v>89</v>
      </c>
      <c r="D79" s="4" t="s">
        <v>92</v>
      </c>
    </row>
    <row r="80" spans="1:4" outlineLevel="1" x14ac:dyDescent="0.25">
      <c r="A80" s="5">
        <v>79</v>
      </c>
      <c r="B80" s="6">
        <v>504006724</v>
      </c>
      <c r="C80" s="4" t="s">
        <v>89</v>
      </c>
      <c r="D80" s="4" t="s">
        <v>93</v>
      </c>
    </row>
    <row r="81" spans="1:4" outlineLevel="1" x14ac:dyDescent="0.25">
      <c r="A81" s="5">
        <v>80</v>
      </c>
      <c r="B81" s="6">
        <v>504009605</v>
      </c>
      <c r="C81" s="4" t="s">
        <v>89</v>
      </c>
      <c r="D81" s="4" t="s">
        <v>94</v>
      </c>
    </row>
    <row r="82" spans="1:4" outlineLevel="1" x14ac:dyDescent="0.25">
      <c r="A82" s="5">
        <v>81</v>
      </c>
      <c r="B82" s="6">
        <v>504006467</v>
      </c>
      <c r="C82" s="4" t="s">
        <v>89</v>
      </c>
      <c r="D82" s="4" t="s">
        <v>95</v>
      </c>
    </row>
    <row r="83" spans="1:4" outlineLevel="1" x14ac:dyDescent="0.25">
      <c r="A83" s="5">
        <v>82</v>
      </c>
      <c r="B83" s="6">
        <v>504006474</v>
      </c>
      <c r="C83" s="4" t="s">
        <v>89</v>
      </c>
      <c r="D83" s="4" t="s">
        <v>96</v>
      </c>
    </row>
    <row r="84" spans="1:4" outlineLevel="1" x14ac:dyDescent="0.25">
      <c r="A84" s="5">
        <v>83</v>
      </c>
      <c r="B84" s="6">
        <v>504005569</v>
      </c>
      <c r="C84" s="4" t="s">
        <v>89</v>
      </c>
      <c r="D84" s="4" t="s">
        <v>97</v>
      </c>
    </row>
    <row r="85" spans="1:4" outlineLevel="1" x14ac:dyDescent="0.25">
      <c r="A85" s="5">
        <v>84</v>
      </c>
      <c r="B85" s="6">
        <v>504016585</v>
      </c>
      <c r="C85" s="4" t="s">
        <v>89</v>
      </c>
      <c r="D85" s="4" t="s">
        <v>98</v>
      </c>
    </row>
    <row r="86" spans="1:4" outlineLevel="1" x14ac:dyDescent="0.25">
      <c r="A86" s="5">
        <v>85</v>
      </c>
      <c r="B86" s="6">
        <v>504007005</v>
      </c>
      <c r="C86" s="4" t="s">
        <v>89</v>
      </c>
      <c r="D86" s="4" t="s">
        <v>99</v>
      </c>
    </row>
    <row r="87" spans="1:4" outlineLevel="1" x14ac:dyDescent="0.25">
      <c r="A87" s="5">
        <v>86</v>
      </c>
      <c r="B87" s="6">
        <v>504008496</v>
      </c>
      <c r="C87" s="4" t="s">
        <v>89</v>
      </c>
      <c r="D87" s="4" t="s">
        <v>100</v>
      </c>
    </row>
    <row r="88" spans="1:4" outlineLevel="1" x14ac:dyDescent="0.25">
      <c r="A88" s="5">
        <v>87</v>
      </c>
      <c r="B88" s="6">
        <v>504006386</v>
      </c>
      <c r="C88" s="4" t="s">
        <v>89</v>
      </c>
      <c r="D88" s="4" t="s">
        <v>101</v>
      </c>
    </row>
    <row r="89" spans="1:4" outlineLevel="1" x14ac:dyDescent="0.25">
      <c r="A89" s="5">
        <v>88</v>
      </c>
      <c r="B89" s="6">
        <v>504006996</v>
      </c>
      <c r="C89" s="4" t="s">
        <v>89</v>
      </c>
      <c r="D89" s="4" t="s">
        <v>102</v>
      </c>
    </row>
    <row r="90" spans="1:4" outlineLevel="1" x14ac:dyDescent="0.25">
      <c r="A90" s="5">
        <v>89</v>
      </c>
      <c r="B90" s="6">
        <v>504006481</v>
      </c>
      <c r="C90" s="4" t="s">
        <v>89</v>
      </c>
      <c r="D90" s="4" t="s">
        <v>103</v>
      </c>
    </row>
    <row r="91" spans="1:4" outlineLevel="1" x14ac:dyDescent="0.25">
      <c r="A91" s="5">
        <v>90</v>
      </c>
      <c r="B91" s="6">
        <v>504006957</v>
      </c>
      <c r="C91" s="4" t="s">
        <v>89</v>
      </c>
      <c r="D91" s="4" t="s">
        <v>104</v>
      </c>
    </row>
    <row r="92" spans="1:4" outlineLevel="1" x14ac:dyDescent="0.25">
      <c r="A92" s="5">
        <v>91</v>
      </c>
      <c r="B92" s="6">
        <v>504006227</v>
      </c>
      <c r="C92" s="4" t="s">
        <v>89</v>
      </c>
      <c r="D92" s="4" t="s">
        <v>105</v>
      </c>
    </row>
    <row r="93" spans="1:4" outlineLevel="1" x14ac:dyDescent="0.25">
      <c r="A93" s="5">
        <v>92</v>
      </c>
      <c r="B93" s="6">
        <v>504007132</v>
      </c>
      <c r="C93" s="4" t="s">
        <v>89</v>
      </c>
      <c r="D93" s="4" t="s">
        <v>106</v>
      </c>
    </row>
    <row r="94" spans="1:4" outlineLevel="1" x14ac:dyDescent="0.25">
      <c r="A94" s="5">
        <v>93</v>
      </c>
      <c r="B94" s="6">
        <v>504008489</v>
      </c>
      <c r="C94" s="4" t="s">
        <v>89</v>
      </c>
      <c r="D94" s="4" t="s">
        <v>107</v>
      </c>
    </row>
    <row r="95" spans="1:4" outlineLevel="1" x14ac:dyDescent="0.25">
      <c r="A95" s="5">
        <v>94</v>
      </c>
      <c r="B95" s="6">
        <v>504006210</v>
      </c>
      <c r="C95" s="4" t="s">
        <v>89</v>
      </c>
      <c r="D95" s="4" t="s">
        <v>108</v>
      </c>
    </row>
    <row r="96" spans="1:4" outlineLevel="1" x14ac:dyDescent="0.25">
      <c r="A96" s="5">
        <v>95</v>
      </c>
      <c r="B96" s="6">
        <v>504006516</v>
      </c>
      <c r="C96" s="4" t="s">
        <v>89</v>
      </c>
      <c r="D96" s="4" t="s">
        <v>109</v>
      </c>
    </row>
    <row r="97" spans="1:4" outlineLevel="1" x14ac:dyDescent="0.25">
      <c r="A97" s="5">
        <v>96</v>
      </c>
      <c r="B97" s="6">
        <v>505002842</v>
      </c>
      <c r="C97" s="4" t="s">
        <v>110</v>
      </c>
      <c r="D97" s="4" t="s">
        <v>111</v>
      </c>
    </row>
    <row r="98" spans="1:4" outlineLevel="1" x14ac:dyDescent="0.25">
      <c r="A98" s="5">
        <v>97</v>
      </c>
      <c r="B98" s="6">
        <v>505002803</v>
      </c>
      <c r="C98" s="4" t="s">
        <v>110</v>
      </c>
      <c r="D98" s="4" t="s">
        <v>112</v>
      </c>
    </row>
    <row r="99" spans="1:4" outlineLevel="1" x14ac:dyDescent="0.25">
      <c r="A99" s="5">
        <v>98</v>
      </c>
      <c r="B99" s="6">
        <v>505002810</v>
      </c>
      <c r="C99" s="4" t="s">
        <v>110</v>
      </c>
      <c r="D99" s="4" t="s">
        <v>113</v>
      </c>
    </row>
    <row r="100" spans="1:4" outlineLevel="1" x14ac:dyDescent="0.25">
      <c r="A100" s="5">
        <v>99</v>
      </c>
      <c r="B100" s="6">
        <v>505002828</v>
      </c>
      <c r="C100" s="4" t="s">
        <v>110</v>
      </c>
      <c r="D100" s="4" t="s">
        <v>114</v>
      </c>
    </row>
    <row r="101" spans="1:4" outlineLevel="1" x14ac:dyDescent="0.25">
      <c r="A101" s="5">
        <v>100</v>
      </c>
      <c r="B101" s="6">
        <v>505002850</v>
      </c>
      <c r="C101" s="4" t="s">
        <v>110</v>
      </c>
      <c r="D101" s="4" t="s">
        <v>115</v>
      </c>
    </row>
    <row r="102" spans="1:4" outlineLevel="1" x14ac:dyDescent="0.25">
      <c r="A102" s="5">
        <v>101</v>
      </c>
      <c r="B102" s="6">
        <v>505002793</v>
      </c>
      <c r="C102" s="4" t="s">
        <v>110</v>
      </c>
      <c r="D102" s="4" t="s">
        <v>116</v>
      </c>
    </row>
    <row r="103" spans="1:4" outlineLevel="1" x14ac:dyDescent="0.25">
      <c r="A103" s="5">
        <v>102</v>
      </c>
      <c r="B103" s="6">
        <v>505002786</v>
      </c>
      <c r="C103" s="4" t="s">
        <v>110</v>
      </c>
      <c r="D103" s="4" t="s">
        <v>117</v>
      </c>
    </row>
    <row r="104" spans="1:4" outlineLevel="1" x14ac:dyDescent="0.25">
      <c r="A104" s="5">
        <v>103</v>
      </c>
      <c r="B104" s="6">
        <v>505002715</v>
      </c>
      <c r="C104" s="4" t="s">
        <v>110</v>
      </c>
      <c r="D104" s="4" t="s">
        <v>118</v>
      </c>
    </row>
    <row r="105" spans="1:4" outlineLevel="1" x14ac:dyDescent="0.25">
      <c r="A105" s="5">
        <v>104</v>
      </c>
      <c r="B105" s="6">
        <v>505002754</v>
      </c>
      <c r="C105" s="4" t="s">
        <v>110</v>
      </c>
      <c r="D105" s="4" t="s">
        <v>119</v>
      </c>
    </row>
    <row r="106" spans="1:4" outlineLevel="1" x14ac:dyDescent="0.25">
      <c r="A106" s="5">
        <v>105</v>
      </c>
      <c r="B106" s="6">
        <v>505002899</v>
      </c>
      <c r="C106" s="4" t="s">
        <v>110</v>
      </c>
      <c r="D106" s="4" t="s">
        <v>120</v>
      </c>
    </row>
    <row r="107" spans="1:4" outlineLevel="1" x14ac:dyDescent="0.25">
      <c r="A107" s="5">
        <v>106</v>
      </c>
      <c r="B107" s="6">
        <v>505002761</v>
      </c>
      <c r="C107" s="4" t="s">
        <v>110</v>
      </c>
      <c r="D107" s="4" t="s">
        <v>121</v>
      </c>
    </row>
    <row r="108" spans="1:4" outlineLevel="1" x14ac:dyDescent="0.25">
      <c r="A108" s="5">
        <v>107</v>
      </c>
      <c r="B108" s="6">
        <v>505002835</v>
      </c>
      <c r="C108" s="4" t="s">
        <v>110</v>
      </c>
      <c r="D108" s="4" t="s">
        <v>122</v>
      </c>
    </row>
    <row r="109" spans="1:4" outlineLevel="1" x14ac:dyDescent="0.25">
      <c r="A109" s="5">
        <v>108</v>
      </c>
      <c r="B109" s="6">
        <v>505002708</v>
      </c>
      <c r="C109" s="4" t="s">
        <v>110</v>
      </c>
      <c r="D109" s="4" t="s">
        <v>123</v>
      </c>
    </row>
    <row r="110" spans="1:4" outlineLevel="1" x14ac:dyDescent="0.25">
      <c r="A110" s="5">
        <v>109</v>
      </c>
      <c r="B110" s="6">
        <v>505007551</v>
      </c>
      <c r="C110" s="4" t="s">
        <v>110</v>
      </c>
      <c r="D110" s="4" t="s">
        <v>124</v>
      </c>
    </row>
    <row r="111" spans="1:4" outlineLevel="1" x14ac:dyDescent="0.25">
      <c r="A111" s="5">
        <v>110</v>
      </c>
      <c r="B111" s="6">
        <v>505002779</v>
      </c>
      <c r="C111" s="4" t="s">
        <v>110</v>
      </c>
      <c r="D111" s="4" t="s">
        <v>125</v>
      </c>
    </row>
    <row r="112" spans="1:4" outlineLevel="1" x14ac:dyDescent="0.25">
      <c r="A112" s="5">
        <v>111</v>
      </c>
      <c r="B112" s="6">
        <v>505002730</v>
      </c>
      <c r="C112" s="4" t="s">
        <v>110</v>
      </c>
      <c r="D112" s="4" t="s">
        <v>126</v>
      </c>
    </row>
    <row r="113" spans="1:4" outlineLevel="1" x14ac:dyDescent="0.25">
      <c r="A113" s="5">
        <v>112</v>
      </c>
      <c r="B113" s="6">
        <v>505002747</v>
      </c>
      <c r="C113" s="4" t="s">
        <v>110</v>
      </c>
      <c r="D113" s="4" t="s">
        <v>127</v>
      </c>
    </row>
    <row r="114" spans="1:4" outlineLevel="1" x14ac:dyDescent="0.25">
      <c r="A114" s="5">
        <v>113</v>
      </c>
      <c r="B114" s="6">
        <v>505002874</v>
      </c>
      <c r="C114" s="4" t="s">
        <v>110</v>
      </c>
      <c r="D114" s="4" t="s">
        <v>128</v>
      </c>
    </row>
    <row r="115" spans="1:4" outlineLevel="1" x14ac:dyDescent="0.25">
      <c r="A115" s="5">
        <v>114</v>
      </c>
      <c r="B115" s="6">
        <v>505002881</v>
      </c>
      <c r="C115" s="4" t="s">
        <v>110</v>
      </c>
      <c r="D115" s="4" t="s">
        <v>129</v>
      </c>
    </row>
    <row r="116" spans="1:4" outlineLevel="1" x14ac:dyDescent="0.25">
      <c r="A116" s="5">
        <v>115</v>
      </c>
      <c r="B116" s="6">
        <v>505002722</v>
      </c>
      <c r="C116" s="4" t="s">
        <v>110</v>
      </c>
      <c r="D116" s="4" t="s">
        <v>130</v>
      </c>
    </row>
    <row r="117" spans="1:4" outlineLevel="1" x14ac:dyDescent="0.25">
      <c r="A117" s="5">
        <v>116</v>
      </c>
      <c r="B117" s="6">
        <v>505055058</v>
      </c>
      <c r="C117" s="4" t="s">
        <v>110</v>
      </c>
      <c r="D117" s="4" t="s">
        <v>131</v>
      </c>
    </row>
    <row r="118" spans="1:4" outlineLevel="1" x14ac:dyDescent="0.25">
      <c r="A118" s="5">
        <v>117</v>
      </c>
      <c r="B118" s="6">
        <v>538002340</v>
      </c>
      <c r="C118" s="4" t="s">
        <v>132</v>
      </c>
      <c r="D118" s="4" t="s">
        <v>133</v>
      </c>
    </row>
    <row r="119" spans="1:4" outlineLevel="1" x14ac:dyDescent="0.25">
      <c r="A119" s="5">
        <v>118</v>
      </c>
      <c r="B119" s="6">
        <v>538001925</v>
      </c>
      <c r="C119" s="4" t="s">
        <v>132</v>
      </c>
      <c r="D119" s="4" t="s">
        <v>134</v>
      </c>
    </row>
    <row r="120" spans="1:4" outlineLevel="1" x14ac:dyDescent="0.25">
      <c r="A120" s="5">
        <v>119</v>
      </c>
      <c r="B120" s="6">
        <v>538002284</v>
      </c>
      <c r="C120" s="4" t="s">
        <v>132</v>
      </c>
      <c r="D120" s="4" t="s">
        <v>135</v>
      </c>
    </row>
    <row r="121" spans="1:4" outlineLevel="1" x14ac:dyDescent="0.25">
      <c r="A121" s="5">
        <v>120</v>
      </c>
      <c r="B121" s="6">
        <v>538001971</v>
      </c>
      <c r="C121" s="4" t="s">
        <v>132</v>
      </c>
      <c r="D121" s="4" t="s">
        <v>136</v>
      </c>
    </row>
    <row r="122" spans="1:4" outlineLevel="1" x14ac:dyDescent="0.25">
      <c r="A122" s="5">
        <v>121</v>
      </c>
      <c r="B122" s="6">
        <v>538011151</v>
      </c>
      <c r="C122" s="4" t="s">
        <v>132</v>
      </c>
      <c r="D122" s="4" t="s">
        <v>137</v>
      </c>
    </row>
    <row r="123" spans="1:4" outlineLevel="1" x14ac:dyDescent="0.25">
      <c r="A123" s="5">
        <v>122</v>
      </c>
      <c r="B123" s="6">
        <v>538002012</v>
      </c>
      <c r="C123" s="4" t="s">
        <v>132</v>
      </c>
      <c r="D123" s="4" t="s">
        <v>138</v>
      </c>
    </row>
    <row r="124" spans="1:4" outlineLevel="1" x14ac:dyDescent="0.25">
      <c r="A124" s="5">
        <v>123</v>
      </c>
      <c r="B124" s="6">
        <v>538104600</v>
      </c>
      <c r="C124" s="4" t="s">
        <v>132</v>
      </c>
      <c r="D124" s="4" t="s">
        <v>139</v>
      </c>
    </row>
    <row r="125" spans="1:4" outlineLevel="1" x14ac:dyDescent="0.25">
      <c r="A125" s="5">
        <v>124</v>
      </c>
      <c r="B125" s="6">
        <v>506066020</v>
      </c>
      <c r="C125" s="4" t="s">
        <v>140</v>
      </c>
      <c r="D125" s="4" t="s">
        <v>141</v>
      </c>
    </row>
    <row r="126" spans="1:4" outlineLevel="1" x14ac:dyDescent="0.25">
      <c r="A126" s="5">
        <v>125</v>
      </c>
      <c r="B126" s="6">
        <v>506006208</v>
      </c>
      <c r="C126" s="4" t="s">
        <v>140</v>
      </c>
      <c r="D126" s="4" t="s">
        <v>142</v>
      </c>
    </row>
    <row r="127" spans="1:4" outlineLevel="1" x14ac:dyDescent="0.25">
      <c r="A127" s="5">
        <v>126</v>
      </c>
      <c r="B127" s="6">
        <v>506006173</v>
      </c>
      <c r="C127" s="4" t="s">
        <v>140</v>
      </c>
      <c r="D127" s="4" t="s">
        <v>143</v>
      </c>
    </row>
    <row r="128" spans="1:4" outlineLevel="1" x14ac:dyDescent="0.25">
      <c r="A128" s="5">
        <v>127</v>
      </c>
      <c r="B128" s="6">
        <v>506005839</v>
      </c>
      <c r="C128" s="4" t="s">
        <v>140</v>
      </c>
      <c r="D128" s="4" t="s">
        <v>144</v>
      </c>
    </row>
    <row r="129" spans="1:4" outlineLevel="1" x14ac:dyDescent="0.25">
      <c r="A129" s="5">
        <v>128</v>
      </c>
      <c r="B129" s="6">
        <v>506005885</v>
      </c>
      <c r="C129" s="4" t="s">
        <v>140</v>
      </c>
      <c r="D129" s="4" t="s">
        <v>145</v>
      </c>
    </row>
    <row r="130" spans="1:4" outlineLevel="1" x14ac:dyDescent="0.25">
      <c r="A130" s="5">
        <v>129</v>
      </c>
      <c r="B130" s="6">
        <v>506005780</v>
      </c>
      <c r="C130" s="4" t="s">
        <v>140</v>
      </c>
      <c r="D130" s="4" t="s">
        <v>146</v>
      </c>
    </row>
    <row r="131" spans="1:4" outlineLevel="1" x14ac:dyDescent="0.25">
      <c r="A131" s="5">
        <v>130</v>
      </c>
      <c r="B131" s="6">
        <v>506006141</v>
      </c>
      <c r="C131" s="4" t="s">
        <v>140</v>
      </c>
      <c r="D131" s="4" t="s">
        <v>147</v>
      </c>
    </row>
    <row r="132" spans="1:4" outlineLevel="1" x14ac:dyDescent="0.25">
      <c r="A132" s="5">
        <v>131</v>
      </c>
      <c r="B132" s="6">
        <v>506005772</v>
      </c>
      <c r="C132" s="4" t="s">
        <v>140</v>
      </c>
      <c r="D132" s="4" t="s">
        <v>148</v>
      </c>
    </row>
    <row r="133" spans="1:4" outlineLevel="1" x14ac:dyDescent="0.25">
      <c r="A133" s="5">
        <v>132</v>
      </c>
      <c r="B133" s="6">
        <v>506006102</v>
      </c>
      <c r="C133" s="4" t="s">
        <v>140</v>
      </c>
      <c r="D133" s="4" t="s">
        <v>149</v>
      </c>
    </row>
    <row r="134" spans="1:4" outlineLevel="1" x14ac:dyDescent="0.25">
      <c r="A134" s="5">
        <v>133</v>
      </c>
      <c r="B134" s="6">
        <v>506006198</v>
      </c>
      <c r="C134" s="4" t="s">
        <v>140</v>
      </c>
      <c r="D134" s="4" t="s">
        <v>150</v>
      </c>
    </row>
    <row r="135" spans="1:4" outlineLevel="1" x14ac:dyDescent="0.25">
      <c r="A135" s="5">
        <v>134</v>
      </c>
      <c r="B135" s="6">
        <v>506005941</v>
      </c>
      <c r="C135" s="4" t="s">
        <v>140</v>
      </c>
      <c r="D135" s="4" t="s">
        <v>151</v>
      </c>
    </row>
    <row r="136" spans="1:4" outlineLevel="1" x14ac:dyDescent="0.25">
      <c r="A136" s="5">
        <v>135</v>
      </c>
      <c r="B136" s="6">
        <v>506006110</v>
      </c>
      <c r="C136" s="4" t="s">
        <v>140</v>
      </c>
      <c r="D136" s="4" t="s">
        <v>152</v>
      </c>
    </row>
    <row r="137" spans="1:4" outlineLevel="1" x14ac:dyDescent="0.25">
      <c r="A137" s="5">
        <v>136</v>
      </c>
      <c r="B137" s="6">
        <v>506005853</v>
      </c>
      <c r="C137" s="4" t="s">
        <v>140</v>
      </c>
      <c r="D137" s="4" t="s">
        <v>153</v>
      </c>
    </row>
    <row r="138" spans="1:4" outlineLevel="1" x14ac:dyDescent="0.25">
      <c r="A138" s="5">
        <v>137</v>
      </c>
      <c r="B138" s="6">
        <v>506005878</v>
      </c>
      <c r="C138" s="4" t="s">
        <v>140</v>
      </c>
      <c r="D138" s="4" t="s">
        <v>154</v>
      </c>
    </row>
    <row r="139" spans="1:4" outlineLevel="1" x14ac:dyDescent="0.25">
      <c r="A139" s="5">
        <v>138</v>
      </c>
      <c r="B139" s="6">
        <v>506006134</v>
      </c>
      <c r="C139" s="4" t="s">
        <v>140</v>
      </c>
      <c r="D139" s="4" t="s">
        <v>155</v>
      </c>
    </row>
    <row r="140" spans="1:4" outlineLevel="1" x14ac:dyDescent="0.25">
      <c r="A140" s="5">
        <v>139</v>
      </c>
      <c r="B140" s="6">
        <v>506006159</v>
      </c>
      <c r="C140" s="4" t="s">
        <v>140</v>
      </c>
      <c r="D140" s="4" t="s">
        <v>156</v>
      </c>
    </row>
    <row r="141" spans="1:4" outlineLevel="1" x14ac:dyDescent="0.25">
      <c r="A141" s="5">
        <v>140</v>
      </c>
      <c r="B141" s="6">
        <v>506005892</v>
      </c>
      <c r="C141" s="4" t="s">
        <v>140</v>
      </c>
      <c r="D141" s="4" t="s">
        <v>157</v>
      </c>
    </row>
    <row r="142" spans="1:4" outlineLevel="1" x14ac:dyDescent="0.25">
      <c r="A142" s="5">
        <v>141</v>
      </c>
      <c r="B142" s="6">
        <v>506005846</v>
      </c>
      <c r="C142" s="4" t="s">
        <v>140</v>
      </c>
      <c r="D142" s="4" t="s">
        <v>158</v>
      </c>
    </row>
    <row r="143" spans="1:4" outlineLevel="1" x14ac:dyDescent="0.25">
      <c r="A143" s="5">
        <v>142</v>
      </c>
      <c r="B143" s="6">
        <v>506005860</v>
      </c>
      <c r="C143" s="4" t="s">
        <v>140</v>
      </c>
      <c r="D143" s="4" t="s">
        <v>159</v>
      </c>
    </row>
    <row r="144" spans="1:4" outlineLevel="1" x14ac:dyDescent="0.25">
      <c r="A144" s="5">
        <v>143</v>
      </c>
      <c r="B144" s="6">
        <v>506006166</v>
      </c>
      <c r="C144" s="4" t="s">
        <v>140</v>
      </c>
      <c r="D144" s="4" t="s">
        <v>160</v>
      </c>
    </row>
    <row r="145" spans="1:4" outlineLevel="1" x14ac:dyDescent="0.25">
      <c r="A145" s="5">
        <v>144</v>
      </c>
      <c r="B145" s="6">
        <v>506006254</v>
      </c>
      <c r="C145" s="4" t="s">
        <v>140</v>
      </c>
      <c r="D145" s="4" t="s">
        <v>161</v>
      </c>
    </row>
    <row r="146" spans="1:4" outlineLevel="1" x14ac:dyDescent="0.25">
      <c r="A146" s="5">
        <v>145</v>
      </c>
      <c r="B146" s="6">
        <v>506006127</v>
      </c>
      <c r="C146" s="4" t="s">
        <v>140</v>
      </c>
      <c r="D146" s="4" t="s">
        <v>162</v>
      </c>
    </row>
    <row r="147" spans="1:4" outlineLevel="1" x14ac:dyDescent="0.25">
      <c r="A147" s="5">
        <v>146</v>
      </c>
      <c r="B147" s="6">
        <v>506006180</v>
      </c>
      <c r="C147" s="4" t="s">
        <v>140</v>
      </c>
      <c r="D147" s="4" t="s">
        <v>163</v>
      </c>
    </row>
    <row r="148" spans="1:4" outlineLevel="1" x14ac:dyDescent="0.25">
      <c r="A148" s="5">
        <v>147</v>
      </c>
      <c r="B148" s="6">
        <v>506006222</v>
      </c>
      <c r="C148" s="4" t="s">
        <v>140</v>
      </c>
      <c r="D148" s="4" t="s">
        <v>164</v>
      </c>
    </row>
    <row r="149" spans="1:4" outlineLevel="1" x14ac:dyDescent="0.25">
      <c r="A149" s="5">
        <v>148</v>
      </c>
      <c r="B149" s="6">
        <v>506065764</v>
      </c>
      <c r="C149" s="4" t="s">
        <v>140</v>
      </c>
      <c r="D149" s="4" t="s">
        <v>165</v>
      </c>
    </row>
    <row r="150" spans="1:4" outlineLevel="1" x14ac:dyDescent="0.25">
      <c r="A150" s="5">
        <v>149</v>
      </c>
      <c r="B150" s="6">
        <v>506006261</v>
      </c>
      <c r="C150" s="4" t="s">
        <v>140</v>
      </c>
      <c r="D150" s="4" t="s">
        <v>166</v>
      </c>
    </row>
    <row r="151" spans="1:4" outlineLevel="1" x14ac:dyDescent="0.25">
      <c r="A151" s="5">
        <v>150</v>
      </c>
      <c r="B151" s="6">
        <v>506006247</v>
      </c>
      <c r="C151" s="4" t="s">
        <v>140</v>
      </c>
      <c r="D151" s="4" t="s">
        <v>167</v>
      </c>
    </row>
    <row r="152" spans="1:4" outlineLevel="1" x14ac:dyDescent="0.25">
      <c r="A152" s="5">
        <v>151</v>
      </c>
      <c r="B152" s="6">
        <v>507009642</v>
      </c>
      <c r="C152" s="4" t="s">
        <v>168</v>
      </c>
      <c r="D152" s="4" t="s">
        <v>169</v>
      </c>
    </row>
    <row r="153" spans="1:4" outlineLevel="1" x14ac:dyDescent="0.25">
      <c r="A153" s="5">
        <v>152</v>
      </c>
      <c r="B153" s="6">
        <v>507009667</v>
      </c>
      <c r="C153" s="4" t="s">
        <v>168</v>
      </c>
      <c r="D153" s="4" t="s">
        <v>170</v>
      </c>
    </row>
    <row r="154" spans="1:4" outlineLevel="1" x14ac:dyDescent="0.25">
      <c r="A154" s="5">
        <v>153</v>
      </c>
      <c r="B154" s="6">
        <v>507009770</v>
      </c>
      <c r="C154" s="4" t="s">
        <v>168</v>
      </c>
      <c r="D154" s="4" t="s">
        <v>171</v>
      </c>
    </row>
    <row r="155" spans="1:4" outlineLevel="1" x14ac:dyDescent="0.25">
      <c r="A155" s="5">
        <v>154</v>
      </c>
      <c r="B155" s="6">
        <v>507009674</v>
      </c>
      <c r="C155" s="4" t="s">
        <v>168</v>
      </c>
      <c r="D155" s="4" t="s">
        <v>172</v>
      </c>
    </row>
    <row r="156" spans="1:4" outlineLevel="1" x14ac:dyDescent="0.25">
      <c r="A156" s="5">
        <v>155</v>
      </c>
      <c r="B156" s="6">
        <v>507009699</v>
      </c>
      <c r="C156" s="4" t="s">
        <v>168</v>
      </c>
      <c r="D156" s="4" t="s">
        <v>173</v>
      </c>
    </row>
    <row r="157" spans="1:4" outlineLevel="1" x14ac:dyDescent="0.25">
      <c r="A157" s="5">
        <v>156</v>
      </c>
      <c r="B157" s="6">
        <v>507019986</v>
      </c>
      <c r="C157" s="4" t="s">
        <v>168</v>
      </c>
      <c r="D157" s="4" t="s">
        <v>174</v>
      </c>
    </row>
    <row r="158" spans="1:4" outlineLevel="1" x14ac:dyDescent="0.25">
      <c r="A158" s="5">
        <v>157</v>
      </c>
      <c r="B158" s="6">
        <v>507009709</v>
      </c>
      <c r="C158" s="4" t="s">
        <v>168</v>
      </c>
      <c r="D158" s="4" t="s">
        <v>175</v>
      </c>
    </row>
    <row r="159" spans="1:4" outlineLevel="1" x14ac:dyDescent="0.25">
      <c r="A159" s="5">
        <v>158</v>
      </c>
      <c r="B159" s="6">
        <v>507009730</v>
      </c>
      <c r="C159" s="4" t="s">
        <v>168</v>
      </c>
      <c r="D159" s="4" t="s">
        <v>176</v>
      </c>
    </row>
    <row r="160" spans="1:4" outlineLevel="1" x14ac:dyDescent="0.25">
      <c r="A160" s="5">
        <v>159</v>
      </c>
      <c r="B160" s="6">
        <v>543017631</v>
      </c>
      <c r="C160" s="4" t="s">
        <v>168</v>
      </c>
      <c r="D160" s="4" t="s">
        <v>177</v>
      </c>
    </row>
    <row r="161" spans="1:4" outlineLevel="1" x14ac:dyDescent="0.25">
      <c r="A161" s="5">
        <v>160</v>
      </c>
      <c r="B161" s="6">
        <v>507009723</v>
      </c>
      <c r="C161" s="4" t="s">
        <v>168</v>
      </c>
      <c r="D161" s="4" t="s">
        <v>178</v>
      </c>
    </row>
    <row r="162" spans="1:4" outlineLevel="1" x14ac:dyDescent="0.25">
      <c r="A162" s="5">
        <v>161</v>
      </c>
      <c r="B162" s="6">
        <v>507009716</v>
      </c>
      <c r="C162" s="4" t="s">
        <v>168</v>
      </c>
      <c r="D162" s="4" t="s">
        <v>179</v>
      </c>
    </row>
    <row r="163" spans="1:4" outlineLevel="1" x14ac:dyDescent="0.25">
      <c r="A163" s="5">
        <v>162</v>
      </c>
      <c r="B163" s="6">
        <v>507020082</v>
      </c>
      <c r="C163" s="4" t="s">
        <v>168</v>
      </c>
      <c r="D163" s="4" t="s">
        <v>180</v>
      </c>
    </row>
    <row r="164" spans="1:4" outlineLevel="1" x14ac:dyDescent="0.25">
      <c r="A164" s="5">
        <v>163</v>
      </c>
      <c r="B164" s="6">
        <v>507012050</v>
      </c>
      <c r="C164" s="4" t="s">
        <v>168</v>
      </c>
      <c r="D164" s="4" t="s">
        <v>181</v>
      </c>
    </row>
    <row r="165" spans="1:4" outlineLevel="1" x14ac:dyDescent="0.25">
      <c r="A165" s="5">
        <v>164</v>
      </c>
      <c r="B165" s="6">
        <v>507009755</v>
      </c>
      <c r="C165" s="4" t="s">
        <v>168</v>
      </c>
      <c r="D165" s="4" t="s">
        <v>182</v>
      </c>
    </row>
    <row r="166" spans="1:4" outlineLevel="1" x14ac:dyDescent="0.25">
      <c r="A166" s="5">
        <v>165</v>
      </c>
      <c r="B166" s="6">
        <v>507004147</v>
      </c>
      <c r="C166" s="4" t="s">
        <v>168</v>
      </c>
      <c r="D166" s="4" t="s">
        <v>183</v>
      </c>
    </row>
    <row r="167" spans="1:4" outlineLevel="1" x14ac:dyDescent="0.25">
      <c r="A167" s="5">
        <v>166</v>
      </c>
      <c r="B167" s="6">
        <v>507009681</v>
      </c>
      <c r="C167" s="4" t="s">
        <v>168</v>
      </c>
      <c r="D167" s="4" t="s">
        <v>184</v>
      </c>
    </row>
    <row r="168" spans="1:4" outlineLevel="1" x14ac:dyDescent="0.25">
      <c r="A168" s="5">
        <v>167</v>
      </c>
      <c r="B168" s="6">
        <v>507020540</v>
      </c>
      <c r="C168" s="4" t="s">
        <v>168</v>
      </c>
      <c r="D168" s="4" t="s">
        <v>185</v>
      </c>
    </row>
    <row r="169" spans="1:4" outlineLevel="1" x14ac:dyDescent="0.25">
      <c r="A169" s="5">
        <v>168</v>
      </c>
      <c r="B169" s="6">
        <v>507019792</v>
      </c>
      <c r="C169" s="4" t="s">
        <v>168</v>
      </c>
      <c r="D169" s="4" t="s">
        <v>186</v>
      </c>
    </row>
    <row r="170" spans="1:4" outlineLevel="1" x14ac:dyDescent="0.25">
      <c r="A170" s="5">
        <v>169</v>
      </c>
      <c r="B170" s="6">
        <v>507004281</v>
      </c>
      <c r="C170" s="4" t="s">
        <v>168</v>
      </c>
      <c r="D170" s="4" t="s">
        <v>187</v>
      </c>
    </row>
    <row r="171" spans="1:4" outlineLevel="1" x14ac:dyDescent="0.25">
      <c r="A171" s="5">
        <v>170</v>
      </c>
      <c r="B171" s="6">
        <v>507009650</v>
      </c>
      <c r="C171" s="4" t="s">
        <v>168</v>
      </c>
      <c r="D171" s="4" t="s">
        <v>188</v>
      </c>
    </row>
    <row r="172" spans="1:4" outlineLevel="1" x14ac:dyDescent="0.25">
      <c r="A172" s="5">
        <v>171</v>
      </c>
      <c r="B172" s="6">
        <v>507020029</v>
      </c>
      <c r="C172" s="4" t="s">
        <v>168</v>
      </c>
      <c r="D172" s="4" t="s">
        <v>189</v>
      </c>
    </row>
    <row r="173" spans="1:4" outlineLevel="1" x14ac:dyDescent="0.25">
      <c r="A173" s="5">
        <v>172</v>
      </c>
      <c r="B173" s="6">
        <v>507019697</v>
      </c>
      <c r="C173" s="4" t="s">
        <v>168</v>
      </c>
      <c r="D173" s="4" t="s">
        <v>190</v>
      </c>
    </row>
    <row r="174" spans="1:4" outlineLevel="1" x14ac:dyDescent="0.25">
      <c r="A174" s="5">
        <v>173</v>
      </c>
      <c r="B174" s="6">
        <v>507019680</v>
      </c>
      <c r="C174" s="4" t="s">
        <v>168</v>
      </c>
      <c r="D174" s="4" t="s">
        <v>191</v>
      </c>
    </row>
    <row r="175" spans="1:4" outlineLevel="1" x14ac:dyDescent="0.25">
      <c r="A175" s="5">
        <v>174</v>
      </c>
      <c r="B175" s="6">
        <v>507041607</v>
      </c>
      <c r="C175" s="4" t="s">
        <v>168</v>
      </c>
      <c r="D175" s="4" t="s">
        <v>192</v>
      </c>
    </row>
    <row r="176" spans="1:4" outlineLevel="1" x14ac:dyDescent="0.25">
      <c r="A176" s="5">
        <v>175</v>
      </c>
      <c r="B176" s="6">
        <v>507019873</v>
      </c>
      <c r="C176" s="4" t="s">
        <v>168</v>
      </c>
      <c r="D176" s="4" t="s">
        <v>193</v>
      </c>
    </row>
    <row r="177" spans="1:4" outlineLevel="1" x14ac:dyDescent="0.25">
      <c r="A177" s="5">
        <v>176</v>
      </c>
      <c r="B177" s="6">
        <v>507041205</v>
      </c>
      <c r="C177" s="4" t="s">
        <v>168</v>
      </c>
      <c r="D177" s="4" t="s">
        <v>194</v>
      </c>
    </row>
    <row r="178" spans="1:4" outlineLevel="1" x14ac:dyDescent="0.25">
      <c r="A178" s="5">
        <v>177</v>
      </c>
      <c r="B178" s="6">
        <v>507019993</v>
      </c>
      <c r="C178" s="4" t="s">
        <v>168</v>
      </c>
      <c r="D178" s="4" t="s">
        <v>195</v>
      </c>
    </row>
    <row r="179" spans="1:4" outlineLevel="1" x14ac:dyDescent="0.25">
      <c r="A179" s="5">
        <v>178</v>
      </c>
      <c r="B179" s="6">
        <v>507019961</v>
      </c>
      <c r="C179" s="4" t="s">
        <v>168</v>
      </c>
      <c r="D179" s="4" t="s">
        <v>196</v>
      </c>
    </row>
    <row r="180" spans="1:4" outlineLevel="1" x14ac:dyDescent="0.25">
      <c r="A180" s="5">
        <v>179</v>
      </c>
      <c r="B180" s="6">
        <v>507004161</v>
      </c>
      <c r="C180" s="4" t="s">
        <v>168</v>
      </c>
      <c r="D180" s="4" t="s">
        <v>197</v>
      </c>
    </row>
    <row r="181" spans="1:4" outlineLevel="1" x14ac:dyDescent="0.25">
      <c r="A181" s="5">
        <v>180</v>
      </c>
      <c r="B181" s="6">
        <v>507020290</v>
      </c>
      <c r="C181" s="4" t="s">
        <v>168</v>
      </c>
      <c r="D181" s="4" t="s">
        <v>198</v>
      </c>
    </row>
    <row r="182" spans="1:4" outlineLevel="1" x14ac:dyDescent="0.25">
      <c r="A182" s="5">
        <v>181</v>
      </c>
      <c r="B182" s="6">
        <v>507020090</v>
      </c>
      <c r="C182" s="4" t="s">
        <v>168</v>
      </c>
      <c r="D182" s="4" t="s">
        <v>199</v>
      </c>
    </row>
    <row r="183" spans="1:4" outlineLevel="1" x14ac:dyDescent="0.25">
      <c r="A183" s="5">
        <v>182</v>
      </c>
      <c r="B183" s="6">
        <v>507004122</v>
      </c>
      <c r="C183" s="4" t="s">
        <v>168</v>
      </c>
      <c r="D183" s="4" t="s">
        <v>200</v>
      </c>
    </row>
    <row r="184" spans="1:4" outlineLevel="1" x14ac:dyDescent="0.25">
      <c r="A184" s="5">
        <v>183</v>
      </c>
      <c r="B184" s="6">
        <v>507041903</v>
      </c>
      <c r="C184" s="4" t="s">
        <v>168</v>
      </c>
      <c r="D184" s="4" t="s">
        <v>201</v>
      </c>
    </row>
    <row r="185" spans="1:4" outlineLevel="1" x14ac:dyDescent="0.25">
      <c r="A185" s="5">
        <v>184</v>
      </c>
      <c r="B185" s="6">
        <v>507049500</v>
      </c>
      <c r="C185" s="4" t="s">
        <v>168</v>
      </c>
      <c r="D185" s="4" t="s">
        <v>202</v>
      </c>
    </row>
    <row r="186" spans="1:4" outlineLevel="1" x14ac:dyDescent="0.25">
      <c r="A186" s="5">
        <v>185</v>
      </c>
      <c r="B186" s="6">
        <v>507019915</v>
      </c>
      <c r="C186" s="4" t="s">
        <v>168</v>
      </c>
      <c r="D186" s="4" t="s">
        <v>203</v>
      </c>
    </row>
    <row r="187" spans="1:4" outlineLevel="1" x14ac:dyDescent="0.25">
      <c r="A187" s="5">
        <v>186</v>
      </c>
      <c r="B187" s="6">
        <v>507009748</v>
      </c>
      <c r="C187" s="4" t="s">
        <v>168</v>
      </c>
      <c r="D187" s="4" t="s">
        <v>204</v>
      </c>
    </row>
    <row r="188" spans="1:4" outlineLevel="1" x14ac:dyDescent="0.25">
      <c r="A188" s="5">
        <v>187</v>
      </c>
      <c r="B188" s="6">
        <v>543012545</v>
      </c>
      <c r="C188" s="4" t="s">
        <v>205</v>
      </c>
      <c r="D188" s="4" t="s">
        <v>206</v>
      </c>
    </row>
    <row r="189" spans="1:4" outlineLevel="1" x14ac:dyDescent="0.25">
      <c r="A189" s="5">
        <v>188</v>
      </c>
      <c r="B189" s="6">
        <v>543012489</v>
      </c>
      <c r="C189" s="4" t="s">
        <v>205</v>
      </c>
      <c r="D189" s="4" t="s">
        <v>207</v>
      </c>
    </row>
    <row r="190" spans="1:4" outlineLevel="1" x14ac:dyDescent="0.25">
      <c r="A190" s="5">
        <v>189</v>
      </c>
      <c r="B190" s="6">
        <v>543012520</v>
      </c>
      <c r="C190" s="4" t="s">
        <v>205</v>
      </c>
      <c r="D190" s="4" t="s">
        <v>208</v>
      </c>
    </row>
    <row r="191" spans="1:4" outlineLevel="1" x14ac:dyDescent="0.25">
      <c r="A191" s="5">
        <v>190</v>
      </c>
      <c r="B191" s="6">
        <v>543012584</v>
      </c>
      <c r="C191" s="4" t="s">
        <v>205</v>
      </c>
      <c r="D191" s="4" t="s">
        <v>209</v>
      </c>
    </row>
    <row r="192" spans="1:4" outlineLevel="1" x14ac:dyDescent="0.25">
      <c r="A192" s="5">
        <v>191</v>
      </c>
      <c r="B192" s="6">
        <v>543012513</v>
      </c>
      <c r="C192" s="4" t="s">
        <v>205</v>
      </c>
      <c r="D192" s="4" t="s">
        <v>210</v>
      </c>
    </row>
    <row r="193" spans="1:4" outlineLevel="1" x14ac:dyDescent="0.25">
      <c r="A193" s="5">
        <v>192</v>
      </c>
      <c r="B193" s="6">
        <v>543037606</v>
      </c>
      <c r="C193" s="4" t="s">
        <v>205</v>
      </c>
      <c r="D193" s="4" t="s">
        <v>211</v>
      </c>
    </row>
    <row r="194" spans="1:4" outlineLevel="1" x14ac:dyDescent="0.25">
      <c r="A194" s="5">
        <v>193</v>
      </c>
      <c r="B194" s="6">
        <v>543012577</v>
      </c>
      <c r="C194" s="4" t="s">
        <v>205</v>
      </c>
      <c r="D194" s="4" t="s">
        <v>212</v>
      </c>
    </row>
    <row r="195" spans="1:4" outlineLevel="1" x14ac:dyDescent="0.25">
      <c r="A195" s="5">
        <v>194</v>
      </c>
      <c r="B195" s="6">
        <v>543012552</v>
      </c>
      <c r="C195" s="4" t="s">
        <v>205</v>
      </c>
      <c r="D195" s="4" t="s">
        <v>213</v>
      </c>
    </row>
    <row r="196" spans="1:4" outlineLevel="1" x14ac:dyDescent="0.25">
      <c r="A196" s="5">
        <v>195</v>
      </c>
      <c r="B196" s="6">
        <v>543012591</v>
      </c>
      <c r="C196" s="4" t="s">
        <v>205</v>
      </c>
      <c r="D196" s="4" t="s">
        <v>214</v>
      </c>
    </row>
    <row r="197" spans="1:4" outlineLevel="1" x14ac:dyDescent="0.25">
      <c r="A197" s="5">
        <v>196</v>
      </c>
      <c r="B197" s="6">
        <v>543012538</v>
      </c>
      <c r="C197" s="4" t="s">
        <v>205</v>
      </c>
      <c r="D197" s="4" t="s">
        <v>215</v>
      </c>
    </row>
    <row r="198" spans="1:4" outlineLevel="1" x14ac:dyDescent="0.25">
      <c r="A198" s="5">
        <v>197</v>
      </c>
      <c r="B198" s="6">
        <v>543012560</v>
      </c>
      <c r="C198" s="4" t="s">
        <v>205</v>
      </c>
      <c r="D198" s="4" t="s">
        <v>216</v>
      </c>
    </row>
    <row r="199" spans="1:4" outlineLevel="1" x14ac:dyDescent="0.25">
      <c r="A199" s="5">
        <v>198</v>
      </c>
      <c r="B199" s="6">
        <v>550004016</v>
      </c>
      <c r="C199" s="4" t="s">
        <v>217</v>
      </c>
      <c r="D199" s="4" t="s">
        <v>218</v>
      </c>
    </row>
    <row r="200" spans="1:4" outlineLevel="1" x14ac:dyDescent="0.25">
      <c r="A200" s="5">
        <v>199</v>
      </c>
      <c r="B200" s="6">
        <v>550003968</v>
      </c>
      <c r="C200" s="4" t="s">
        <v>217</v>
      </c>
      <c r="D200" s="4" t="s">
        <v>219</v>
      </c>
    </row>
    <row r="201" spans="1:4" outlineLevel="1" x14ac:dyDescent="0.25">
      <c r="A201" s="5">
        <v>200</v>
      </c>
      <c r="B201" s="6">
        <v>550003990</v>
      </c>
      <c r="C201" s="4" t="s">
        <v>217</v>
      </c>
      <c r="D201" s="4" t="s">
        <v>220</v>
      </c>
    </row>
    <row r="202" spans="1:4" outlineLevel="1" x14ac:dyDescent="0.25">
      <c r="A202" s="5">
        <v>201</v>
      </c>
      <c r="B202" s="6">
        <v>550004048</v>
      </c>
      <c r="C202" s="4" t="s">
        <v>217</v>
      </c>
      <c r="D202" s="4" t="s">
        <v>221</v>
      </c>
    </row>
    <row r="203" spans="1:4" outlineLevel="1" x14ac:dyDescent="0.25">
      <c r="A203" s="5">
        <v>202</v>
      </c>
      <c r="B203" s="6">
        <v>550004009</v>
      </c>
      <c r="C203" s="4" t="s">
        <v>217</v>
      </c>
      <c r="D203" s="4" t="s">
        <v>222</v>
      </c>
    </row>
    <row r="204" spans="1:4" outlineLevel="1" x14ac:dyDescent="0.25">
      <c r="A204" s="5">
        <v>203</v>
      </c>
      <c r="B204" s="6">
        <v>550004030</v>
      </c>
      <c r="C204" s="4" t="s">
        <v>217</v>
      </c>
      <c r="D204" s="4" t="s">
        <v>223</v>
      </c>
    </row>
    <row r="205" spans="1:4" outlineLevel="1" x14ac:dyDescent="0.25">
      <c r="A205" s="5">
        <v>204</v>
      </c>
      <c r="B205" s="6">
        <v>550003809</v>
      </c>
      <c r="C205" s="4" t="s">
        <v>217</v>
      </c>
      <c r="D205" s="4" t="s">
        <v>224</v>
      </c>
    </row>
    <row r="206" spans="1:4" outlineLevel="1" x14ac:dyDescent="0.25">
      <c r="A206" s="5">
        <v>205</v>
      </c>
      <c r="B206" s="6">
        <v>550004827</v>
      </c>
      <c r="C206" s="4" t="s">
        <v>217</v>
      </c>
      <c r="D206" s="4" t="s">
        <v>225</v>
      </c>
    </row>
    <row r="207" spans="1:4" outlineLevel="1" x14ac:dyDescent="0.25">
      <c r="A207" s="5">
        <v>206</v>
      </c>
      <c r="B207" s="6">
        <v>542013232</v>
      </c>
      <c r="C207" s="4" t="s">
        <v>226</v>
      </c>
      <c r="D207" s="4" t="s">
        <v>227</v>
      </c>
    </row>
    <row r="208" spans="1:4" outlineLevel="1" x14ac:dyDescent="0.25">
      <c r="A208" s="5">
        <v>207</v>
      </c>
      <c r="B208" s="6">
        <v>542028013</v>
      </c>
      <c r="C208" s="4" t="s">
        <v>226</v>
      </c>
      <c r="D208" s="4" t="s">
        <v>228</v>
      </c>
    </row>
    <row r="209" spans="1:4" outlineLevel="1" x14ac:dyDescent="0.25">
      <c r="A209" s="5">
        <v>208</v>
      </c>
      <c r="B209" s="6">
        <v>542016949</v>
      </c>
      <c r="C209" s="4" t="s">
        <v>226</v>
      </c>
      <c r="D209" s="4" t="s">
        <v>229</v>
      </c>
    </row>
    <row r="210" spans="1:4" outlineLevel="1" x14ac:dyDescent="0.25">
      <c r="A210" s="5">
        <v>209</v>
      </c>
      <c r="B210" s="6">
        <v>542015039</v>
      </c>
      <c r="C210" s="4" t="s">
        <v>226</v>
      </c>
      <c r="D210" s="4" t="s">
        <v>230</v>
      </c>
    </row>
    <row r="211" spans="1:4" outlineLevel="1" x14ac:dyDescent="0.25">
      <c r="A211" s="5">
        <v>210</v>
      </c>
      <c r="B211" s="6">
        <v>542015261</v>
      </c>
      <c r="C211" s="4" t="s">
        <v>226</v>
      </c>
      <c r="D211" s="4" t="s">
        <v>231</v>
      </c>
    </row>
    <row r="212" spans="1:4" outlineLevel="1" x14ac:dyDescent="0.25">
      <c r="A212" s="5">
        <v>211</v>
      </c>
      <c r="B212" s="6">
        <v>542015254</v>
      </c>
      <c r="C212" s="4" t="s">
        <v>226</v>
      </c>
      <c r="D212" s="4" t="s">
        <v>232</v>
      </c>
    </row>
    <row r="213" spans="1:4" outlineLevel="1" x14ac:dyDescent="0.25">
      <c r="A213" s="5">
        <v>212</v>
      </c>
      <c r="B213" s="6">
        <v>542015328</v>
      </c>
      <c r="C213" s="4" t="s">
        <v>226</v>
      </c>
      <c r="D213" s="4" t="s">
        <v>233</v>
      </c>
    </row>
    <row r="214" spans="1:4" outlineLevel="1" x14ac:dyDescent="0.25">
      <c r="A214" s="5">
        <v>213</v>
      </c>
      <c r="B214" s="6">
        <v>542015230</v>
      </c>
      <c r="C214" s="4" t="s">
        <v>226</v>
      </c>
      <c r="D214" s="4" t="s">
        <v>234</v>
      </c>
    </row>
    <row r="215" spans="1:4" outlineLevel="1" x14ac:dyDescent="0.25">
      <c r="A215" s="5">
        <v>214</v>
      </c>
      <c r="B215" s="6">
        <v>542010263</v>
      </c>
      <c r="C215" s="4" t="s">
        <v>226</v>
      </c>
      <c r="D215" s="4" t="s">
        <v>235</v>
      </c>
    </row>
    <row r="216" spans="1:4" outlineLevel="1" x14ac:dyDescent="0.25">
      <c r="A216" s="5">
        <v>215</v>
      </c>
      <c r="B216" s="6">
        <v>542013585</v>
      </c>
      <c r="C216" s="4" t="s">
        <v>226</v>
      </c>
      <c r="D216" s="4" t="s">
        <v>236</v>
      </c>
    </row>
    <row r="217" spans="1:4" outlineLevel="1" x14ac:dyDescent="0.25">
      <c r="A217" s="5">
        <v>216</v>
      </c>
      <c r="B217" s="6">
        <v>542015198</v>
      </c>
      <c r="C217" s="4" t="s">
        <v>226</v>
      </c>
      <c r="D217" s="4" t="s">
        <v>237</v>
      </c>
    </row>
    <row r="218" spans="1:4" outlineLevel="1" x14ac:dyDescent="0.25">
      <c r="A218" s="5">
        <v>217</v>
      </c>
      <c r="B218" s="6">
        <v>542015913</v>
      </c>
      <c r="C218" s="4" t="s">
        <v>226</v>
      </c>
      <c r="D218" s="4" t="s">
        <v>238</v>
      </c>
    </row>
    <row r="219" spans="1:4" outlineLevel="1" x14ac:dyDescent="0.25">
      <c r="A219" s="5">
        <v>218</v>
      </c>
      <c r="B219" s="6">
        <v>542009370</v>
      </c>
      <c r="C219" s="4" t="s">
        <v>226</v>
      </c>
      <c r="D219" s="4" t="s">
        <v>239</v>
      </c>
    </row>
    <row r="220" spans="1:4" outlineLevel="1" x14ac:dyDescent="0.25">
      <c r="A220" s="5">
        <v>219</v>
      </c>
      <c r="B220" s="6">
        <v>542009349</v>
      </c>
      <c r="C220" s="4" t="s">
        <v>226</v>
      </c>
      <c r="D220" s="4" t="s">
        <v>240</v>
      </c>
    </row>
    <row r="221" spans="1:4" outlineLevel="1" x14ac:dyDescent="0.25">
      <c r="A221" s="5">
        <v>220</v>
      </c>
      <c r="B221" s="6">
        <v>542015286</v>
      </c>
      <c r="C221" s="4" t="s">
        <v>226</v>
      </c>
      <c r="D221" s="4" t="s">
        <v>241</v>
      </c>
    </row>
    <row r="222" spans="1:4" outlineLevel="1" x14ac:dyDescent="0.25">
      <c r="A222" s="5">
        <v>221</v>
      </c>
      <c r="B222" s="6">
        <v>542026778</v>
      </c>
      <c r="C222" s="4" t="s">
        <v>226</v>
      </c>
      <c r="D222" s="4" t="s">
        <v>242</v>
      </c>
    </row>
    <row r="223" spans="1:4" outlineLevel="1" x14ac:dyDescent="0.25">
      <c r="A223" s="5">
        <v>222</v>
      </c>
      <c r="B223" s="6">
        <v>542015110</v>
      </c>
      <c r="C223" s="4" t="s">
        <v>226</v>
      </c>
      <c r="D223" s="4" t="s">
        <v>243</v>
      </c>
    </row>
    <row r="224" spans="1:4" outlineLevel="1" x14ac:dyDescent="0.25">
      <c r="A224" s="5">
        <v>223</v>
      </c>
      <c r="B224" s="6">
        <v>542015134</v>
      </c>
      <c r="C224" s="4" t="s">
        <v>226</v>
      </c>
      <c r="D224" s="4" t="s">
        <v>244</v>
      </c>
    </row>
    <row r="225" spans="1:4" outlineLevel="1" x14ac:dyDescent="0.25">
      <c r="A225" s="5">
        <v>224</v>
      </c>
      <c r="B225" s="6">
        <v>542015688</v>
      </c>
      <c r="C225" s="4" t="s">
        <v>226</v>
      </c>
      <c r="D225" s="4" t="s">
        <v>245</v>
      </c>
    </row>
    <row r="226" spans="1:4" outlineLevel="1" x14ac:dyDescent="0.25">
      <c r="A226" s="5">
        <v>225</v>
      </c>
      <c r="B226" s="6">
        <v>542015367</v>
      </c>
      <c r="C226" s="4" t="s">
        <v>226</v>
      </c>
      <c r="D226" s="4" t="s">
        <v>246</v>
      </c>
    </row>
    <row r="227" spans="1:4" outlineLevel="1" x14ac:dyDescent="0.25">
      <c r="A227" s="5">
        <v>226</v>
      </c>
      <c r="B227" s="6">
        <v>542009821</v>
      </c>
      <c r="C227" s="4" t="s">
        <v>226</v>
      </c>
      <c r="D227" s="4" t="s">
        <v>247</v>
      </c>
    </row>
    <row r="228" spans="1:4" outlineLevel="1" x14ac:dyDescent="0.25">
      <c r="A228" s="5">
        <v>227</v>
      </c>
      <c r="B228" s="6">
        <v>542015487</v>
      </c>
      <c r="C228" s="4" t="s">
        <v>226</v>
      </c>
      <c r="D228" s="4" t="s">
        <v>248</v>
      </c>
    </row>
    <row r="229" spans="1:4" outlineLevel="1" x14ac:dyDescent="0.25">
      <c r="A229" s="5">
        <v>228</v>
      </c>
      <c r="B229" s="6">
        <v>542013592</v>
      </c>
      <c r="C229" s="4" t="s">
        <v>226</v>
      </c>
      <c r="D229" s="4" t="s">
        <v>249</v>
      </c>
    </row>
    <row r="230" spans="1:4" outlineLevel="1" x14ac:dyDescent="0.25">
      <c r="A230" s="5">
        <v>229</v>
      </c>
      <c r="B230" s="6">
        <v>542015180</v>
      </c>
      <c r="C230" s="4" t="s">
        <v>226</v>
      </c>
      <c r="D230" s="4" t="s">
        <v>250</v>
      </c>
    </row>
    <row r="231" spans="1:4" outlineLevel="1" x14ac:dyDescent="0.25">
      <c r="A231" s="5">
        <v>230</v>
      </c>
      <c r="B231" s="6">
        <v>542030090</v>
      </c>
      <c r="C231" s="4" t="s">
        <v>226</v>
      </c>
      <c r="D231" s="4" t="s">
        <v>251</v>
      </c>
    </row>
    <row r="232" spans="1:4" outlineLevel="1" x14ac:dyDescent="0.25">
      <c r="A232" s="5">
        <v>231</v>
      </c>
      <c r="B232" s="6">
        <v>548113628</v>
      </c>
      <c r="C232" s="4" t="s">
        <v>252</v>
      </c>
      <c r="D232" s="4" t="s">
        <v>253</v>
      </c>
    </row>
    <row r="233" spans="1:4" outlineLevel="1" x14ac:dyDescent="0.25">
      <c r="A233" s="5">
        <v>232</v>
      </c>
      <c r="B233" s="6">
        <v>548113258</v>
      </c>
      <c r="C233" s="4" t="s">
        <v>252</v>
      </c>
      <c r="D233" s="4" t="s">
        <v>254</v>
      </c>
    </row>
    <row r="234" spans="1:4" outlineLevel="1" x14ac:dyDescent="0.25">
      <c r="A234" s="5">
        <v>233</v>
      </c>
      <c r="B234" s="6">
        <v>548006320</v>
      </c>
      <c r="C234" s="4" t="s">
        <v>252</v>
      </c>
      <c r="D234" s="4" t="s">
        <v>255</v>
      </c>
    </row>
    <row r="235" spans="1:4" outlineLevel="1" x14ac:dyDescent="0.25">
      <c r="A235" s="5">
        <v>234</v>
      </c>
      <c r="B235" s="6">
        <v>548113402</v>
      </c>
      <c r="C235" s="4" t="s">
        <v>252</v>
      </c>
      <c r="D235" s="4" t="s">
        <v>256</v>
      </c>
    </row>
    <row r="236" spans="1:4" outlineLevel="1" x14ac:dyDescent="0.25">
      <c r="A236" s="5">
        <v>235</v>
      </c>
      <c r="B236" s="6">
        <v>548113530</v>
      </c>
      <c r="C236" s="4" t="s">
        <v>252</v>
      </c>
      <c r="D236" s="4" t="s">
        <v>257</v>
      </c>
    </row>
    <row r="237" spans="1:4" outlineLevel="1" x14ac:dyDescent="0.25">
      <c r="A237" s="5">
        <v>236</v>
      </c>
      <c r="B237" s="6">
        <v>548113667</v>
      </c>
      <c r="C237" s="4" t="s">
        <v>252</v>
      </c>
      <c r="D237" s="4" t="s">
        <v>258</v>
      </c>
    </row>
    <row r="238" spans="1:4" outlineLevel="1" x14ac:dyDescent="0.25">
      <c r="A238" s="5">
        <v>237</v>
      </c>
      <c r="B238" s="6">
        <v>548113699</v>
      </c>
      <c r="C238" s="4" t="s">
        <v>252</v>
      </c>
      <c r="D238" s="4" t="s">
        <v>259</v>
      </c>
    </row>
    <row r="239" spans="1:4" outlineLevel="1" x14ac:dyDescent="0.25">
      <c r="A239" s="5">
        <v>238</v>
      </c>
      <c r="B239" s="6">
        <v>548113635</v>
      </c>
      <c r="C239" s="4" t="s">
        <v>252</v>
      </c>
      <c r="D239" s="4" t="s">
        <v>260</v>
      </c>
    </row>
    <row r="240" spans="1:4" outlineLevel="1" x14ac:dyDescent="0.25">
      <c r="A240" s="5">
        <v>239</v>
      </c>
      <c r="B240" s="6">
        <v>554005652</v>
      </c>
      <c r="C240" s="4" t="s">
        <v>261</v>
      </c>
      <c r="D240" s="4" t="s">
        <v>262</v>
      </c>
    </row>
    <row r="241" spans="1:4" outlineLevel="1" x14ac:dyDescent="0.25">
      <c r="A241" s="5">
        <v>240</v>
      </c>
      <c r="B241" s="6">
        <v>554004553</v>
      </c>
      <c r="C241" s="4" t="s">
        <v>261</v>
      </c>
      <c r="D241" s="4" t="s">
        <v>263</v>
      </c>
    </row>
    <row r="242" spans="1:4" outlineLevel="1" x14ac:dyDescent="0.25">
      <c r="A242" s="5">
        <v>241</v>
      </c>
      <c r="B242" s="6">
        <v>545018905</v>
      </c>
      <c r="C242" s="4" t="s">
        <v>261</v>
      </c>
      <c r="D242" s="4" t="s">
        <v>264</v>
      </c>
    </row>
    <row r="243" spans="1:4" outlineLevel="1" x14ac:dyDescent="0.25">
      <c r="A243" s="5">
        <v>242</v>
      </c>
      <c r="B243" s="6">
        <v>545018630</v>
      </c>
      <c r="C243" s="4" t="s">
        <v>261</v>
      </c>
      <c r="D243" s="4" t="s">
        <v>265</v>
      </c>
    </row>
    <row r="244" spans="1:4" outlineLevel="1" x14ac:dyDescent="0.25">
      <c r="A244" s="5">
        <v>243</v>
      </c>
      <c r="B244" s="6">
        <v>554005564</v>
      </c>
      <c r="C244" s="4" t="s">
        <v>261</v>
      </c>
      <c r="D244" s="4" t="s">
        <v>266</v>
      </c>
    </row>
    <row r="245" spans="1:4" outlineLevel="1" x14ac:dyDescent="0.25">
      <c r="A245" s="5">
        <v>244</v>
      </c>
      <c r="B245" s="6">
        <v>545020580</v>
      </c>
      <c r="C245" s="4" t="s">
        <v>261</v>
      </c>
      <c r="D245" s="4" t="s">
        <v>267</v>
      </c>
    </row>
    <row r="246" spans="1:4" outlineLevel="1" x14ac:dyDescent="0.25">
      <c r="A246" s="5">
        <v>245</v>
      </c>
      <c r="B246" s="6">
        <v>545018944</v>
      </c>
      <c r="C246" s="4" t="s">
        <v>261</v>
      </c>
      <c r="D246" s="4" t="s">
        <v>268</v>
      </c>
    </row>
    <row r="247" spans="1:4" outlineLevel="1" x14ac:dyDescent="0.25">
      <c r="A247" s="5">
        <v>246</v>
      </c>
      <c r="B247" s="6">
        <v>545020510</v>
      </c>
      <c r="C247" s="4" t="s">
        <v>261</v>
      </c>
      <c r="D247" s="4" t="s">
        <v>269</v>
      </c>
    </row>
    <row r="248" spans="1:4" outlineLevel="1" x14ac:dyDescent="0.25">
      <c r="A248" s="5">
        <v>247</v>
      </c>
      <c r="B248" s="6">
        <v>545019948</v>
      </c>
      <c r="C248" s="4" t="s">
        <v>261</v>
      </c>
      <c r="D248" s="4" t="s">
        <v>270</v>
      </c>
    </row>
    <row r="249" spans="1:4" outlineLevel="1" x14ac:dyDescent="0.25">
      <c r="A249" s="5">
        <v>248</v>
      </c>
      <c r="B249" s="6">
        <v>545020460</v>
      </c>
      <c r="C249" s="4" t="s">
        <v>261</v>
      </c>
      <c r="D249" s="4" t="s">
        <v>271</v>
      </c>
    </row>
    <row r="250" spans="1:4" outlineLevel="1" x14ac:dyDescent="0.25">
      <c r="A250" s="5">
        <v>249</v>
      </c>
      <c r="B250" s="6">
        <v>545019137</v>
      </c>
      <c r="C250" s="4" t="s">
        <v>261</v>
      </c>
      <c r="D250" s="4" t="s">
        <v>272</v>
      </c>
    </row>
    <row r="251" spans="1:4" outlineLevel="1" x14ac:dyDescent="0.25">
      <c r="A251" s="5">
        <v>250</v>
      </c>
      <c r="B251" s="6">
        <v>545021760</v>
      </c>
      <c r="C251" s="4" t="s">
        <v>261</v>
      </c>
      <c r="D251" s="4" t="s">
        <v>273</v>
      </c>
    </row>
    <row r="252" spans="1:4" outlineLevel="1" x14ac:dyDescent="0.25">
      <c r="A252" s="5">
        <v>251</v>
      </c>
      <c r="B252" s="6">
        <v>500000915</v>
      </c>
      <c r="C252" s="4" t="s">
        <v>261</v>
      </c>
      <c r="D252" s="4" t="s">
        <v>274</v>
      </c>
    </row>
    <row r="253" spans="1:4" outlineLevel="1" x14ac:dyDescent="0.25">
      <c r="A253" s="5">
        <v>252</v>
      </c>
      <c r="B253" s="6">
        <v>545016390</v>
      </c>
      <c r="C253" s="4" t="s">
        <v>261</v>
      </c>
      <c r="D253" s="4" t="s">
        <v>275</v>
      </c>
    </row>
    <row r="254" spans="1:4" outlineLevel="1" x14ac:dyDescent="0.25">
      <c r="A254" s="5">
        <v>253</v>
      </c>
      <c r="B254" s="6">
        <v>554007882</v>
      </c>
      <c r="C254" s="4" t="s">
        <v>261</v>
      </c>
      <c r="D254" s="4" t="s">
        <v>276</v>
      </c>
    </row>
    <row r="255" spans="1:4" outlineLevel="1" x14ac:dyDescent="0.25">
      <c r="A255" s="5">
        <v>254</v>
      </c>
      <c r="B255" s="6">
        <v>545021915</v>
      </c>
      <c r="C255" s="4" t="s">
        <v>261</v>
      </c>
      <c r="D255" s="4" t="s">
        <v>277</v>
      </c>
    </row>
    <row r="256" spans="1:4" outlineLevel="1" x14ac:dyDescent="0.25">
      <c r="A256" s="5">
        <v>255</v>
      </c>
      <c r="B256" s="6">
        <v>546013875</v>
      </c>
      <c r="C256" s="4" t="s">
        <v>278</v>
      </c>
      <c r="D256" s="4" t="s">
        <v>279</v>
      </c>
    </row>
    <row r="257" spans="1:4" outlineLevel="1" x14ac:dyDescent="0.25">
      <c r="A257" s="5">
        <v>256</v>
      </c>
      <c r="B257" s="6">
        <v>546013900</v>
      </c>
      <c r="C257" s="4" t="s">
        <v>278</v>
      </c>
      <c r="D257" s="4" t="s">
        <v>280</v>
      </c>
    </row>
    <row r="258" spans="1:4" outlineLevel="1" x14ac:dyDescent="0.25">
      <c r="A258" s="5">
        <v>257</v>
      </c>
      <c r="B258" s="6">
        <v>546013890</v>
      </c>
      <c r="C258" s="4" t="s">
        <v>278</v>
      </c>
      <c r="D258" s="4" t="s">
        <v>281</v>
      </c>
    </row>
    <row r="259" spans="1:4" outlineLevel="1" x14ac:dyDescent="0.25">
      <c r="A259" s="5">
        <v>258</v>
      </c>
      <c r="B259" s="6">
        <v>546020368</v>
      </c>
      <c r="C259" s="4" t="s">
        <v>278</v>
      </c>
      <c r="D259" s="4" t="s">
        <v>282</v>
      </c>
    </row>
    <row r="260" spans="1:4" outlineLevel="1" x14ac:dyDescent="0.25">
      <c r="A260" s="5">
        <v>259</v>
      </c>
      <c r="B260" s="6">
        <v>546013836</v>
      </c>
      <c r="C260" s="4" t="s">
        <v>278</v>
      </c>
      <c r="D260" s="4" t="s">
        <v>283</v>
      </c>
    </row>
    <row r="261" spans="1:4" outlineLevel="1" x14ac:dyDescent="0.25">
      <c r="A261" s="5">
        <v>260</v>
      </c>
      <c r="B261" s="6">
        <v>546013868</v>
      </c>
      <c r="C261" s="4" t="s">
        <v>278</v>
      </c>
      <c r="D261" s="4" t="s">
        <v>284</v>
      </c>
    </row>
    <row r="262" spans="1:4" outlineLevel="1" x14ac:dyDescent="0.25">
      <c r="A262" s="5">
        <v>261</v>
      </c>
      <c r="B262" s="6">
        <v>546013843</v>
      </c>
      <c r="C262" s="4" t="s">
        <v>278</v>
      </c>
      <c r="D262" s="4" t="s">
        <v>285</v>
      </c>
    </row>
    <row r="263" spans="1:4" outlineLevel="1" x14ac:dyDescent="0.25">
      <c r="A263" s="5">
        <v>262</v>
      </c>
      <c r="B263" s="6">
        <v>546013882</v>
      </c>
      <c r="C263" s="4" t="s">
        <v>278</v>
      </c>
      <c r="D263" s="4" t="s">
        <v>286</v>
      </c>
    </row>
    <row r="264" spans="1:4" outlineLevel="1" x14ac:dyDescent="0.25">
      <c r="A264" s="5">
        <v>263</v>
      </c>
      <c r="B264" s="6">
        <v>547001801</v>
      </c>
      <c r="C264" s="4" t="s">
        <v>287</v>
      </c>
      <c r="D264" s="4" t="s">
        <v>288</v>
      </c>
    </row>
    <row r="265" spans="1:4" outlineLevel="1" x14ac:dyDescent="0.25">
      <c r="A265" s="5">
        <v>264</v>
      </c>
      <c r="B265" s="6">
        <v>547004859</v>
      </c>
      <c r="C265" s="4" t="s">
        <v>287</v>
      </c>
      <c r="D265" s="4" t="s">
        <v>289</v>
      </c>
    </row>
    <row r="266" spans="1:4" outlineLevel="1" x14ac:dyDescent="0.25">
      <c r="A266" s="5">
        <v>265</v>
      </c>
      <c r="B266" s="6">
        <v>500024793</v>
      </c>
      <c r="C266" s="4" t="s">
        <v>287</v>
      </c>
      <c r="D266" s="4" t="s">
        <v>290</v>
      </c>
    </row>
    <row r="267" spans="1:4" outlineLevel="1" x14ac:dyDescent="0.25">
      <c r="A267" s="5">
        <v>266</v>
      </c>
      <c r="B267" s="6">
        <v>547004922</v>
      </c>
      <c r="C267" s="4" t="s">
        <v>287</v>
      </c>
      <c r="D267" s="4" t="s">
        <v>291</v>
      </c>
    </row>
    <row r="268" spans="1:4" outlineLevel="1" x14ac:dyDescent="0.25">
      <c r="A268" s="5">
        <v>267</v>
      </c>
      <c r="B268" s="6">
        <v>547004707</v>
      </c>
      <c r="C268" s="4" t="s">
        <v>287</v>
      </c>
      <c r="D268" s="4" t="s">
        <v>292</v>
      </c>
    </row>
    <row r="269" spans="1:4" outlineLevel="1" x14ac:dyDescent="0.25">
      <c r="A269" s="5">
        <v>268</v>
      </c>
      <c r="B269" s="6">
        <v>547004672</v>
      </c>
      <c r="C269" s="4" t="s">
        <v>287</v>
      </c>
      <c r="D269" s="4" t="s">
        <v>293</v>
      </c>
    </row>
    <row r="270" spans="1:4" outlineLevel="1" x14ac:dyDescent="0.25">
      <c r="A270" s="5">
        <v>269</v>
      </c>
      <c r="B270" s="6">
        <v>547004697</v>
      </c>
      <c r="C270" s="4" t="s">
        <v>287</v>
      </c>
      <c r="D270" s="4" t="s">
        <v>294</v>
      </c>
    </row>
    <row r="271" spans="1:4" outlineLevel="1" x14ac:dyDescent="0.25">
      <c r="A271" s="5">
        <v>270</v>
      </c>
      <c r="B271" s="6">
        <v>547004739</v>
      </c>
      <c r="C271" s="4" t="s">
        <v>287</v>
      </c>
      <c r="D271" s="4" t="s">
        <v>295</v>
      </c>
    </row>
    <row r="272" spans="1:4" outlineLevel="1" x14ac:dyDescent="0.25">
      <c r="A272" s="5">
        <v>271</v>
      </c>
      <c r="B272" s="6">
        <v>547004680</v>
      </c>
      <c r="C272" s="4" t="s">
        <v>287</v>
      </c>
      <c r="D272" s="4" t="s">
        <v>296</v>
      </c>
    </row>
    <row r="273" spans="1:4" outlineLevel="1" x14ac:dyDescent="0.25">
      <c r="A273" s="5">
        <v>272</v>
      </c>
      <c r="B273" s="6">
        <v>547004714</v>
      </c>
      <c r="C273" s="4" t="s">
        <v>287</v>
      </c>
      <c r="D273" s="4" t="s">
        <v>297</v>
      </c>
    </row>
    <row r="274" spans="1:4" outlineLevel="1" x14ac:dyDescent="0.25">
      <c r="A274" s="5">
        <v>273</v>
      </c>
      <c r="B274" s="6">
        <v>547004721</v>
      </c>
      <c r="C274" s="4" t="s">
        <v>287</v>
      </c>
      <c r="D274" s="4" t="s">
        <v>298</v>
      </c>
    </row>
    <row r="275" spans="1:4" outlineLevel="1" x14ac:dyDescent="0.25">
      <c r="A275" s="5">
        <v>274</v>
      </c>
      <c r="B275" s="6">
        <v>562062968</v>
      </c>
      <c r="C275" s="4" t="s">
        <v>299</v>
      </c>
      <c r="D275" s="4" t="s">
        <v>300</v>
      </c>
    </row>
    <row r="276" spans="1:4" outlineLevel="1" x14ac:dyDescent="0.25">
      <c r="A276" s="5">
        <v>275</v>
      </c>
      <c r="B276" s="6">
        <v>561041813</v>
      </c>
      <c r="C276" s="4" t="s">
        <v>299</v>
      </c>
      <c r="D276" s="4" t="s">
        <v>301</v>
      </c>
    </row>
    <row r="277" spans="1:4" outlineLevel="1" x14ac:dyDescent="0.25">
      <c r="A277" s="5">
        <v>276</v>
      </c>
      <c r="B277" s="6">
        <v>560022141</v>
      </c>
      <c r="C277" s="4" t="s">
        <v>299</v>
      </c>
      <c r="D277" s="4" t="s">
        <v>302</v>
      </c>
    </row>
    <row r="278" spans="1:4" outlineLevel="1" x14ac:dyDescent="0.25">
      <c r="A278" s="5">
        <v>277</v>
      </c>
      <c r="B278" s="6">
        <v>560207350</v>
      </c>
      <c r="C278" s="4" t="s">
        <v>299</v>
      </c>
      <c r="D278" s="4" t="s">
        <v>303</v>
      </c>
    </row>
    <row r="279" spans="1:4" outlineLevel="1" x14ac:dyDescent="0.25">
      <c r="A279" s="5">
        <v>278</v>
      </c>
      <c r="B279" s="6">
        <v>561056538</v>
      </c>
      <c r="C279" s="4" t="s">
        <v>299</v>
      </c>
      <c r="D279" s="4" t="s">
        <v>304</v>
      </c>
    </row>
    <row r="280" spans="1:4" outlineLevel="1" x14ac:dyDescent="0.25">
      <c r="A280" s="5">
        <v>279</v>
      </c>
      <c r="B280" s="6">
        <v>562066480</v>
      </c>
      <c r="C280" s="4" t="s">
        <v>299</v>
      </c>
      <c r="D280" s="4" t="s">
        <v>305</v>
      </c>
    </row>
    <row r="281" spans="1:4" outlineLevel="1" x14ac:dyDescent="0.25">
      <c r="A281" s="5">
        <v>280</v>
      </c>
      <c r="B281" s="6">
        <v>561054001</v>
      </c>
      <c r="C281" s="4" t="s">
        <v>299</v>
      </c>
      <c r="D281" s="4" t="s">
        <v>306</v>
      </c>
    </row>
    <row r="282" spans="1:4" outlineLevel="1" x14ac:dyDescent="0.25">
      <c r="A282" s="5">
        <v>281</v>
      </c>
      <c r="B282" s="6">
        <v>562062982</v>
      </c>
      <c r="C282" s="4" t="s">
        <v>299</v>
      </c>
      <c r="D282" s="4" t="s">
        <v>307</v>
      </c>
    </row>
    <row r="283" spans="1:4" outlineLevel="1" x14ac:dyDescent="0.25">
      <c r="A283" s="5">
        <v>282</v>
      </c>
      <c r="B283" s="6">
        <v>562063016</v>
      </c>
      <c r="C283" s="4" t="s">
        <v>299</v>
      </c>
      <c r="D283" s="4" t="s">
        <v>308</v>
      </c>
    </row>
    <row r="284" spans="1:4" outlineLevel="1" x14ac:dyDescent="0.25">
      <c r="A284" s="5">
        <v>283</v>
      </c>
      <c r="B284" s="6">
        <v>562062950</v>
      </c>
      <c r="C284" s="4" t="s">
        <v>299</v>
      </c>
      <c r="D284" s="4" t="s">
        <v>309</v>
      </c>
    </row>
    <row r="285" spans="1:4" outlineLevel="1" x14ac:dyDescent="0.25">
      <c r="A285" s="5">
        <v>284</v>
      </c>
      <c r="B285" s="6">
        <v>562068254</v>
      </c>
      <c r="C285" s="4" t="s">
        <v>299</v>
      </c>
      <c r="D285" s="4" t="s">
        <v>310</v>
      </c>
    </row>
    <row r="286" spans="1:4" outlineLevel="1" x14ac:dyDescent="0.25">
      <c r="A286" s="5">
        <v>285</v>
      </c>
      <c r="B286" s="6">
        <v>562068102</v>
      </c>
      <c r="C286" s="4" t="s">
        <v>299</v>
      </c>
      <c r="D286" s="4" t="s">
        <v>311</v>
      </c>
    </row>
    <row r="287" spans="1:4" outlineLevel="1" x14ac:dyDescent="0.25">
      <c r="A287" s="5">
        <v>286</v>
      </c>
      <c r="B287" s="6">
        <v>561058158</v>
      </c>
      <c r="C287" s="4" t="s">
        <v>299</v>
      </c>
      <c r="D287" s="4" t="s">
        <v>312</v>
      </c>
    </row>
    <row r="288" spans="1:4" outlineLevel="1" x14ac:dyDescent="0.25">
      <c r="A288" s="5">
        <v>287</v>
      </c>
      <c r="B288" s="6">
        <v>562066722</v>
      </c>
      <c r="C288" s="4" t="s">
        <v>299</v>
      </c>
      <c r="D288" s="4" t="s">
        <v>313</v>
      </c>
    </row>
    <row r="289" spans="1:4" outlineLevel="1" x14ac:dyDescent="0.25">
      <c r="A289" s="5">
        <v>288</v>
      </c>
      <c r="B289" s="6">
        <v>560021645</v>
      </c>
      <c r="C289" s="4" t="s">
        <v>299</v>
      </c>
      <c r="D289" s="4" t="s">
        <v>314</v>
      </c>
    </row>
    <row r="290" spans="1:4" outlineLevel="1" x14ac:dyDescent="0.25">
      <c r="A290" s="5">
        <v>289</v>
      </c>
      <c r="B290" s="6">
        <v>560022085</v>
      </c>
      <c r="C290" s="4" t="s">
        <v>299</v>
      </c>
      <c r="D290" s="4" t="s">
        <v>315</v>
      </c>
    </row>
    <row r="291" spans="1:4" outlineLevel="1" x14ac:dyDescent="0.25">
      <c r="A291" s="5">
        <v>290</v>
      </c>
      <c r="B291" s="6">
        <v>562066169</v>
      </c>
      <c r="C291" s="4" t="s">
        <v>299</v>
      </c>
      <c r="D291" s="4" t="s">
        <v>316</v>
      </c>
    </row>
    <row r="292" spans="1:4" outlineLevel="1" x14ac:dyDescent="0.25">
      <c r="A292" s="5">
        <v>291</v>
      </c>
      <c r="B292" s="6">
        <v>562062943</v>
      </c>
      <c r="C292" s="4" t="s">
        <v>299</v>
      </c>
      <c r="D292" s="4" t="s">
        <v>317</v>
      </c>
    </row>
    <row r="293" spans="1:4" outlineLevel="1" x14ac:dyDescent="0.25">
      <c r="A293" s="5">
        <v>292</v>
      </c>
      <c r="B293" s="6">
        <v>560033785</v>
      </c>
      <c r="C293" s="4" t="s">
        <v>299</v>
      </c>
      <c r="D293" s="4" t="s">
        <v>318</v>
      </c>
    </row>
    <row r="294" spans="1:4" outlineLevel="1" x14ac:dyDescent="0.25">
      <c r="A294" s="5">
        <v>293</v>
      </c>
      <c r="B294" s="6">
        <v>562066994</v>
      </c>
      <c r="C294" s="4" t="s">
        <v>299</v>
      </c>
      <c r="D294" s="4" t="s">
        <v>319</v>
      </c>
    </row>
    <row r="295" spans="1:4" outlineLevel="1" x14ac:dyDescent="0.25">
      <c r="A295" s="5">
        <v>294</v>
      </c>
      <c r="B295" s="6">
        <v>561053216</v>
      </c>
      <c r="C295" s="4" t="s">
        <v>299</v>
      </c>
      <c r="D295" s="4" t="s">
        <v>320</v>
      </c>
    </row>
    <row r="296" spans="1:4" outlineLevel="1" x14ac:dyDescent="0.25">
      <c r="A296" s="5">
        <v>295</v>
      </c>
      <c r="B296" s="6">
        <v>562062911</v>
      </c>
      <c r="C296" s="4" t="s">
        <v>299</v>
      </c>
      <c r="D296" s="4" t="s">
        <v>321</v>
      </c>
    </row>
    <row r="297" spans="1:4" outlineLevel="1" x14ac:dyDescent="0.25">
      <c r="A297" s="5">
        <v>296</v>
      </c>
      <c r="B297" s="6">
        <v>561042246</v>
      </c>
      <c r="C297" s="4" t="s">
        <v>299</v>
      </c>
      <c r="D297" s="4" t="s">
        <v>322</v>
      </c>
    </row>
    <row r="298" spans="1:4" outlineLevel="1" x14ac:dyDescent="0.25">
      <c r="A298" s="5">
        <v>297</v>
      </c>
      <c r="B298" s="6">
        <v>561041845</v>
      </c>
      <c r="C298" s="4" t="s">
        <v>299</v>
      </c>
      <c r="D298" s="4" t="s">
        <v>323</v>
      </c>
    </row>
    <row r="299" spans="1:4" outlineLevel="1" x14ac:dyDescent="0.25">
      <c r="A299" s="5">
        <v>298</v>
      </c>
      <c r="B299" s="6">
        <v>560034820</v>
      </c>
      <c r="C299" s="4" t="s">
        <v>299</v>
      </c>
      <c r="D299" s="4" t="s">
        <v>324</v>
      </c>
    </row>
    <row r="300" spans="1:4" outlineLevel="1" x14ac:dyDescent="0.25">
      <c r="A300" s="5">
        <v>299</v>
      </c>
      <c r="B300" s="6">
        <v>561056792</v>
      </c>
      <c r="C300" s="4" t="s">
        <v>299</v>
      </c>
      <c r="D300" s="4" t="s">
        <v>325</v>
      </c>
    </row>
    <row r="301" spans="1:4" outlineLevel="1" x14ac:dyDescent="0.25">
      <c r="A301" s="5">
        <v>300</v>
      </c>
      <c r="B301" s="6">
        <v>562068455</v>
      </c>
      <c r="C301" s="4" t="s">
        <v>299</v>
      </c>
      <c r="D301" s="4" t="s">
        <v>326</v>
      </c>
    </row>
    <row r="302" spans="1:4" outlineLevel="1" x14ac:dyDescent="0.25">
      <c r="A302" s="5">
        <v>301</v>
      </c>
      <c r="B302" s="6">
        <v>561056601</v>
      </c>
      <c r="C302" s="4" t="s">
        <v>299</v>
      </c>
      <c r="D302" s="4" t="s">
        <v>327</v>
      </c>
    </row>
    <row r="303" spans="1:4" outlineLevel="1" x14ac:dyDescent="0.25">
      <c r="A303" s="5">
        <v>302</v>
      </c>
      <c r="B303" s="6">
        <v>560020338</v>
      </c>
      <c r="C303" s="4" t="s">
        <v>299</v>
      </c>
      <c r="D303" s="4" t="s">
        <v>328</v>
      </c>
    </row>
    <row r="304" spans="1:4" outlineLevel="1" x14ac:dyDescent="0.25">
      <c r="A304" s="5">
        <v>303</v>
      </c>
      <c r="B304" s="6">
        <v>560034309</v>
      </c>
      <c r="C304" s="4" t="s">
        <v>299</v>
      </c>
      <c r="D304" s="4" t="s">
        <v>329</v>
      </c>
    </row>
    <row r="305" spans="1:4" outlineLevel="1" x14ac:dyDescent="0.25">
      <c r="A305" s="5">
        <v>304</v>
      </c>
      <c r="B305" s="6">
        <v>561041958</v>
      </c>
      <c r="C305" s="4" t="s">
        <v>299</v>
      </c>
      <c r="D305" s="4" t="s">
        <v>330</v>
      </c>
    </row>
    <row r="306" spans="1:4" outlineLevel="1" x14ac:dyDescent="0.25">
      <c r="A306" s="5">
        <v>305</v>
      </c>
      <c r="B306" s="6">
        <v>560035285</v>
      </c>
      <c r="C306" s="4" t="s">
        <v>299</v>
      </c>
      <c r="D306" s="4" t="s">
        <v>331</v>
      </c>
    </row>
    <row r="307" spans="1:4" outlineLevel="1" x14ac:dyDescent="0.25">
      <c r="A307" s="5">
        <v>306</v>
      </c>
      <c r="B307" s="6">
        <v>561056513</v>
      </c>
      <c r="C307" s="4" t="s">
        <v>299</v>
      </c>
      <c r="D307" s="4" t="s">
        <v>332</v>
      </c>
    </row>
    <row r="308" spans="1:4" outlineLevel="1" x14ac:dyDescent="0.25">
      <c r="A308" s="5">
        <v>307</v>
      </c>
      <c r="B308" s="6">
        <v>562068381</v>
      </c>
      <c r="C308" s="4" t="s">
        <v>299</v>
      </c>
      <c r="D308" s="4" t="s">
        <v>333</v>
      </c>
    </row>
    <row r="309" spans="1:4" outlineLevel="1" x14ac:dyDescent="0.25">
      <c r="A309" s="5">
        <v>308</v>
      </c>
      <c r="B309" s="6">
        <v>562066680</v>
      </c>
      <c r="C309" s="4" t="s">
        <v>299</v>
      </c>
      <c r="D309" s="4" t="s">
        <v>334</v>
      </c>
    </row>
    <row r="310" spans="1:4" outlineLevel="1" x14ac:dyDescent="0.25">
      <c r="A310" s="5">
        <v>309</v>
      </c>
      <c r="B310" s="6">
        <v>560033802</v>
      </c>
      <c r="C310" s="4" t="s">
        <v>299</v>
      </c>
      <c r="D310" s="4" t="s">
        <v>335</v>
      </c>
    </row>
    <row r="311" spans="1:4" outlineLevel="1" x14ac:dyDescent="0.25">
      <c r="A311" s="5">
        <v>310</v>
      </c>
      <c r="B311" s="6">
        <v>562068173</v>
      </c>
      <c r="C311" s="4" t="s">
        <v>299</v>
      </c>
      <c r="D311" s="4" t="s">
        <v>336</v>
      </c>
    </row>
    <row r="312" spans="1:4" outlineLevel="1" x14ac:dyDescent="0.25">
      <c r="A312" s="5">
        <v>311</v>
      </c>
      <c r="B312" s="6">
        <v>560037010</v>
      </c>
      <c r="C312" s="4" t="s">
        <v>299</v>
      </c>
      <c r="D312" s="4" t="s">
        <v>337</v>
      </c>
    </row>
    <row r="313" spans="1:4" outlineLevel="1" x14ac:dyDescent="0.25">
      <c r="A313" s="5">
        <v>312</v>
      </c>
      <c r="B313" s="6">
        <v>562068078</v>
      </c>
      <c r="C313" s="4" t="s">
        <v>299</v>
      </c>
      <c r="D313" s="4" t="s">
        <v>338</v>
      </c>
    </row>
    <row r="314" spans="1:4" outlineLevel="1" x14ac:dyDescent="0.25">
      <c r="A314" s="5">
        <v>313</v>
      </c>
      <c r="B314" s="6">
        <v>560034958</v>
      </c>
      <c r="C314" s="4" t="s">
        <v>299</v>
      </c>
      <c r="D314" s="4" t="s">
        <v>339</v>
      </c>
    </row>
    <row r="315" spans="1:4" outlineLevel="1" x14ac:dyDescent="0.25">
      <c r="A315" s="5">
        <v>314</v>
      </c>
      <c r="B315" s="6">
        <v>561041860</v>
      </c>
      <c r="C315" s="4" t="s">
        <v>299</v>
      </c>
      <c r="D315" s="4" t="s">
        <v>340</v>
      </c>
    </row>
    <row r="316" spans="1:4" outlineLevel="1" x14ac:dyDescent="0.25">
      <c r="A316" s="5">
        <v>315</v>
      </c>
      <c r="B316" s="6">
        <v>560034901</v>
      </c>
      <c r="C316" s="4" t="s">
        <v>299</v>
      </c>
      <c r="D316" s="4" t="s">
        <v>341</v>
      </c>
    </row>
    <row r="317" spans="1:4" outlineLevel="1" x14ac:dyDescent="0.25">
      <c r="A317" s="5">
        <v>316</v>
      </c>
      <c r="B317" s="6">
        <v>562068092</v>
      </c>
      <c r="C317" s="4" t="s">
        <v>299</v>
      </c>
      <c r="D317" s="4" t="s">
        <v>342</v>
      </c>
    </row>
    <row r="318" spans="1:4" outlineLevel="1" x14ac:dyDescent="0.25">
      <c r="A318" s="5">
        <v>317</v>
      </c>
      <c r="B318" s="6">
        <v>561056506</v>
      </c>
      <c r="C318" s="4" t="s">
        <v>299</v>
      </c>
      <c r="D318" s="4" t="s">
        <v>343</v>
      </c>
    </row>
    <row r="319" spans="1:4" outlineLevel="1" x14ac:dyDescent="0.25">
      <c r="A319" s="5">
        <v>318</v>
      </c>
      <c r="B319" s="6">
        <v>561042278</v>
      </c>
      <c r="C319" s="4" t="s">
        <v>299</v>
      </c>
      <c r="D319" s="4" t="s">
        <v>344</v>
      </c>
    </row>
    <row r="320" spans="1:4" outlineLevel="1" x14ac:dyDescent="0.25">
      <c r="A320" s="5">
        <v>319</v>
      </c>
      <c r="B320" s="6">
        <v>561056489</v>
      </c>
      <c r="C320" s="4" t="s">
        <v>299</v>
      </c>
      <c r="D320" s="4" t="s">
        <v>345</v>
      </c>
    </row>
    <row r="321" spans="1:4" outlineLevel="1" x14ac:dyDescent="0.25">
      <c r="A321" s="5">
        <v>320</v>
      </c>
      <c r="B321" s="6">
        <v>561056785</v>
      </c>
      <c r="C321" s="4" t="s">
        <v>299</v>
      </c>
      <c r="D321" s="4" t="s">
        <v>346</v>
      </c>
    </row>
    <row r="322" spans="1:4" outlineLevel="1" x14ac:dyDescent="0.25">
      <c r="A322" s="5">
        <v>321</v>
      </c>
      <c r="B322" s="6">
        <v>560034965</v>
      </c>
      <c r="C322" s="4" t="s">
        <v>299</v>
      </c>
      <c r="D322" s="4" t="s">
        <v>347</v>
      </c>
    </row>
    <row r="323" spans="1:4" outlineLevel="1" x14ac:dyDescent="0.25">
      <c r="A323" s="5">
        <v>322</v>
      </c>
      <c r="B323" s="6">
        <v>560033792</v>
      </c>
      <c r="C323" s="4" t="s">
        <v>299</v>
      </c>
      <c r="D323" s="4" t="s">
        <v>348</v>
      </c>
    </row>
    <row r="324" spans="1:4" outlineLevel="1" x14ac:dyDescent="0.25">
      <c r="A324" s="5">
        <v>323</v>
      </c>
      <c r="B324" s="6">
        <v>560034683</v>
      </c>
      <c r="C324" s="4" t="s">
        <v>299</v>
      </c>
      <c r="D324" s="4" t="s">
        <v>349</v>
      </c>
    </row>
    <row r="325" spans="1:4" outlineLevel="1" x14ac:dyDescent="0.25">
      <c r="A325" s="5">
        <v>324</v>
      </c>
      <c r="B325" s="6">
        <v>560034980</v>
      </c>
      <c r="C325" s="4" t="s">
        <v>299</v>
      </c>
      <c r="D325" s="4" t="s">
        <v>350</v>
      </c>
    </row>
    <row r="326" spans="1:4" outlineLevel="1" x14ac:dyDescent="0.25">
      <c r="A326" s="5">
        <v>325</v>
      </c>
      <c r="B326" s="6">
        <v>560034644</v>
      </c>
      <c r="C326" s="4" t="s">
        <v>299</v>
      </c>
      <c r="D326" s="4" t="s">
        <v>351</v>
      </c>
    </row>
    <row r="327" spans="1:4" outlineLevel="1" x14ac:dyDescent="0.25">
      <c r="A327" s="5">
        <v>326</v>
      </c>
      <c r="B327" s="6">
        <v>560035334</v>
      </c>
      <c r="C327" s="4" t="s">
        <v>299</v>
      </c>
      <c r="D327" s="4" t="s">
        <v>352</v>
      </c>
    </row>
    <row r="328" spans="1:4" outlineLevel="1" x14ac:dyDescent="0.25">
      <c r="A328" s="5">
        <v>327</v>
      </c>
      <c r="B328" s="6">
        <v>560033841</v>
      </c>
      <c r="C328" s="4" t="s">
        <v>299</v>
      </c>
      <c r="D328" s="4" t="s">
        <v>353</v>
      </c>
    </row>
    <row r="329" spans="1:4" outlineLevel="1" x14ac:dyDescent="0.25">
      <c r="A329" s="5">
        <v>328</v>
      </c>
      <c r="B329" s="6">
        <v>560034718</v>
      </c>
      <c r="C329" s="4" t="s">
        <v>299</v>
      </c>
      <c r="D329" s="4" t="s">
        <v>354</v>
      </c>
    </row>
    <row r="330" spans="1:4" outlineLevel="1" x14ac:dyDescent="0.25">
      <c r="A330" s="5">
        <v>329</v>
      </c>
      <c r="B330" s="6">
        <v>562068085</v>
      </c>
      <c r="C330" s="4" t="s">
        <v>299</v>
      </c>
      <c r="D330" s="4" t="s">
        <v>355</v>
      </c>
    </row>
    <row r="331" spans="1:4" outlineLevel="1" x14ac:dyDescent="0.25">
      <c r="A331" s="5">
        <v>330</v>
      </c>
      <c r="B331" s="6">
        <v>560034725</v>
      </c>
      <c r="C331" s="4" t="s">
        <v>299</v>
      </c>
      <c r="D331" s="4" t="s">
        <v>356</v>
      </c>
    </row>
    <row r="332" spans="1:4" outlineLevel="1" x14ac:dyDescent="0.25">
      <c r="A332" s="5">
        <v>331</v>
      </c>
      <c r="B332" s="6">
        <v>560034732</v>
      </c>
      <c r="C332" s="4" t="s">
        <v>299</v>
      </c>
      <c r="D332" s="4" t="s">
        <v>357</v>
      </c>
    </row>
    <row r="333" spans="1:4" outlineLevel="1" x14ac:dyDescent="0.25">
      <c r="A333" s="5">
        <v>332</v>
      </c>
      <c r="B333" s="6">
        <v>561041806</v>
      </c>
      <c r="C333" s="4" t="s">
        <v>299</v>
      </c>
      <c r="D333" s="4" t="s">
        <v>358</v>
      </c>
    </row>
    <row r="334" spans="1:4" outlineLevel="1" x14ac:dyDescent="0.25">
      <c r="A334" s="5">
        <v>333</v>
      </c>
      <c r="B334" s="6">
        <v>561056376</v>
      </c>
      <c r="C334" s="4" t="s">
        <v>299</v>
      </c>
      <c r="D334" s="4" t="s">
        <v>359</v>
      </c>
    </row>
    <row r="335" spans="1:4" outlineLevel="1" x14ac:dyDescent="0.25">
      <c r="A335" s="5">
        <v>334</v>
      </c>
      <c r="B335" s="6">
        <v>573018738</v>
      </c>
      <c r="C335" s="4" t="s">
        <v>299</v>
      </c>
      <c r="D335" s="4" t="s">
        <v>360</v>
      </c>
    </row>
    <row r="336" spans="1:4" outlineLevel="1" x14ac:dyDescent="0.25">
      <c r="A336" s="5">
        <v>335</v>
      </c>
      <c r="B336" s="6">
        <v>562056957</v>
      </c>
      <c r="C336" s="4" t="s">
        <v>299</v>
      </c>
      <c r="D336" s="4" t="s">
        <v>361</v>
      </c>
    </row>
    <row r="337" spans="1:4" outlineLevel="1" x14ac:dyDescent="0.25">
      <c r="A337" s="5">
        <v>336</v>
      </c>
      <c r="B337" s="6">
        <v>573005873</v>
      </c>
      <c r="C337" s="4" t="s">
        <v>299</v>
      </c>
      <c r="D337" s="4" t="s">
        <v>362</v>
      </c>
    </row>
    <row r="338" spans="1:4" outlineLevel="1" x14ac:dyDescent="0.25">
      <c r="A338" s="5">
        <v>337</v>
      </c>
      <c r="B338" s="6">
        <v>571011053</v>
      </c>
      <c r="C338" s="4" t="s">
        <v>299</v>
      </c>
      <c r="D338" s="4" t="s">
        <v>363</v>
      </c>
    </row>
    <row r="339" spans="1:4" outlineLevel="1" x14ac:dyDescent="0.25">
      <c r="A339" s="5">
        <v>338</v>
      </c>
      <c r="B339" s="6">
        <v>561041940</v>
      </c>
      <c r="C339" s="4" t="s">
        <v>299</v>
      </c>
      <c r="D339" s="4" t="s">
        <v>364</v>
      </c>
    </row>
    <row r="340" spans="1:4" outlineLevel="1" x14ac:dyDescent="0.25">
      <c r="A340" s="5">
        <v>339</v>
      </c>
      <c r="B340" s="6">
        <v>572021791</v>
      </c>
      <c r="C340" s="4" t="s">
        <v>299</v>
      </c>
      <c r="D340" s="4" t="s">
        <v>365</v>
      </c>
    </row>
    <row r="341" spans="1:4" outlineLevel="1" x14ac:dyDescent="0.25">
      <c r="A341" s="5">
        <v>340</v>
      </c>
      <c r="B341" s="6">
        <v>571023323</v>
      </c>
      <c r="C341" s="4" t="s">
        <v>299</v>
      </c>
      <c r="D341" s="4" t="s">
        <v>366</v>
      </c>
    </row>
    <row r="342" spans="1:4" outlineLevel="1" x14ac:dyDescent="0.25">
      <c r="A342" s="5">
        <v>341</v>
      </c>
      <c r="B342" s="6">
        <v>560034852</v>
      </c>
      <c r="C342" s="4" t="s">
        <v>299</v>
      </c>
      <c r="D342" s="4" t="s">
        <v>367</v>
      </c>
    </row>
    <row r="343" spans="1:4" outlineLevel="1" x14ac:dyDescent="0.25">
      <c r="A343" s="5">
        <v>342</v>
      </c>
      <c r="B343" s="6">
        <v>561056760</v>
      </c>
      <c r="C343" s="4" t="s">
        <v>299</v>
      </c>
      <c r="D343" s="4" t="s">
        <v>368</v>
      </c>
    </row>
    <row r="344" spans="1:4" outlineLevel="1" x14ac:dyDescent="0.25">
      <c r="A344" s="5">
        <v>343</v>
      </c>
      <c r="B344" s="6">
        <v>560002402</v>
      </c>
      <c r="C344" s="4" t="s">
        <v>299</v>
      </c>
      <c r="D344" s="4" t="s">
        <v>369</v>
      </c>
    </row>
    <row r="345" spans="1:4" outlineLevel="1" x14ac:dyDescent="0.25">
      <c r="A345" s="5">
        <v>344</v>
      </c>
      <c r="B345" s="6">
        <v>561041796</v>
      </c>
      <c r="C345" s="4" t="s">
        <v>299</v>
      </c>
      <c r="D345" s="4" t="s">
        <v>370</v>
      </c>
    </row>
    <row r="346" spans="1:4" outlineLevel="1" x14ac:dyDescent="0.25">
      <c r="A346" s="5">
        <v>345</v>
      </c>
      <c r="B346" s="6">
        <v>573011436</v>
      </c>
      <c r="C346" s="4" t="s">
        <v>299</v>
      </c>
      <c r="D346" s="4" t="s">
        <v>371</v>
      </c>
    </row>
    <row r="347" spans="1:4" outlineLevel="1" x14ac:dyDescent="0.25">
      <c r="A347" s="5">
        <v>346</v>
      </c>
      <c r="B347" s="6">
        <v>541025323</v>
      </c>
      <c r="C347" s="4" t="s">
        <v>299</v>
      </c>
      <c r="D347" s="4" t="s">
        <v>372</v>
      </c>
    </row>
    <row r="348" spans="1:4" outlineLevel="1" x14ac:dyDescent="0.25">
      <c r="A348" s="5">
        <v>347</v>
      </c>
      <c r="B348" s="6">
        <v>544001930</v>
      </c>
      <c r="C348" s="4" t="s">
        <v>373</v>
      </c>
      <c r="D348" s="4" t="s">
        <v>374</v>
      </c>
    </row>
    <row r="349" spans="1:4" outlineLevel="1" x14ac:dyDescent="0.25">
      <c r="A349" s="5">
        <v>348</v>
      </c>
      <c r="B349" s="6">
        <v>544020411</v>
      </c>
      <c r="C349" s="4" t="s">
        <v>373</v>
      </c>
      <c r="D349" s="4" t="s">
        <v>375</v>
      </c>
    </row>
    <row r="350" spans="1:4" outlineLevel="1" x14ac:dyDescent="0.25">
      <c r="A350" s="5">
        <v>349</v>
      </c>
      <c r="B350" s="6">
        <v>544020443</v>
      </c>
      <c r="C350" s="4" t="s">
        <v>373</v>
      </c>
      <c r="D350" s="4" t="s">
        <v>376</v>
      </c>
    </row>
    <row r="351" spans="1:4" outlineLevel="1" x14ac:dyDescent="0.25">
      <c r="A351" s="5">
        <v>350</v>
      </c>
      <c r="B351" s="6">
        <v>544001659</v>
      </c>
      <c r="C351" s="4" t="s">
        <v>373</v>
      </c>
      <c r="D351" s="4" t="s">
        <v>377</v>
      </c>
    </row>
    <row r="352" spans="1:4" outlineLevel="1" x14ac:dyDescent="0.25">
      <c r="A352" s="5">
        <v>351</v>
      </c>
      <c r="B352" s="6">
        <v>544001480</v>
      </c>
      <c r="C352" s="4" t="s">
        <v>373</v>
      </c>
      <c r="D352" s="4" t="s">
        <v>378</v>
      </c>
    </row>
    <row r="353" spans="1:4" outlineLevel="1" x14ac:dyDescent="0.25">
      <c r="A353" s="5">
        <v>352</v>
      </c>
      <c r="B353" s="6">
        <v>544020588</v>
      </c>
      <c r="C353" s="4" t="s">
        <v>373</v>
      </c>
      <c r="D353" s="4" t="s">
        <v>379</v>
      </c>
    </row>
    <row r="354" spans="1:4" outlineLevel="1" x14ac:dyDescent="0.25">
      <c r="A354" s="5">
        <v>353</v>
      </c>
      <c r="B354" s="6">
        <v>544020612</v>
      </c>
      <c r="C354" s="4" t="s">
        <v>373</v>
      </c>
      <c r="D354" s="4" t="s">
        <v>380</v>
      </c>
    </row>
    <row r="355" spans="1:4" outlineLevel="1" x14ac:dyDescent="0.25">
      <c r="A355" s="5">
        <v>354</v>
      </c>
      <c r="B355" s="6">
        <v>544020549</v>
      </c>
      <c r="C355" s="4" t="s">
        <v>373</v>
      </c>
      <c r="D355" s="4" t="s">
        <v>381</v>
      </c>
    </row>
    <row r="356" spans="1:4" outlineLevel="1" x14ac:dyDescent="0.25">
      <c r="A356" s="5">
        <v>355</v>
      </c>
      <c r="B356" s="6">
        <v>544020436</v>
      </c>
      <c r="C356" s="4" t="s">
        <v>373</v>
      </c>
      <c r="D356" s="4" t="s">
        <v>382</v>
      </c>
    </row>
    <row r="357" spans="1:4" outlineLevel="1" x14ac:dyDescent="0.25">
      <c r="A357" s="5">
        <v>356</v>
      </c>
      <c r="B357" s="6">
        <v>544020468</v>
      </c>
      <c r="C357" s="4" t="s">
        <v>373</v>
      </c>
      <c r="D357" s="4" t="s">
        <v>383</v>
      </c>
    </row>
    <row r="358" spans="1:4" outlineLevel="1" x14ac:dyDescent="0.25">
      <c r="A358" s="5">
        <v>357</v>
      </c>
      <c r="B358" s="6">
        <v>544020531</v>
      </c>
      <c r="C358" s="4" t="s">
        <v>373</v>
      </c>
      <c r="D358" s="4" t="s">
        <v>384</v>
      </c>
    </row>
    <row r="359" spans="1:4" outlineLevel="1" x14ac:dyDescent="0.25">
      <c r="A359" s="5">
        <v>358</v>
      </c>
      <c r="B359" s="6">
        <v>544020490</v>
      </c>
      <c r="C359" s="4" t="s">
        <v>373</v>
      </c>
      <c r="D359" s="4" t="s">
        <v>385</v>
      </c>
    </row>
    <row r="360" spans="1:4" outlineLevel="1" x14ac:dyDescent="0.25">
      <c r="A360" s="5">
        <v>359</v>
      </c>
      <c r="B360" s="6">
        <v>544020563</v>
      </c>
      <c r="C360" s="4" t="s">
        <v>373</v>
      </c>
      <c r="D360" s="4" t="s">
        <v>386</v>
      </c>
    </row>
    <row r="361" spans="1:4" outlineLevel="1" x14ac:dyDescent="0.25">
      <c r="A361" s="5">
        <v>360</v>
      </c>
      <c r="B361" s="6">
        <v>544020605</v>
      </c>
      <c r="C361" s="4" t="s">
        <v>373</v>
      </c>
      <c r="D361" s="4" t="s">
        <v>387</v>
      </c>
    </row>
    <row r="362" spans="1:4" outlineLevel="1" x14ac:dyDescent="0.25">
      <c r="A362" s="5">
        <v>361</v>
      </c>
      <c r="B362" s="6">
        <v>544020482</v>
      </c>
      <c r="C362" s="4" t="s">
        <v>373</v>
      </c>
      <c r="D362" s="4" t="s">
        <v>388</v>
      </c>
    </row>
    <row r="363" spans="1:4" outlineLevel="1" x14ac:dyDescent="0.25">
      <c r="A363" s="5">
        <v>362</v>
      </c>
      <c r="B363" s="6">
        <v>544001539</v>
      </c>
      <c r="C363" s="4" t="s">
        <v>373</v>
      </c>
      <c r="D363" s="4" t="s">
        <v>389</v>
      </c>
    </row>
    <row r="364" spans="1:4" outlineLevel="1" x14ac:dyDescent="0.25">
      <c r="A364" s="5">
        <v>363</v>
      </c>
      <c r="B364" s="6">
        <v>544020524</v>
      </c>
      <c r="C364" s="4" t="s">
        <v>373</v>
      </c>
      <c r="D364" s="4" t="s">
        <v>390</v>
      </c>
    </row>
    <row r="365" spans="1:4" outlineLevel="1" x14ac:dyDescent="0.25">
      <c r="A365" s="5">
        <v>364</v>
      </c>
      <c r="B365" s="6">
        <v>544020570</v>
      </c>
      <c r="C365" s="4" t="s">
        <v>373</v>
      </c>
      <c r="D365" s="4" t="s">
        <v>391</v>
      </c>
    </row>
    <row r="366" spans="1:4" outlineLevel="1" x14ac:dyDescent="0.25">
      <c r="A366" s="5">
        <v>365</v>
      </c>
      <c r="B366" s="6">
        <v>544020595</v>
      </c>
      <c r="C366" s="4" t="s">
        <v>373</v>
      </c>
      <c r="D366" s="4" t="s">
        <v>392</v>
      </c>
    </row>
    <row r="367" spans="1:4" outlineLevel="1" x14ac:dyDescent="0.25">
      <c r="A367" s="5">
        <v>366</v>
      </c>
      <c r="B367" s="6">
        <v>544020475</v>
      </c>
      <c r="C367" s="4" t="s">
        <v>373</v>
      </c>
      <c r="D367" s="4" t="s">
        <v>393</v>
      </c>
    </row>
    <row r="368" spans="1:4" outlineLevel="1" x14ac:dyDescent="0.25">
      <c r="A368" s="5">
        <v>367</v>
      </c>
      <c r="B368" s="6">
        <v>544020429</v>
      </c>
      <c r="C368" s="4" t="s">
        <v>373</v>
      </c>
      <c r="D368" s="4" t="s">
        <v>394</v>
      </c>
    </row>
    <row r="369" spans="1:4" outlineLevel="1" x14ac:dyDescent="0.25">
      <c r="A369" s="5">
        <v>368</v>
      </c>
      <c r="B369" s="6">
        <v>544011255</v>
      </c>
      <c r="C369" s="4" t="s">
        <v>373</v>
      </c>
      <c r="D369" s="4" t="s">
        <v>395</v>
      </c>
    </row>
    <row r="370" spans="1:4" outlineLevel="1" x14ac:dyDescent="0.25">
      <c r="A370" s="5">
        <v>369</v>
      </c>
      <c r="B370" s="6">
        <v>544014009</v>
      </c>
      <c r="C370" s="4" t="s">
        <v>373</v>
      </c>
      <c r="D370" s="4" t="s">
        <v>396</v>
      </c>
    </row>
    <row r="371" spans="1:4" outlineLevel="1" x14ac:dyDescent="0.25">
      <c r="A371" s="5">
        <v>370</v>
      </c>
      <c r="B371" s="6">
        <v>549001765</v>
      </c>
      <c r="C371" s="4" t="s">
        <v>397</v>
      </c>
      <c r="D371" s="4" t="s">
        <v>398</v>
      </c>
    </row>
    <row r="372" spans="1:4" outlineLevel="1" x14ac:dyDescent="0.25">
      <c r="A372" s="5">
        <v>371</v>
      </c>
      <c r="B372" s="6">
        <v>549001780</v>
      </c>
      <c r="C372" s="4" t="s">
        <v>397</v>
      </c>
      <c r="D372" s="4" t="s">
        <v>399</v>
      </c>
    </row>
    <row r="373" spans="1:4" outlineLevel="1" x14ac:dyDescent="0.25">
      <c r="A373" s="5">
        <v>372</v>
      </c>
      <c r="B373" s="6">
        <v>549001772</v>
      </c>
      <c r="C373" s="4" t="s">
        <v>397</v>
      </c>
      <c r="D373" s="4" t="s">
        <v>400</v>
      </c>
    </row>
    <row r="374" spans="1:4" outlineLevel="1" x14ac:dyDescent="0.25">
      <c r="A374" s="5">
        <v>373</v>
      </c>
      <c r="B374" s="6">
        <v>549001797</v>
      </c>
      <c r="C374" s="4" t="s">
        <v>397</v>
      </c>
      <c r="D374" s="4" t="s">
        <v>401</v>
      </c>
    </row>
    <row r="375" spans="1:4" outlineLevel="1" x14ac:dyDescent="0.25">
      <c r="A375" s="5">
        <v>374</v>
      </c>
      <c r="B375" s="6">
        <v>508008835</v>
      </c>
      <c r="C375" s="4" t="s">
        <v>402</v>
      </c>
      <c r="D375" s="4" t="s">
        <v>403</v>
      </c>
    </row>
    <row r="376" spans="1:4" outlineLevel="1" x14ac:dyDescent="0.25">
      <c r="A376" s="5">
        <v>375</v>
      </c>
      <c r="B376" s="6">
        <v>508008458</v>
      </c>
      <c r="C376" s="4" t="s">
        <v>402</v>
      </c>
      <c r="D376" s="4" t="s">
        <v>404</v>
      </c>
    </row>
    <row r="377" spans="1:4" outlineLevel="1" x14ac:dyDescent="0.25">
      <c r="A377" s="5">
        <v>376</v>
      </c>
      <c r="B377" s="6">
        <v>508008539</v>
      </c>
      <c r="C377" s="4" t="s">
        <v>402</v>
      </c>
      <c r="D377" s="4" t="s">
        <v>405</v>
      </c>
    </row>
    <row r="378" spans="1:4" outlineLevel="1" x14ac:dyDescent="0.25">
      <c r="A378" s="5">
        <v>377</v>
      </c>
      <c r="B378" s="6">
        <v>508005640</v>
      </c>
      <c r="C378" s="4" t="s">
        <v>402</v>
      </c>
      <c r="D378" s="4" t="s">
        <v>406</v>
      </c>
    </row>
    <row r="379" spans="1:4" outlineLevel="1" x14ac:dyDescent="0.25">
      <c r="A379" s="5">
        <v>378</v>
      </c>
      <c r="B379" s="6">
        <v>508009980</v>
      </c>
      <c r="C379" s="4" t="s">
        <v>402</v>
      </c>
      <c r="D379" s="4" t="s">
        <v>407</v>
      </c>
    </row>
    <row r="380" spans="1:4" outlineLevel="1" x14ac:dyDescent="0.25">
      <c r="A380" s="5">
        <v>379</v>
      </c>
      <c r="B380" s="6">
        <v>508008828</v>
      </c>
      <c r="C380" s="4" t="s">
        <v>402</v>
      </c>
      <c r="D380" s="4" t="s">
        <v>408</v>
      </c>
    </row>
    <row r="381" spans="1:4" outlineLevel="1" x14ac:dyDescent="0.25">
      <c r="A381" s="5">
        <v>380</v>
      </c>
      <c r="B381" s="6">
        <v>508009250</v>
      </c>
      <c r="C381" s="4" t="s">
        <v>402</v>
      </c>
      <c r="D381" s="4" t="s">
        <v>409</v>
      </c>
    </row>
    <row r="382" spans="1:4" outlineLevel="1" x14ac:dyDescent="0.25">
      <c r="A382" s="5">
        <v>381</v>
      </c>
      <c r="B382" s="6">
        <v>508008507</v>
      </c>
      <c r="C382" s="4" t="s">
        <v>402</v>
      </c>
      <c r="D382" s="4" t="s">
        <v>410</v>
      </c>
    </row>
    <row r="383" spans="1:4" outlineLevel="1" x14ac:dyDescent="0.25">
      <c r="A383" s="5">
        <v>382</v>
      </c>
      <c r="B383" s="6">
        <v>508008585</v>
      </c>
      <c r="C383" s="4" t="s">
        <v>402</v>
      </c>
      <c r="D383" s="4" t="s">
        <v>411</v>
      </c>
    </row>
    <row r="384" spans="1:4" outlineLevel="1" x14ac:dyDescent="0.25">
      <c r="A384" s="5">
        <v>383</v>
      </c>
      <c r="B384" s="6">
        <v>508008793</v>
      </c>
      <c r="C384" s="4" t="s">
        <v>402</v>
      </c>
      <c r="D384" s="4" t="s">
        <v>412</v>
      </c>
    </row>
    <row r="385" spans="1:4" outlineLevel="1" x14ac:dyDescent="0.25">
      <c r="A385" s="5">
        <v>384</v>
      </c>
      <c r="B385" s="6">
        <v>509006485</v>
      </c>
      <c r="C385" s="4" t="s">
        <v>413</v>
      </c>
      <c r="D385" s="4" t="s">
        <v>414</v>
      </c>
    </row>
    <row r="386" spans="1:4" outlineLevel="1" x14ac:dyDescent="0.25">
      <c r="A386" s="5">
        <v>385</v>
      </c>
      <c r="B386" s="6">
        <v>509006615</v>
      </c>
      <c r="C386" s="4" t="s">
        <v>413</v>
      </c>
      <c r="D386" s="4" t="s">
        <v>415</v>
      </c>
    </row>
    <row r="387" spans="1:4" outlineLevel="1" x14ac:dyDescent="0.25">
      <c r="A387" s="5">
        <v>386</v>
      </c>
      <c r="B387" s="6">
        <v>509006710</v>
      </c>
      <c r="C387" s="4" t="s">
        <v>413</v>
      </c>
      <c r="D387" s="4" t="s">
        <v>416</v>
      </c>
    </row>
    <row r="388" spans="1:4" outlineLevel="1" x14ac:dyDescent="0.25">
      <c r="A388" s="5">
        <v>387</v>
      </c>
      <c r="B388" s="6">
        <v>509006654</v>
      </c>
      <c r="C388" s="4" t="s">
        <v>413</v>
      </c>
      <c r="D388" s="4" t="s">
        <v>417</v>
      </c>
    </row>
    <row r="389" spans="1:4" outlineLevel="1" x14ac:dyDescent="0.25">
      <c r="A389" s="5">
        <v>388</v>
      </c>
      <c r="B389" s="6">
        <v>509006478</v>
      </c>
      <c r="C389" s="4" t="s">
        <v>413</v>
      </c>
      <c r="D389" s="4" t="s">
        <v>418</v>
      </c>
    </row>
    <row r="390" spans="1:4" outlineLevel="1" x14ac:dyDescent="0.25">
      <c r="A390" s="5">
        <v>389</v>
      </c>
      <c r="B390" s="6">
        <v>509006693</v>
      </c>
      <c r="C390" s="4" t="s">
        <v>413</v>
      </c>
      <c r="D390" s="4" t="s">
        <v>419</v>
      </c>
    </row>
    <row r="391" spans="1:4" outlineLevel="1" x14ac:dyDescent="0.25">
      <c r="A391" s="5">
        <v>390</v>
      </c>
      <c r="B391" s="6">
        <v>509006541</v>
      </c>
      <c r="C391" s="4" t="s">
        <v>413</v>
      </c>
      <c r="D391" s="4" t="s">
        <v>420</v>
      </c>
    </row>
    <row r="392" spans="1:4" outlineLevel="1" x14ac:dyDescent="0.25">
      <c r="A392" s="5">
        <v>391</v>
      </c>
      <c r="B392" s="6">
        <v>509105550</v>
      </c>
      <c r="C392" s="4" t="s">
        <v>413</v>
      </c>
      <c r="D392" s="4" t="s">
        <v>421</v>
      </c>
    </row>
    <row r="393" spans="1:4" outlineLevel="1" x14ac:dyDescent="0.25">
      <c r="A393" s="5">
        <v>392</v>
      </c>
      <c r="B393" s="6">
        <v>509006630</v>
      </c>
      <c r="C393" s="4" t="s">
        <v>413</v>
      </c>
      <c r="D393" s="4" t="s">
        <v>422</v>
      </c>
    </row>
    <row r="394" spans="1:4" outlineLevel="1" x14ac:dyDescent="0.25">
      <c r="A394" s="5">
        <v>393</v>
      </c>
      <c r="B394" s="6">
        <v>509006735</v>
      </c>
      <c r="C394" s="4" t="s">
        <v>413</v>
      </c>
      <c r="D394" s="4" t="s">
        <v>423</v>
      </c>
    </row>
    <row r="395" spans="1:4" outlineLevel="1" x14ac:dyDescent="0.25">
      <c r="A395" s="5">
        <v>394</v>
      </c>
      <c r="B395" s="6">
        <v>509006358</v>
      </c>
      <c r="C395" s="4" t="s">
        <v>413</v>
      </c>
      <c r="D395" s="4" t="s">
        <v>424</v>
      </c>
    </row>
    <row r="396" spans="1:4" outlineLevel="1" x14ac:dyDescent="0.25">
      <c r="A396" s="5">
        <v>395</v>
      </c>
      <c r="B396" s="6">
        <v>509006534</v>
      </c>
      <c r="C396" s="4" t="s">
        <v>413</v>
      </c>
      <c r="D396" s="4" t="s">
        <v>425</v>
      </c>
    </row>
    <row r="397" spans="1:4" outlineLevel="1" x14ac:dyDescent="0.25">
      <c r="A397" s="5">
        <v>396</v>
      </c>
      <c r="B397" s="6">
        <v>509006527</v>
      </c>
      <c r="C397" s="4" t="s">
        <v>413</v>
      </c>
      <c r="D397" s="4" t="s">
        <v>426</v>
      </c>
    </row>
    <row r="398" spans="1:4" outlineLevel="1" x14ac:dyDescent="0.25">
      <c r="A398" s="5">
        <v>397</v>
      </c>
      <c r="B398" s="6">
        <v>509006647</v>
      </c>
      <c r="C398" s="4" t="s">
        <v>413</v>
      </c>
      <c r="D398" s="4" t="s">
        <v>427</v>
      </c>
    </row>
    <row r="399" spans="1:4" outlineLevel="1" x14ac:dyDescent="0.25">
      <c r="A399" s="5">
        <v>398</v>
      </c>
      <c r="B399" s="6">
        <v>506065549</v>
      </c>
      <c r="C399" s="4" t="s">
        <v>413</v>
      </c>
      <c r="D399" s="4" t="s">
        <v>428</v>
      </c>
    </row>
    <row r="400" spans="1:4" outlineLevel="1" x14ac:dyDescent="0.25">
      <c r="A400" s="5">
        <v>399</v>
      </c>
      <c r="B400" s="6">
        <v>509006453</v>
      </c>
      <c r="C400" s="4" t="s">
        <v>413</v>
      </c>
      <c r="D400" s="4" t="s">
        <v>429</v>
      </c>
    </row>
    <row r="401" spans="1:4" outlineLevel="1" x14ac:dyDescent="0.25">
      <c r="A401" s="5">
        <v>400</v>
      </c>
      <c r="B401" s="6">
        <v>509006372</v>
      </c>
      <c r="C401" s="4" t="s">
        <v>413</v>
      </c>
      <c r="D401" s="4" t="s">
        <v>430</v>
      </c>
    </row>
    <row r="402" spans="1:4" outlineLevel="1" x14ac:dyDescent="0.25">
      <c r="A402" s="5">
        <v>401</v>
      </c>
      <c r="B402" s="6">
        <v>509006608</v>
      </c>
      <c r="C402" s="4" t="s">
        <v>413</v>
      </c>
      <c r="D402" s="4" t="s">
        <v>431</v>
      </c>
    </row>
    <row r="403" spans="1:4" outlineLevel="1" x14ac:dyDescent="0.25">
      <c r="A403" s="5">
        <v>402</v>
      </c>
      <c r="B403" s="6">
        <v>509006661</v>
      </c>
      <c r="C403" s="4" t="s">
        <v>413</v>
      </c>
      <c r="D403" s="4" t="s">
        <v>432</v>
      </c>
    </row>
    <row r="404" spans="1:4" outlineLevel="1" x14ac:dyDescent="0.25">
      <c r="A404" s="5">
        <v>403</v>
      </c>
      <c r="B404" s="6">
        <v>510008335</v>
      </c>
      <c r="C404" s="4" t="s">
        <v>433</v>
      </c>
      <c r="D404" s="4" t="s">
        <v>434</v>
      </c>
    </row>
    <row r="405" spans="1:4" outlineLevel="1" x14ac:dyDescent="0.25">
      <c r="A405" s="5">
        <v>404</v>
      </c>
      <c r="B405" s="6">
        <v>510008423</v>
      </c>
      <c r="C405" s="4" t="s">
        <v>433</v>
      </c>
      <c r="D405" s="4" t="s">
        <v>435</v>
      </c>
    </row>
    <row r="406" spans="1:4" outlineLevel="1" x14ac:dyDescent="0.25">
      <c r="A406" s="5">
        <v>405</v>
      </c>
      <c r="B406" s="6">
        <v>510008649</v>
      </c>
      <c r="C406" s="4" t="s">
        <v>433</v>
      </c>
      <c r="D406" s="4" t="s">
        <v>436</v>
      </c>
    </row>
    <row r="407" spans="1:4" outlineLevel="1" x14ac:dyDescent="0.25">
      <c r="A407" s="5">
        <v>406</v>
      </c>
      <c r="B407" s="6">
        <v>510008293</v>
      </c>
      <c r="C407" s="4" t="s">
        <v>433</v>
      </c>
      <c r="D407" s="4" t="s">
        <v>437</v>
      </c>
    </row>
    <row r="408" spans="1:4" outlineLevel="1" x14ac:dyDescent="0.25">
      <c r="A408" s="5">
        <v>407</v>
      </c>
      <c r="B408" s="6">
        <v>510008688</v>
      </c>
      <c r="C408" s="4" t="s">
        <v>433</v>
      </c>
      <c r="D408" s="4" t="s">
        <v>438</v>
      </c>
    </row>
    <row r="409" spans="1:4" outlineLevel="1" x14ac:dyDescent="0.25">
      <c r="A409" s="5">
        <v>408</v>
      </c>
      <c r="B409" s="6">
        <v>510008462</v>
      </c>
      <c r="C409" s="4" t="s">
        <v>433</v>
      </c>
      <c r="D409" s="4" t="s">
        <v>439</v>
      </c>
    </row>
    <row r="410" spans="1:4" outlineLevel="1" x14ac:dyDescent="0.25">
      <c r="A410" s="5">
        <v>409</v>
      </c>
      <c r="B410" s="6">
        <v>510008367</v>
      </c>
      <c r="C410" s="4" t="s">
        <v>433</v>
      </c>
      <c r="D410" s="4" t="s">
        <v>440</v>
      </c>
    </row>
    <row r="411" spans="1:4" outlineLevel="1" x14ac:dyDescent="0.25">
      <c r="A411" s="5">
        <v>410</v>
      </c>
      <c r="B411" s="6">
        <v>510008663</v>
      </c>
      <c r="C411" s="4" t="s">
        <v>433</v>
      </c>
      <c r="D411" s="4" t="s">
        <v>441</v>
      </c>
    </row>
    <row r="412" spans="1:4" outlineLevel="1" x14ac:dyDescent="0.25">
      <c r="A412" s="5">
        <v>411</v>
      </c>
      <c r="B412" s="6">
        <v>510008656</v>
      </c>
      <c r="C412" s="4" t="s">
        <v>433</v>
      </c>
      <c r="D412" s="4" t="s">
        <v>442</v>
      </c>
    </row>
    <row r="413" spans="1:4" outlineLevel="1" x14ac:dyDescent="0.25">
      <c r="A413" s="5">
        <v>412</v>
      </c>
      <c r="B413" s="6">
        <v>510008215</v>
      </c>
      <c r="C413" s="4" t="s">
        <v>433</v>
      </c>
      <c r="D413" s="4" t="s">
        <v>443</v>
      </c>
    </row>
    <row r="414" spans="1:4" outlineLevel="1" x14ac:dyDescent="0.25">
      <c r="A414" s="5">
        <v>413</v>
      </c>
      <c r="B414" s="6">
        <v>510008247</v>
      </c>
      <c r="C414" s="4" t="s">
        <v>433</v>
      </c>
      <c r="D414" s="4" t="s">
        <v>444</v>
      </c>
    </row>
    <row r="415" spans="1:4" outlineLevel="1" x14ac:dyDescent="0.25">
      <c r="A415" s="5">
        <v>414</v>
      </c>
      <c r="B415" s="6">
        <v>510008720</v>
      </c>
      <c r="C415" s="4" t="s">
        <v>433</v>
      </c>
      <c r="D415" s="4" t="s">
        <v>445</v>
      </c>
    </row>
    <row r="416" spans="1:4" outlineLevel="1" x14ac:dyDescent="0.25">
      <c r="A416" s="5">
        <v>415</v>
      </c>
      <c r="B416" s="6">
        <v>510008536</v>
      </c>
      <c r="C416" s="4" t="s">
        <v>433</v>
      </c>
      <c r="D416" s="4" t="s">
        <v>446</v>
      </c>
    </row>
    <row r="417" spans="1:4" outlineLevel="1" x14ac:dyDescent="0.25">
      <c r="A417" s="5">
        <v>416</v>
      </c>
      <c r="B417" s="6">
        <v>510008342</v>
      </c>
      <c r="C417" s="4" t="s">
        <v>433</v>
      </c>
      <c r="D417" s="4" t="s">
        <v>447</v>
      </c>
    </row>
    <row r="418" spans="1:4" outlineLevel="1" x14ac:dyDescent="0.25">
      <c r="A418" s="5">
        <v>417</v>
      </c>
      <c r="B418" s="6">
        <v>510008381</v>
      </c>
      <c r="C418" s="4" t="s">
        <v>433</v>
      </c>
      <c r="D418" s="4" t="s">
        <v>448</v>
      </c>
    </row>
    <row r="419" spans="1:4" outlineLevel="1" x14ac:dyDescent="0.25">
      <c r="A419" s="5">
        <v>418</v>
      </c>
      <c r="B419" s="6">
        <v>510008286</v>
      </c>
      <c r="C419" s="4" t="s">
        <v>433</v>
      </c>
      <c r="D419" s="4" t="s">
        <v>449</v>
      </c>
    </row>
    <row r="420" spans="1:4" outlineLevel="1" x14ac:dyDescent="0.25">
      <c r="A420" s="5">
        <v>419</v>
      </c>
      <c r="B420" s="6">
        <v>510008279</v>
      </c>
      <c r="C420" s="4" t="s">
        <v>433</v>
      </c>
      <c r="D420" s="4" t="s">
        <v>450</v>
      </c>
    </row>
    <row r="421" spans="1:4" outlineLevel="1" x14ac:dyDescent="0.25">
      <c r="A421" s="5">
        <v>420</v>
      </c>
      <c r="B421" s="6">
        <v>510008543</v>
      </c>
      <c r="C421" s="4" t="s">
        <v>433</v>
      </c>
      <c r="D421" s="4" t="s">
        <v>451</v>
      </c>
    </row>
    <row r="422" spans="1:4" outlineLevel="1" x14ac:dyDescent="0.25">
      <c r="A422" s="5">
        <v>421</v>
      </c>
      <c r="B422" s="6">
        <v>510008303</v>
      </c>
      <c r="C422" s="4" t="s">
        <v>433</v>
      </c>
      <c r="D422" s="4" t="s">
        <v>452</v>
      </c>
    </row>
    <row r="423" spans="1:4" outlineLevel="1" x14ac:dyDescent="0.25">
      <c r="A423" s="5">
        <v>422</v>
      </c>
      <c r="B423" s="6">
        <v>510008409</v>
      </c>
      <c r="C423" s="4" t="s">
        <v>433</v>
      </c>
      <c r="D423" s="4" t="s">
        <v>453</v>
      </c>
    </row>
    <row r="424" spans="1:4" outlineLevel="1" x14ac:dyDescent="0.25">
      <c r="A424" s="5">
        <v>423</v>
      </c>
      <c r="B424" s="6">
        <v>510008416</v>
      </c>
      <c r="C424" s="4" t="s">
        <v>433</v>
      </c>
      <c r="D424" s="4" t="s">
        <v>454</v>
      </c>
    </row>
    <row r="425" spans="1:4" outlineLevel="1" x14ac:dyDescent="0.25">
      <c r="A425" s="5">
        <v>424</v>
      </c>
      <c r="B425" s="6">
        <v>510008590</v>
      </c>
      <c r="C425" s="4" t="s">
        <v>433</v>
      </c>
      <c r="D425" s="4" t="s">
        <v>455</v>
      </c>
    </row>
    <row r="426" spans="1:4" outlineLevel="1" x14ac:dyDescent="0.25">
      <c r="A426" s="5">
        <v>425</v>
      </c>
      <c r="B426" s="6">
        <v>510008222</v>
      </c>
      <c r="C426" s="4" t="s">
        <v>433</v>
      </c>
      <c r="D426" s="4" t="s">
        <v>456</v>
      </c>
    </row>
    <row r="427" spans="1:4" outlineLevel="1" x14ac:dyDescent="0.25">
      <c r="A427" s="5">
        <v>426</v>
      </c>
      <c r="B427" s="6">
        <v>510008511</v>
      </c>
      <c r="C427" s="4" t="s">
        <v>433</v>
      </c>
      <c r="D427" s="4" t="s">
        <v>457</v>
      </c>
    </row>
    <row r="428" spans="1:4" outlineLevel="1" x14ac:dyDescent="0.25">
      <c r="A428" s="5">
        <v>427</v>
      </c>
      <c r="B428" s="6">
        <v>510008624</v>
      </c>
      <c r="C428" s="4" t="s">
        <v>433</v>
      </c>
      <c r="D428" s="4" t="s">
        <v>458</v>
      </c>
    </row>
    <row r="429" spans="1:4" outlineLevel="1" x14ac:dyDescent="0.25">
      <c r="A429" s="5">
        <v>428</v>
      </c>
      <c r="B429" s="6">
        <v>510008494</v>
      </c>
      <c r="C429" s="4" t="s">
        <v>433</v>
      </c>
      <c r="D429" s="4" t="s">
        <v>459</v>
      </c>
    </row>
    <row r="430" spans="1:4" outlineLevel="1" x14ac:dyDescent="0.25">
      <c r="A430" s="5">
        <v>429</v>
      </c>
      <c r="B430" s="6">
        <v>511003040</v>
      </c>
      <c r="C430" s="4" t="s">
        <v>460</v>
      </c>
      <c r="D430" s="4" t="s">
        <v>461</v>
      </c>
    </row>
    <row r="431" spans="1:4" outlineLevel="1" x14ac:dyDescent="0.25">
      <c r="A431" s="5">
        <v>430</v>
      </c>
      <c r="B431" s="6">
        <v>511404483</v>
      </c>
      <c r="C431" s="4" t="s">
        <v>460</v>
      </c>
      <c r="D431" s="4" t="s">
        <v>462</v>
      </c>
    </row>
    <row r="432" spans="1:4" outlineLevel="1" x14ac:dyDescent="0.25">
      <c r="A432" s="5">
        <v>431</v>
      </c>
      <c r="B432" s="6">
        <v>511003160</v>
      </c>
      <c r="C432" s="4" t="s">
        <v>460</v>
      </c>
      <c r="D432" s="4" t="s">
        <v>463</v>
      </c>
    </row>
    <row r="433" spans="1:4" outlineLevel="1" x14ac:dyDescent="0.25">
      <c r="A433" s="5">
        <v>432</v>
      </c>
      <c r="B433" s="6">
        <v>511003026</v>
      </c>
      <c r="C433" s="4" t="s">
        <v>460</v>
      </c>
      <c r="D433" s="4" t="s">
        <v>464</v>
      </c>
    </row>
    <row r="434" spans="1:4" outlineLevel="1" x14ac:dyDescent="0.25">
      <c r="A434" s="5">
        <v>433</v>
      </c>
      <c r="B434" s="6">
        <v>511004260</v>
      </c>
      <c r="C434" s="4" t="s">
        <v>460</v>
      </c>
      <c r="D434" s="4" t="s">
        <v>465</v>
      </c>
    </row>
    <row r="435" spans="1:4" outlineLevel="1" x14ac:dyDescent="0.25">
      <c r="A435" s="5">
        <v>434</v>
      </c>
      <c r="B435" s="6">
        <v>511002907</v>
      </c>
      <c r="C435" s="4" t="s">
        <v>460</v>
      </c>
      <c r="D435" s="4" t="s">
        <v>466</v>
      </c>
    </row>
    <row r="436" spans="1:4" outlineLevel="1" x14ac:dyDescent="0.25">
      <c r="A436" s="5">
        <v>435</v>
      </c>
      <c r="B436" s="6">
        <v>511003587</v>
      </c>
      <c r="C436" s="4" t="s">
        <v>460</v>
      </c>
      <c r="D436" s="4" t="s">
        <v>467</v>
      </c>
    </row>
    <row r="437" spans="1:4" outlineLevel="1" x14ac:dyDescent="0.25">
      <c r="A437" s="5">
        <v>436</v>
      </c>
      <c r="B437" s="6">
        <v>511003139</v>
      </c>
      <c r="C437" s="4" t="s">
        <v>460</v>
      </c>
      <c r="D437" s="4" t="s">
        <v>468</v>
      </c>
    </row>
    <row r="438" spans="1:4" outlineLevel="1" x14ac:dyDescent="0.25">
      <c r="A438" s="5">
        <v>437</v>
      </c>
      <c r="B438" s="6">
        <v>511003450</v>
      </c>
      <c r="C438" s="4" t="s">
        <v>460</v>
      </c>
      <c r="D438" s="4" t="s">
        <v>469</v>
      </c>
    </row>
    <row r="439" spans="1:4" outlineLevel="1" x14ac:dyDescent="0.25">
      <c r="A439" s="5">
        <v>438</v>
      </c>
      <c r="B439" s="6">
        <v>511003121</v>
      </c>
      <c r="C439" s="4" t="s">
        <v>460</v>
      </c>
      <c r="D439" s="4" t="s">
        <v>470</v>
      </c>
    </row>
    <row r="440" spans="1:4" outlineLevel="1" x14ac:dyDescent="0.25">
      <c r="A440" s="5">
        <v>439</v>
      </c>
      <c r="B440" s="6">
        <v>511002791</v>
      </c>
      <c r="C440" s="4" t="s">
        <v>460</v>
      </c>
      <c r="D440" s="4" t="s">
        <v>471</v>
      </c>
    </row>
    <row r="441" spans="1:4" outlineLevel="1" x14ac:dyDescent="0.25">
      <c r="A441" s="5">
        <v>440</v>
      </c>
      <c r="B441" s="6">
        <v>511003202</v>
      </c>
      <c r="C441" s="4" t="s">
        <v>460</v>
      </c>
      <c r="D441" s="4" t="s">
        <v>472</v>
      </c>
    </row>
    <row r="442" spans="1:4" outlineLevel="1" x14ac:dyDescent="0.25">
      <c r="A442" s="5">
        <v>441</v>
      </c>
      <c r="B442" s="6">
        <v>511003097</v>
      </c>
      <c r="C442" s="4" t="s">
        <v>460</v>
      </c>
      <c r="D442" s="4" t="s">
        <v>473</v>
      </c>
    </row>
    <row r="443" spans="1:4" outlineLevel="1" x14ac:dyDescent="0.25">
      <c r="A443" s="5">
        <v>442</v>
      </c>
      <c r="B443" s="6">
        <v>511004213</v>
      </c>
      <c r="C443" s="4" t="s">
        <v>460</v>
      </c>
      <c r="D443" s="4" t="s">
        <v>474</v>
      </c>
    </row>
    <row r="444" spans="1:4" outlineLevel="1" x14ac:dyDescent="0.25">
      <c r="A444" s="5">
        <v>443</v>
      </c>
      <c r="B444" s="6">
        <v>511003058</v>
      </c>
      <c r="C444" s="4" t="s">
        <v>460</v>
      </c>
      <c r="D444" s="4" t="s">
        <v>475</v>
      </c>
    </row>
    <row r="445" spans="1:4" outlineLevel="1" x14ac:dyDescent="0.25">
      <c r="A445" s="5">
        <v>444</v>
      </c>
      <c r="B445" s="6">
        <v>511002946</v>
      </c>
      <c r="C445" s="4" t="s">
        <v>460</v>
      </c>
      <c r="D445" s="4" t="s">
        <v>476</v>
      </c>
    </row>
    <row r="446" spans="1:4" outlineLevel="1" x14ac:dyDescent="0.25">
      <c r="A446" s="5">
        <v>445</v>
      </c>
      <c r="B446" s="6">
        <v>511002985</v>
      </c>
      <c r="C446" s="4" t="s">
        <v>460</v>
      </c>
      <c r="D446" s="4" t="s">
        <v>477</v>
      </c>
    </row>
    <row r="447" spans="1:4" outlineLevel="1" x14ac:dyDescent="0.25">
      <c r="A447" s="5">
        <v>446</v>
      </c>
      <c r="B447" s="6">
        <v>511003107</v>
      </c>
      <c r="C447" s="4" t="s">
        <v>460</v>
      </c>
      <c r="D447" s="4" t="s">
        <v>478</v>
      </c>
    </row>
    <row r="448" spans="1:4" outlineLevel="1" x14ac:dyDescent="0.25">
      <c r="A448" s="5">
        <v>447</v>
      </c>
      <c r="B448" s="6">
        <v>511004196</v>
      </c>
      <c r="C448" s="4" t="s">
        <v>460</v>
      </c>
      <c r="D448" s="4" t="s">
        <v>479</v>
      </c>
    </row>
    <row r="449" spans="1:4" outlineLevel="1" x14ac:dyDescent="0.25">
      <c r="A449" s="5">
        <v>448</v>
      </c>
      <c r="B449" s="6">
        <v>511002745</v>
      </c>
      <c r="C449" s="4" t="s">
        <v>460</v>
      </c>
      <c r="D449" s="4" t="s">
        <v>480</v>
      </c>
    </row>
    <row r="450" spans="1:4" outlineLevel="1" x14ac:dyDescent="0.25">
      <c r="A450" s="5">
        <v>449</v>
      </c>
      <c r="B450" s="6">
        <v>511003516</v>
      </c>
      <c r="C450" s="4" t="s">
        <v>460</v>
      </c>
      <c r="D450" s="4" t="s">
        <v>481</v>
      </c>
    </row>
    <row r="451" spans="1:4" outlineLevel="1" x14ac:dyDescent="0.25">
      <c r="A451" s="5">
        <v>450</v>
      </c>
      <c r="B451" s="6">
        <v>511003523</v>
      </c>
      <c r="C451" s="4" t="s">
        <v>460</v>
      </c>
      <c r="D451" s="4" t="s">
        <v>482</v>
      </c>
    </row>
    <row r="452" spans="1:4" outlineLevel="1" x14ac:dyDescent="0.25">
      <c r="A452" s="5">
        <v>451</v>
      </c>
      <c r="B452" s="6">
        <v>511002953</v>
      </c>
      <c r="C452" s="4" t="s">
        <v>460</v>
      </c>
      <c r="D452" s="4" t="s">
        <v>483</v>
      </c>
    </row>
    <row r="453" spans="1:4" outlineLevel="1" x14ac:dyDescent="0.25">
      <c r="A453" s="5">
        <v>452</v>
      </c>
      <c r="B453" s="6">
        <v>511003435</v>
      </c>
      <c r="C453" s="4" t="s">
        <v>460</v>
      </c>
      <c r="D453" s="4" t="s">
        <v>484</v>
      </c>
    </row>
    <row r="454" spans="1:4" outlineLevel="1" x14ac:dyDescent="0.25">
      <c r="A454" s="5">
        <v>453</v>
      </c>
      <c r="B454" s="6">
        <v>511002914</v>
      </c>
      <c r="C454" s="4" t="s">
        <v>460</v>
      </c>
      <c r="D454" s="4" t="s">
        <v>485</v>
      </c>
    </row>
    <row r="455" spans="1:4" outlineLevel="1" x14ac:dyDescent="0.25">
      <c r="A455" s="5">
        <v>454</v>
      </c>
      <c r="B455" s="6">
        <v>511003555</v>
      </c>
      <c r="C455" s="4" t="s">
        <v>460</v>
      </c>
      <c r="D455" s="4" t="s">
        <v>486</v>
      </c>
    </row>
    <row r="456" spans="1:4" outlineLevel="1" x14ac:dyDescent="0.25">
      <c r="A456" s="5">
        <v>455</v>
      </c>
      <c r="B456" s="6">
        <v>511003442</v>
      </c>
      <c r="C456" s="4" t="s">
        <v>460</v>
      </c>
      <c r="D456" s="4" t="s">
        <v>487</v>
      </c>
    </row>
    <row r="457" spans="1:4" outlineLevel="1" x14ac:dyDescent="0.25">
      <c r="A457" s="5">
        <v>456</v>
      </c>
      <c r="B457" s="6">
        <v>511002777</v>
      </c>
      <c r="C457" s="4" t="s">
        <v>460</v>
      </c>
      <c r="D457" s="4" t="s">
        <v>488</v>
      </c>
    </row>
    <row r="458" spans="1:4" outlineLevel="1" x14ac:dyDescent="0.25">
      <c r="A458" s="5">
        <v>457</v>
      </c>
      <c r="B458" s="6">
        <v>511003080</v>
      </c>
      <c r="C458" s="4" t="s">
        <v>460</v>
      </c>
      <c r="D458" s="4" t="s">
        <v>489</v>
      </c>
    </row>
    <row r="459" spans="1:4" outlineLevel="1" x14ac:dyDescent="0.25">
      <c r="A459" s="5">
        <v>458</v>
      </c>
      <c r="B459" s="6">
        <v>511003153</v>
      </c>
      <c r="C459" s="4" t="s">
        <v>460</v>
      </c>
      <c r="D459" s="4" t="s">
        <v>490</v>
      </c>
    </row>
    <row r="460" spans="1:4" outlineLevel="1" x14ac:dyDescent="0.25">
      <c r="A460" s="5">
        <v>459</v>
      </c>
      <c r="B460" s="6">
        <v>511002865</v>
      </c>
      <c r="C460" s="4" t="s">
        <v>460</v>
      </c>
      <c r="D460" s="4" t="s">
        <v>491</v>
      </c>
    </row>
    <row r="461" spans="1:4" outlineLevel="1" x14ac:dyDescent="0.25">
      <c r="A461" s="5">
        <v>460</v>
      </c>
      <c r="B461" s="6">
        <v>511004534</v>
      </c>
      <c r="C461" s="4" t="s">
        <v>460</v>
      </c>
      <c r="D461" s="4" t="s">
        <v>492</v>
      </c>
    </row>
    <row r="462" spans="1:4" outlineLevel="1" x14ac:dyDescent="0.25">
      <c r="A462" s="5">
        <v>461</v>
      </c>
      <c r="B462" s="6">
        <v>511004950</v>
      </c>
      <c r="C462" s="4" t="s">
        <v>460</v>
      </c>
      <c r="D462" s="4" t="s">
        <v>493</v>
      </c>
    </row>
    <row r="463" spans="1:4" outlineLevel="1" x14ac:dyDescent="0.25">
      <c r="A463" s="5">
        <v>462</v>
      </c>
      <c r="B463" s="6">
        <v>511002858</v>
      </c>
      <c r="C463" s="4" t="s">
        <v>460</v>
      </c>
      <c r="D463" s="4" t="s">
        <v>494</v>
      </c>
    </row>
    <row r="464" spans="1:4" outlineLevel="1" x14ac:dyDescent="0.25">
      <c r="A464" s="5">
        <v>463</v>
      </c>
      <c r="B464" s="6">
        <v>511002760</v>
      </c>
      <c r="C464" s="4" t="s">
        <v>460</v>
      </c>
      <c r="D464" s="4" t="s">
        <v>495</v>
      </c>
    </row>
    <row r="465" spans="1:4" outlineLevel="1" x14ac:dyDescent="0.25">
      <c r="A465" s="5">
        <v>464</v>
      </c>
      <c r="B465" s="6">
        <v>511002939</v>
      </c>
      <c r="C465" s="4" t="s">
        <v>460</v>
      </c>
      <c r="D465" s="4" t="s">
        <v>496</v>
      </c>
    </row>
    <row r="466" spans="1:4" outlineLevel="1" x14ac:dyDescent="0.25">
      <c r="A466" s="5">
        <v>465</v>
      </c>
      <c r="B466" s="6">
        <v>511003001</v>
      </c>
      <c r="C466" s="4" t="s">
        <v>460</v>
      </c>
      <c r="D466" s="4" t="s">
        <v>497</v>
      </c>
    </row>
    <row r="467" spans="1:4" outlineLevel="1" x14ac:dyDescent="0.25">
      <c r="A467" s="5">
        <v>466</v>
      </c>
      <c r="B467" s="6">
        <v>511002992</v>
      </c>
      <c r="C467" s="4" t="s">
        <v>460</v>
      </c>
      <c r="D467" s="4" t="s">
        <v>498</v>
      </c>
    </row>
    <row r="468" spans="1:4" outlineLevel="1" x14ac:dyDescent="0.25">
      <c r="A468" s="5">
        <v>467</v>
      </c>
      <c r="B468" s="6">
        <v>511002897</v>
      </c>
      <c r="C468" s="4" t="s">
        <v>460</v>
      </c>
      <c r="D468" s="4" t="s">
        <v>499</v>
      </c>
    </row>
    <row r="469" spans="1:4" outlineLevel="1" x14ac:dyDescent="0.25">
      <c r="A469" s="5">
        <v>468</v>
      </c>
      <c r="B469" s="6">
        <v>511002921</v>
      </c>
      <c r="C469" s="4" t="s">
        <v>460</v>
      </c>
      <c r="D469" s="4" t="s">
        <v>500</v>
      </c>
    </row>
    <row r="470" spans="1:4" outlineLevel="1" x14ac:dyDescent="0.25">
      <c r="A470" s="5">
        <v>469</v>
      </c>
      <c r="B470" s="6">
        <v>511003033</v>
      </c>
      <c r="C470" s="4" t="s">
        <v>460</v>
      </c>
      <c r="D470" s="4" t="s">
        <v>501</v>
      </c>
    </row>
    <row r="471" spans="1:4" outlineLevel="1" x14ac:dyDescent="0.25">
      <c r="A471" s="5">
        <v>470</v>
      </c>
      <c r="B471" s="6">
        <v>511002664</v>
      </c>
      <c r="C471" s="4" t="s">
        <v>460</v>
      </c>
      <c r="D471" s="4" t="s">
        <v>502</v>
      </c>
    </row>
    <row r="472" spans="1:4" outlineLevel="1" x14ac:dyDescent="0.25">
      <c r="A472" s="5">
        <v>471</v>
      </c>
      <c r="B472" s="6">
        <v>511003072</v>
      </c>
      <c r="C472" s="4" t="s">
        <v>460</v>
      </c>
      <c r="D472" s="4" t="s">
        <v>503</v>
      </c>
    </row>
    <row r="473" spans="1:4" outlineLevel="1" x14ac:dyDescent="0.25">
      <c r="A473" s="5">
        <v>472</v>
      </c>
      <c r="B473" s="6">
        <v>511003185</v>
      </c>
      <c r="C473" s="4" t="s">
        <v>460</v>
      </c>
      <c r="D473" s="4" t="s">
        <v>504</v>
      </c>
    </row>
    <row r="474" spans="1:4" outlineLevel="1" x14ac:dyDescent="0.25">
      <c r="A474" s="5">
        <v>473</v>
      </c>
      <c r="B474" s="6">
        <v>512027277</v>
      </c>
      <c r="C474" s="4" t="s">
        <v>505</v>
      </c>
      <c r="D474" s="4" t="s">
        <v>506</v>
      </c>
    </row>
    <row r="475" spans="1:4" outlineLevel="1" x14ac:dyDescent="0.25">
      <c r="A475" s="5">
        <v>474</v>
      </c>
      <c r="B475" s="6">
        <v>512011622</v>
      </c>
      <c r="C475" s="4" t="s">
        <v>505</v>
      </c>
      <c r="D475" s="4" t="s">
        <v>507</v>
      </c>
    </row>
    <row r="476" spans="1:4" outlineLevel="1" x14ac:dyDescent="0.25">
      <c r="A476" s="5">
        <v>475</v>
      </c>
      <c r="B476" s="6">
        <v>512027291</v>
      </c>
      <c r="C476" s="4" t="s">
        <v>505</v>
      </c>
      <c r="D476" s="4" t="s">
        <v>508</v>
      </c>
    </row>
    <row r="477" spans="1:4" outlineLevel="1" x14ac:dyDescent="0.25">
      <c r="A477" s="5">
        <v>476</v>
      </c>
      <c r="B477" s="6">
        <v>512011728</v>
      </c>
      <c r="C477" s="4" t="s">
        <v>505</v>
      </c>
      <c r="D477" s="4" t="s">
        <v>509</v>
      </c>
    </row>
    <row r="478" spans="1:4" outlineLevel="1" x14ac:dyDescent="0.25">
      <c r="A478" s="5">
        <v>477</v>
      </c>
      <c r="B478" s="6">
        <v>512027245</v>
      </c>
      <c r="C478" s="4" t="s">
        <v>505</v>
      </c>
      <c r="D478" s="4" t="s">
        <v>510</v>
      </c>
    </row>
    <row r="479" spans="1:4" outlineLevel="1" x14ac:dyDescent="0.25">
      <c r="A479" s="5">
        <v>478</v>
      </c>
      <c r="B479" s="6">
        <v>512011598</v>
      </c>
      <c r="C479" s="4" t="s">
        <v>505</v>
      </c>
      <c r="D479" s="4" t="s">
        <v>511</v>
      </c>
    </row>
    <row r="480" spans="1:4" outlineLevel="1" x14ac:dyDescent="0.25">
      <c r="A480" s="5">
        <v>479</v>
      </c>
      <c r="B480" s="6">
        <v>512011693</v>
      </c>
      <c r="C480" s="4" t="s">
        <v>505</v>
      </c>
      <c r="D480" s="4" t="s">
        <v>512</v>
      </c>
    </row>
    <row r="481" spans="1:4" outlineLevel="1" x14ac:dyDescent="0.25">
      <c r="A481" s="5">
        <v>480</v>
      </c>
      <c r="B481" s="6">
        <v>512011830</v>
      </c>
      <c r="C481" s="4" t="s">
        <v>505</v>
      </c>
      <c r="D481" s="4" t="s">
        <v>513</v>
      </c>
    </row>
    <row r="482" spans="1:4" outlineLevel="1" x14ac:dyDescent="0.25">
      <c r="A482" s="5">
        <v>481</v>
      </c>
      <c r="B482" s="6">
        <v>512027125</v>
      </c>
      <c r="C482" s="4" t="s">
        <v>505</v>
      </c>
      <c r="D482" s="4" t="s">
        <v>514</v>
      </c>
    </row>
    <row r="483" spans="1:4" outlineLevel="1" x14ac:dyDescent="0.25">
      <c r="A483" s="5">
        <v>482</v>
      </c>
      <c r="B483" s="6">
        <v>512086339</v>
      </c>
      <c r="C483" s="4" t="s">
        <v>505</v>
      </c>
      <c r="D483" s="4" t="s">
        <v>515</v>
      </c>
    </row>
    <row r="484" spans="1:4" outlineLevel="1" x14ac:dyDescent="0.25">
      <c r="A484" s="5">
        <v>483</v>
      </c>
      <c r="B484" s="6">
        <v>512027252</v>
      </c>
      <c r="C484" s="4" t="s">
        <v>505</v>
      </c>
      <c r="D484" s="4" t="s">
        <v>516</v>
      </c>
    </row>
    <row r="485" spans="1:4" outlineLevel="1" x14ac:dyDescent="0.25">
      <c r="A485" s="5">
        <v>484</v>
      </c>
      <c r="B485" s="6">
        <v>512011534</v>
      </c>
      <c r="C485" s="4" t="s">
        <v>505</v>
      </c>
      <c r="D485" s="4" t="s">
        <v>517</v>
      </c>
    </row>
    <row r="486" spans="1:4" outlineLevel="1" x14ac:dyDescent="0.25">
      <c r="A486" s="5">
        <v>485</v>
      </c>
      <c r="B486" s="6">
        <v>512011510</v>
      </c>
      <c r="C486" s="4" t="s">
        <v>505</v>
      </c>
      <c r="D486" s="4" t="s">
        <v>518</v>
      </c>
    </row>
    <row r="487" spans="1:4" outlineLevel="1" x14ac:dyDescent="0.25">
      <c r="A487" s="5">
        <v>486</v>
      </c>
      <c r="B487" s="6">
        <v>512011654</v>
      </c>
      <c r="C487" s="4" t="s">
        <v>505</v>
      </c>
      <c r="D487" s="4" t="s">
        <v>519</v>
      </c>
    </row>
    <row r="488" spans="1:4" outlineLevel="1" x14ac:dyDescent="0.25">
      <c r="A488" s="5">
        <v>487</v>
      </c>
      <c r="B488" s="6">
        <v>512011559</v>
      </c>
      <c r="C488" s="4" t="s">
        <v>505</v>
      </c>
      <c r="D488" s="4" t="s">
        <v>520</v>
      </c>
    </row>
    <row r="489" spans="1:4" outlineLevel="1" x14ac:dyDescent="0.25">
      <c r="A489" s="5">
        <v>488</v>
      </c>
      <c r="B489" s="6">
        <v>512027319</v>
      </c>
      <c r="C489" s="4" t="s">
        <v>505</v>
      </c>
      <c r="D489" s="4" t="s">
        <v>521</v>
      </c>
    </row>
    <row r="490" spans="1:4" outlineLevel="1" x14ac:dyDescent="0.25">
      <c r="A490" s="5">
        <v>489</v>
      </c>
      <c r="B490" s="6">
        <v>512027196</v>
      </c>
      <c r="C490" s="4" t="s">
        <v>505</v>
      </c>
      <c r="D490" s="4" t="s">
        <v>522</v>
      </c>
    </row>
    <row r="491" spans="1:4" outlineLevel="1" x14ac:dyDescent="0.25">
      <c r="A491" s="5">
        <v>490</v>
      </c>
      <c r="B491" s="6">
        <v>512011686</v>
      </c>
      <c r="C491" s="4" t="s">
        <v>505</v>
      </c>
      <c r="D491" s="4" t="s">
        <v>523</v>
      </c>
    </row>
    <row r="492" spans="1:4" outlineLevel="1" x14ac:dyDescent="0.25">
      <c r="A492" s="5">
        <v>491</v>
      </c>
      <c r="B492" s="6">
        <v>512011566</v>
      </c>
      <c r="C492" s="4" t="s">
        <v>505</v>
      </c>
      <c r="D492" s="4" t="s">
        <v>524</v>
      </c>
    </row>
    <row r="493" spans="1:4" outlineLevel="1" x14ac:dyDescent="0.25">
      <c r="A493" s="5">
        <v>492</v>
      </c>
      <c r="B493" s="6">
        <v>512011527</v>
      </c>
      <c r="C493" s="4" t="s">
        <v>505</v>
      </c>
      <c r="D493" s="4" t="s">
        <v>525</v>
      </c>
    </row>
    <row r="494" spans="1:4" outlineLevel="1" x14ac:dyDescent="0.25">
      <c r="A494" s="5">
        <v>493</v>
      </c>
      <c r="B494" s="6">
        <v>512011816</v>
      </c>
      <c r="C494" s="4" t="s">
        <v>505</v>
      </c>
      <c r="D494" s="4" t="s">
        <v>526</v>
      </c>
    </row>
    <row r="495" spans="1:4" outlineLevel="1" x14ac:dyDescent="0.25">
      <c r="A495" s="5">
        <v>494</v>
      </c>
      <c r="B495" s="6">
        <v>512027157</v>
      </c>
      <c r="C495" s="4" t="s">
        <v>505</v>
      </c>
      <c r="D495" s="4" t="s">
        <v>527</v>
      </c>
    </row>
    <row r="496" spans="1:4" outlineLevel="1" x14ac:dyDescent="0.25">
      <c r="A496" s="5">
        <v>495</v>
      </c>
      <c r="B496" s="6">
        <v>512027284</v>
      </c>
      <c r="C496" s="4" t="s">
        <v>505</v>
      </c>
      <c r="D496" s="4" t="s">
        <v>528</v>
      </c>
    </row>
    <row r="497" spans="1:4" outlineLevel="1" x14ac:dyDescent="0.25">
      <c r="A497" s="5">
        <v>496</v>
      </c>
      <c r="B497" s="6">
        <v>512027301</v>
      </c>
      <c r="C497" s="4" t="s">
        <v>505</v>
      </c>
      <c r="D497" s="4" t="s">
        <v>529</v>
      </c>
    </row>
    <row r="498" spans="1:4" outlineLevel="1" x14ac:dyDescent="0.25">
      <c r="A498" s="5">
        <v>497</v>
      </c>
      <c r="B498" s="6">
        <v>512011630</v>
      </c>
      <c r="C498" s="4" t="s">
        <v>505</v>
      </c>
      <c r="D498" s="4" t="s">
        <v>530</v>
      </c>
    </row>
    <row r="499" spans="1:4" outlineLevel="1" x14ac:dyDescent="0.25">
      <c r="A499" s="5">
        <v>498</v>
      </c>
      <c r="B499" s="6">
        <v>512011710</v>
      </c>
      <c r="C499" s="4" t="s">
        <v>505</v>
      </c>
      <c r="D499" s="4" t="s">
        <v>531</v>
      </c>
    </row>
    <row r="500" spans="1:4" outlineLevel="1" x14ac:dyDescent="0.25">
      <c r="A500" s="5">
        <v>499</v>
      </c>
      <c r="B500" s="6">
        <v>512027206</v>
      </c>
      <c r="C500" s="4" t="s">
        <v>505</v>
      </c>
      <c r="D500" s="4" t="s">
        <v>532</v>
      </c>
    </row>
    <row r="501" spans="1:4" outlineLevel="1" x14ac:dyDescent="0.25">
      <c r="A501" s="5">
        <v>500</v>
      </c>
      <c r="B501" s="6">
        <v>512027238</v>
      </c>
      <c r="C501" s="4" t="s">
        <v>505</v>
      </c>
      <c r="D501" s="4" t="s">
        <v>533</v>
      </c>
    </row>
    <row r="502" spans="1:4" outlineLevel="1" x14ac:dyDescent="0.25">
      <c r="A502" s="5">
        <v>501</v>
      </c>
      <c r="B502" s="6">
        <v>512011541</v>
      </c>
      <c r="C502" s="4" t="s">
        <v>505</v>
      </c>
      <c r="D502" s="4" t="s">
        <v>534</v>
      </c>
    </row>
    <row r="503" spans="1:4" outlineLevel="1" x14ac:dyDescent="0.25">
      <c r="A503" s="5">
        <v>502</v>
      </c>
      <c r="B503" s="6">
        <v>512011573</v>
      </c>
      <c r="C503" s="4" t="s">
        <v>505</v>
      </c>
      <c r="D503" s="4" t="s">
        <v>535</v>
      </c>
    </row>
    <row r="504" spans="1:4" outlineLevel="1" x14ac:dyDescent="0.25">
      <c r="A504" s="5">
        <v>503</v>
      </c>
      <c r="B504" s="6">
        <v>512011781</v>
      </c>
      <c r="C504" s="4" t="s">
        <v>505</v>
      </c>
      <c r="D504" s="4" t="s">
        <v>536</v>
      </c>
    </row>
    <row r="505" spans="1:4" outlineLevel="1" x14ac:dyDescent="0.25">
      <c r="A505" s="5">
        <v>504</v>
      </c>
      <c r="B505" s="6">
        <v>512011809</v>
      </c>
      <c r="C505" s="4" t="s">
        <v>505</v>
      </c>
      <c r="D505" s="4" t="s">
        <v>537</v>
      </c>
    </row>
    <row r="506" spans="1:4" outlineLevel="1" x14ac:dyDescent="0.25">
      <c r="A506" s="5">
        <v>505</v>
      </c>
      <c r="B506" s="6">
        <v>512011823</v>
      </c>
      <c r="C506" s="4" t="s">
        <v>505</v>
      </c>
      <c r="D506" s="4" t="s">
        <v>538</v>
      </c>
    </row>
    <row r="507" spans="1:4" outlineLevel="1" x14ac:dyDescent="0.25">
      <c r="A507" s="5">
        <v>506</v>
      </c>
      <c r="B507" s="6">
        <v>512011608</v>
      </c>
      <c r="C507" s="4" t="s">
        <v>505</v>
      </c>
      <c r="D507" s="4" t="s">
        <v>539</v>
      </c>
    </row>
    <row r="508" spans="1:4" outlineLevel="1" x14ac:dyDescent="0.25">
      <c r="A508" s="5">
        <v>507</v>
      </c>
      <c r="B508" s="6">
        <v>512011647</v>
      </c>
      <c r="C508" s="4" t="s">
        <v>505</v>
      </c>
      <c r="D508" s="4" t="s">
        <v>540</v>
      </c>
    </row>
    <row r="509" spans="1:4" outlineLevel="1" x14ac:dyDescent="0.25">
      <c r="A509" s="5">
        <v>508</v>
      </c>
      <c r="B509" s="6">
        <v>512011485</v>
      </c>
      <c r="C509" s="4" t="s">
        <v>505</v>
      </c>
      <c r="D509" s="4" t="s">
        <v>541</v>
      </c>
    </row>
    <row r="510" spans="1:4" outlineLevel="1" x14ac:dyDescent="0.25">
      <c r="A510" s="5">
        <v>509</v>
      </c>
      <c r="B510" s="6">
        <v>512011580</v>
      </c>
      <c r="C510" s="4" t="s">
        <v>505</v>
      </c>
      <c r="D510" s="4" t="s">
        <v>542</v>
      </c>
    </row>
    <row r="511" spans="1:4" outlineLevel="1" x14ac:dyDescent="0.25">
      <c r="A511" s="5">
        <v>510</v>
      </c>
      <c r="B511" s="6">
        <v>512011767</v>
      </c>
      <c r="C511" s="4" t="s">
        <v>505</v>
      </c>
      <c r="D511" s="4" t="s">
        <v>543</v>
      </c>
    </row>
    <row r="512" spans="1:4" outlineLevel="1" x14ac:dyDescent="0.25">
      <c r="A512" s="5">
        <v>511</v>
      </c>
      <c r="B512" s="6">
        <v>512027090</v>
      </c>
      <c r="C512" s="4" t="s">
        <v>505</v>
      </c>
      <c r="D512" s="4" t="s">
        <v>544</v>
      </c>
    </row>
    <row r="513" spans="1:4" outlineLevel="1" x14ac:dyDescent="0.25">
      <c r="A513" s="5">
        <v>512</v>
      </c>
      <c r="B513" s="6">
        <v>512011679</v>
      </c>
      <c r="C513" s="4" t="s">
        <v>505</v>
      </c>
      <c r="D513" s="4" t="s">
        <v>545</v>
      </c>
    </row>
    <row r="514" spans="1:4" outlineLevel="1" x14ac:dyDescent="0.25">
      <c r="A514" s="5">
        <v>513</v>
      </c>
      <c r="B514" s="6">
        <v>512027189</v>
      </c>
      <c r="C514" s="4" t="s">
        <v>505</v>
      </c>
      <c r="D514" s="4" t="s">
        <v>546</v>
      </c>
    </row>
    <row r="515" spans="1:4" outlineLevel="1" x14ac:dyDescent="0.25">
      <c r="A515" s="5">
        <v>514</v>
      </c>
      <c r="B515" s="6">
        <v>512027132</v>
      </c>
      <c r="C515" s="4" t="s">
        <v>505</v>
      </c>
      <c r="D515" s="4" t="s">
        <v>547</v>
      </c>
    </row>
    <row r="516" spans="1:4" outlineLevel="1" x14ac:dyDescent="0.25">
      <c r="A516" s="5">
        <v>515</v>
      </c>
      <c r="B516" s="6">
        <v>512020200</v>
      </c>
      <c r="C516" s="4" t="s">
        <v>505</v>
      </c>
      <c r="D516" s="4" t="s">
        <v>548</v>
      </c>
    </row>
    <row r="517" spans="1:4" outlineLevel="1" x14ac:dyDescent="0.25">
      <c r="A517" s="5">
        <v>516</v>
      </c>
      <c r="B517" s="6">
        <v>512011661</v>
      </c>
      <c r="C517" s="4" t="s">
        <v>505</v>
      </c>
      <c r="D517" s="4" t="s">
        <v>549</v>
      </c>
    </row>
    <row r="518" spans="1:4" outlineLevel="1" x14ac:dyDescent="0.25">
      <c r="A518" s="5">
        <v>517</v>
      </c>
      <c r="B518" s="6">
        <v>512027076</v>
      </c>
      <c r="C518" s="4" t="s">
        <v>505</v>
      </c>
      <c r="D518" s="4" t="s">
        <v>550</v>
      </c>
    </row>
    <row r="519" spans="1:4" outlineLevel="1" x14ac:dyDescent="0.25">
      <c r="A519" s="5">
        <v>518</v>
      </c>
      <c r="B519" s="6">
        <v>553212350</v>
      </c>
      <c r="C519" s="4" t="s">
        <v>551</v>
      </c>
      <c r="D519" s="4" t="s">
        <v>552</v>
      </c>
    </row>
    <row r="520" spans="1:4" outlineLevel="1" x14ac:dyDescent="0.25">
      <c r="A520" s="5">
        <v>519</v>
      </c>
      <c r="B520" s="6">
        <v>553212374</v>
      </c>
      <c r="C520" s="4" t="s">
        <v>551</v>
      </c>
      <c r="D520" s="4" t="s">
        <v>553</v>
      </c>
    </row>
    <row r="521" spans="1:4" outlineLevel="1" x14ac:dyDescent="0.25">
      <c r="A521" s="5">
        <v>520</v>
      </c>
      <c r="B521" s="6">
        <v>553003444</v>
      </c>
      <c r="C521" s="4" t="s">
        <v>551</v>
      </c>
      <c r="D521" s="4" t="s">
        <v>554</v>
      </c>
    </row>
    <row r="522" spans="1:4" outlineLevel="1" x14ac:dyDescent="0.25">
      <c r="A522" s="5">
        <v>521</v>
      </c>
      <c r="B522" s="6">
        <v>553003236</v>
      </c>
      <c r="C522" s="4" t="s">
        <v>551</v>
      </c>
      <c r="D522" s="4" t="s">
        <v>555</v>
      </c>
    </row>
    <row r="523" spans="1:4" outlineLevel="1" x14ac:dyDescent="0.25">
      <c r="A523" s="5">
        <v>522</v>
      </c>
      <c r="B523" s="6">
        <v>553003388</v>
      </c>
      <c r="C523" s="4" t="s">
        <v>551</v>
      </c>
      <c r="D523" s="4" t="s">
        <v>556</v>
      </c>
    </row>
    <row r="524" spans="1:4" outlineLevel="1" x14ac:dyDescent="0.25">
      <c r="A524" s="5">
        <v>523</v>
      </c>
      <c r="B524" s="6">
        <v>553212293</v>
      </c>
      <c r="C524" s="4" t="s">
        <v>551</v>
      </c>
      <c r="D524" s="4" t="s">
        <v>557</v>
      </c>
    </row>
    <row r="525" spans="1:4" outlineLevel="1" x14ac:dyDescent="0.25">
      <c r="A525" s="5">
        <v>524</v>
      </c>
      <c r="B525" s="6">
        <v>553002970</v>
      </c>
      <c r="C525" s="4" t="s">
        <v>551</v>
      </c>
      <c r="D525" s="4" t="s">
        <v>558</v>
      </c>
    </row>
    <row r="526" spans="1:4" outlineLevel="1" x14ac:dyDescent="0.25">
      <c r="A526" s="5">
        <v>525</v>
      </c>
      <c r="B526" s="6">
        <v>553002810</v>
      </c>
      <c r="C526" s="4" t="s">
        <v>551</v>
      </c>
      <c r="D526" s="4" t="s">
        <v>559</v>
      </c>
    </row>
    <row r="527" spans="1:4" outlineLevel="1" x14ac:dyDescent="0.25">
      <c r="A527" s="5">
        <v>526</v>
      </c>
      <c r="B527" s="6">
        <v>553212367</v>
      </c>
      <c r="C527" s="4" t="s">
        <v>551</v>
      </c>
      <c r="D527" s="4" t="s">
        <v>560</v>
      </c>
    </row>
    <row r="528" spans="1:4" outlineLevel="1" x14ac:dyDescent="0.25">
      <c r="A528" s="5">
        <v>527</v>
      </c>
      <c r="B528" s="6">
        <v>553212247</v>
      </c>
      <c r="C528" s="4" t="s">
        <v>551</v>
      </c>
      <c r="D528" s="4" t="s">
        <v>561</v>
      </c>
    </row>
    <row r="529" spans="1:4" outlineLevel="1" x14ac:dyDescent="0.25">
      <c r="A529" s="5">
        <v>528</v>
      </c>
      <c r="B529" s="6">
        <v>513005572</v>
      </c>
      <c r="C529" s="4" t="s">
        <v>562</v>
      </c>
      <c r="D529" s="4" t="s">
        <v>563</v>
      </c>
    </row>
    <row r="530" spans="1:4" outlineLevel="1" x14ac:dyDescent="0.25">
      <c r="A530" s="5">
        <v>529</v>
      </c>
      <c r="B530" s="6">
        <v>513005710</v>
      </c>
      <c r="C530" s="4" t="s">
        <v>562</v>
      </c>
      <c r="D530" s="4" t="s">
        <v>564</v>
      </c>
    </row>
    <row r="531" spans="1:4" outlineLevel="1" x14ac:dyDescent="0.25">
      <c r="A531" s="5">
        <v>530</v>
      </c>
      <c r="B531" s="6">
        <v>513005685</v>
      </c>
      <c r="C531" s="4" t="s">
        <v>562</v>
      </c>
      <c r="D531" s="4" t="s">
        <v>565</v>
      </c>
    </row>
    <row r="532" spans="1:4" outlineLevel="1" x14ac:dyDescent="0.25">
      <c r="A532" s="5">
        <v>531</v>
      </c>
      <c r="B532" s="6">
        <v>513005660</v>
      </c>
      <c r="C532" s="4" t="s">
        <v>562</v>
      </c>
      <c r="D532" s="4" t="s">
        <v>566</v>
      </c>
    </row>
    <row r="533" spans="1:4" outlineLevel="1" x14ac:dyDescent="0.25">
      <c r="A533" s="5">
        <v>532</v>
      </c>
      <c r="B533" s="6">
        <v>546013850</v>
      </c>
      <c r="C533" s="4" t="s">
        <v>562</v>
      </c>
      <c r="D533" s="4" t="s">
        <v>567</v>
      </c>
    </row>
    <row r="534" spans="1:4" outlineLevel="1" x14ac:dyDescent="0.25">
      <c r="A534" s="5">
        <v>533</v>
      </c>
      <c r="B534" s="6">
        <v>513005692</v>
      </c>
      <c r="C534" s="4" t="s">
        <v>562</v>
      </c>
      <c r="D534" s="4" t="s">
        <v>568</v>
      </c>
    </row>
    <row r="535" spans="1:4" outlineLevel="1" x14ac:dyDescent="0.25">
      <c r="A535" s="5">
        <v>534</v>
      </c>
      <c r="B535" s="6">
        <v>513005614</v>
      </c>
      <c r="C535" s="4" t="s">
        <v>562</v>
      </c>
      <c r="D535" s="4" t="s">
        <v>569</v>
      </c>
    </row>
    <row r="536" spans="1:4" outlineLevel="1" x14ac:dyDescent="0.25">
      <c r="A536" s="5">
        <v>535</v>
      </c>
      <c r="B536" s="6">
        <v>513005734</v>
      </c>
      <c r="C536" s="4" t="s">
        <v>562</v>
      </c>
      <c r="D536" s="4" t="s">
        <v>570</v>
      </c>
    </row>
    <row r="537" spans="1:4" outlineLevel="1" x14ac:dyDescent="0.25">
      <c r="A537" s="5">
        <v>536</v>
      </c>
      <c r="B537" s="6">
        <v>513005540</v>
      </c>
      <c r="C537" s="4" t="s">
        <v>562</v>
      </c>
      <c r="D537" s="4" t="s">
        <v>571</v>
      </c>
    </row>
    <row r="538" spans="1:4" outlineLevel="1" x14ac:dyDescent="0.25">
      <c r="A538" s="5">
        <v>537</v>
      </c>
      <c r="B538" s="6">
        <v>513005678</v>
      </c>
      <c r="C538" s="4" t="s">
        <v>562</v>
      </c>
      <c r="D538" s="4" t="s">
        <v>572</v>
      </c>
    </row>
    <row r="539" spans="1:4" outlineLevel="1" x14ac:dyDescent="0.25">
      <c r="A539" s="5">
        <v>538</v>
      </c>
      <c r="B539" s="6">
        <v>513005702</v>
      </c>
      <c r="C539" s="4" t="s">
        <v>562</v>
      </c>
      <c r="D539" s="4" t="s">
        <v>573</v>
      </c>
    </row>
    <row r="540" spans="1:4" outlineLevel="1" x14ac:dyDescent="0.25">
      <c r="A540" s="5">
        <v>539</v>
      </c>
      <c r="B540" s="6">
        <v>513005565</v>
      </c>
      <c r="C540" s="4" t="s">
        <v>562</v>
      </c>
      <c r="D540" s="4" t="s">
        <v>574</v>
      </c>
    </row>
    <row r="541" spans="1:4" outlineLevel="1" x14ac:dyDescent="0.25">
      <c r="A541" s="5">
        <v>540</v>
      </c>
      <c r="B541" s="6">
        <v>513007019</v>
      </c>
      <c r="C541" s="4" t="s">
        <v>562</v>
      </c>
      <c r="D541" s="4" t="s">
        <v>575</v>
      </c>
    </row>
    <row r="542" spans="1:4" outlineLevel="1" x14ac:dyDescent="0.25">
      <c r="A542" s="5">
        <v>541</v>
      </c>
      <c r="B542" s="6">
        <v>513005558</v>
      </c>
      <c r="C542" s="4" t="s">
        <v>562</v>
      </c>
      <c r="D542" s="4" t="s">
        <v>576</v>
      </c>
    </row>
    <row r="543" spans="1:4" outlineLevel="1" x14ac:dyDescent="0.25">
      <c r="A543" s="5">
        <v>542</v>
      </c>
      <c r="B543" s="6">
        <v>513005043</v>
      </c>
      <c r="C543" s="4" t="s">
        <v>562</v>
      </c>
      <c r="D543" s="4" t="s">
        <v>577</v>
      </c>
    </row>
    <row r="544" spans="1:4" outlineLevel="1" x14ac:dyDescent="0.25">
      <c r="A544" s="5">
        <v>543</v>
      </c>
      <c r="B544" s="6">
        <v>514003031</v>
      </c>
      <c r="C544" s="4" t="s">
        <v>578</v>
      </c>
      <c r="D544" s="4" t="s">
        <v>579</v>
      </c>
    </row>
    <row r="545" spans="1:4" outlineLevel="1" x14ac:dyDescent="0.25">
      <c r="A545" s="5">
        <v>544</v>
      </c>
      <c r="B545" s="6">
        <v>514003722</v>
      </c>
      <c r="C545" s="4" t="s">
        <v>578</v>
      </c>
      <c r="D545" s="4" t="s">
        <v>580</v>
      </c>
    </row>
    <row r="546" spans="1:4" outlineLevel="1" x14ac:dyDescent="0.25">
      <c r="A546" s="5">
        <v>545</v>
      </c>
      <c r="B546" s="6">
        <v>514003049</v>
      </c>
      <c r="C546" s="4" t="s">
        <v>578</v>
      </c>
      <c r="D546" s="4" t="s">
        <v>581</v>
      </c>
    </row>
    <row r="547" spans="1:4" outlineLevel="1" x14ac:dyDescent="0.25">
      <c r="A547" s="5">
        <v>546</v>
      </c>
      <c r="B547" s="6">
        <v>514900352</v>
      </c>
      <c r="C547" s="4" t="s">
        <v>578</v>
      </c>
      <c r="D547" s="4" t="s">
        <v>582</v>
      </c>
    </row>
    <row r="548" spans="1:4" outlineLevel="1" x14ac:dyDescent="0.25">
      <c r="A548" s="5">
        <v>547</v>
      </c>
      <c r="B548" s="6">
        <v>514003779</v>
      </c>
      <c r="C548" s="4" t="s">
        <v>578</v>
      </c>
      <c r="D548" s="4" t="s">
        <v>583</v>
      </c>
    </row>
    <row r="549" spans="1:4" outlineLevel="1" x14ac:dyDescent="0.25">
      <c r="A549" s="5">
        <v>548</v>
      </c>
      <c r="B549" s="6">
        <v>514003627</v>
      </c>
      <c r="C549" s="4" t="s">
        <v>578</v>
      </c>
      <c r="D549" s="4" t="s">
        <v>584</v>
      </c>
    </row>
    <row r="550" spans="1:4" outlineLevel="1" x14ac:dyDescent="0.25">
      <c r="A550" s="5">
        <v>549</v>
      </c>
      <c r="B550" s="6">
        <v>514003715</v>
      </c>
      <c r="C550" s="4" t="s">
        <v>578</v>
      </c>
      <c r="D550" s="4" t="s">
        <v>585</v>
      </c>
    </row>
    <row r="551" spans="1:4" outlineLevel="1" x14ac:dyDescent="0.25">
      <c r="A551" s="5">
        <v>550</v>
      </c>
      <c r="B551" s="6">
        <v>514003271</v>
      </c>
      <c r="C551" s="4" t="s">
        <v>578</v>
      </c>
      <c r="D551" s="4" t="s">
        <v>586</v>
      </c>
    </row>
    <row r="552" spans="1:4" outlineLevel="1" x14ac:dyDescent="0.25">
      <c r="A552" s="5">
        <v>551</v>
      </c>
      <c r="B552" s="6">
        <v>514003666</v>
      </c>
      <c r="C552" s="4" t="s">
        <v>578</v>
      </c>
      <c r="D552" s="4" t="s">
        <v>587</v>
      </c>
    </row>
    <row r="553" spans="1:4" outlineLevel="1" x14ac:dyDescent="0.25">
      <c r="A553" s="5">
        <v>552</v>
      </c>
      <c r="B553" s="6">
        <v>514003842</v>
      </c>
      <c r="C553" s="4" t="s">
        <v>578</v>
      </c>
      <c r="D553" s="4" t="s">
        <v>588</v>
      </c>
    </row>
    <row r="554" spans="1:4" outlineLevel="1" x14ac:dyDescent="0.25">
      <c r="A554" s="5">
        <v>553</v>
      </c>
      <c r="B554" s="6">
        <v>514003112</v>
      </c>
      <c r="C554" s="4" t="s">
        <v>578</v>
      </c>
      <c r="D554" s="4" t="s">
        <v>589</v>
      </c>
    </row>
    <row r="555" spans="1:4" outlineLevel="1" x14ac:dyDescent="0.25">
      <c r="A555" s="5">
        <v>554</v>
      </c>
      <c r="B555" s="6">
        <v>514003151</v>
      </c>
      <c r="C555" s="4" t="s">
        <v>578</v>
      </c>
      <c r="D555" s="4" t="s">
        <v>590</v>
      </c>
    </row>
    <row r="556" spans="1:4" outlineLevel="1" x14ac:dyDescent="0.25">
      <c r="A556" s="5">
        <v>555</v>
      </c>
      <c r="B556" s="6">
        <v>514003218</v>
      </c>
      <c r="C556" s="4" t="s">
        <v>578</v>
      </c>
      <c r="D556" s="4" t="s">
        <v>591</v>
      </c>
    </row>
    <row r="557" spans="1:4" outlineLevel="1" x14ac:dyDescent="0.25">
      <c r="A557" s="5">
        <v>556</v>
      </c>
      <c r="B557" s="6">
        <v>514003673</v>
      </c>
      <c r="C557" s="4" t="s">
        <v>578</v>
      </c>
      <c r="D557" s="4" t="s">
        <v>592</v>
      </c>
    </row>
    <row r="558" spans="1:4" outlineLevel="1" x14ac:dyDescent="0.25">
      <c r="A558" s="5">
        <v>557</v>
      </c>
      <c r="B558" s="6">
        <v>514003810</v>
      </c>
      <c r="C558" s="4" t="s">
        <v>578</v>
      </c>
      <c r="D558" s="4" t="s">
        <v>593</v>
      </c>
    </row>
    <row r="559" spans="1:4" outlineLevel="1" x14ac:dyDescent="0.25">
      <c r="A559" s="5">
        <v>558</v>
      </c>
      <c r="B559" s="6">
        <v>514003176</v>
      </c>
      <c r="C559" s="4" t="s">
        <v>578</v>
      </c>
      <c r="D559" s="4" t="s">
        <v>594</v>
      </c>
    </row>
    <row r="560" spans="1:4" outlineLevel="1" x14ac:dyDescent="0.25">
      <c r="A560" s="5">
        <v>559</v>
      </c>
      <c r="B560" s="6">
        <v>514003730</v>
      </c>
      <c r="C560" s="4" t="s">
        <v>578</v>
      </c>
      <c r="D560" s="4" t="s">
        <v>595</v>
      </c>
    </row>
    <row r="561" spans="1:4" outlineLevel="1" x14ac:dyDescent="0.25">
      <c r="A561" s="5">
        <v>560</v>
      </c>
      <c r="B561" s="6">
        <v>514003017</v>
      </c>
      <c r="C561" s="4" t="s">
        <v>578</v>
      </c>
      <c r="D561" s="4" t="s">
        <v>596</v>
      </c>
    </row>
    <row r="562" spans="1:4" outlineLevel="1" x14ac:dyDescent="0.25">
      <c r="A562" s="5">
        <v>561</v>
      </c>
      <c r="B562" s="6">
        <v>514003497</v>
      </c>
      <c r="C562" s="4" t="s">
        <v>578</v>
      </c>
      <c r="D562" s="4" t="s">
        <v>597</v>
      </c>
    </row>
    <row r="563" spans="1:4" outlineLevel="1" x14ac:dyDescent="0.25">
      <c r="A563" s="5">
        <v>562</v>
      </c>
      <c r="B563" s="6">
        <v>514003377</v>
      </c>
      <c r="C563" s="4" t="s">
        <v>578</v>
      </c>
      <c r="D563" s="4" t="s">
        <v>598</v>
      </c>
    </row>
    <row r="564" spans="1:4" outlineLevel="1" x14ac:dyDescent="0.25">
      <c r="A564" s="5">
        <v>563</v>
      </c>
      <c r="B564" s="6">
        <v>514003056</v>
      </c>
      <c r="C564" s="4" t="s">
        <v>578</v>
      </c>
      <c r="D564" s="4" t="s">
        <v>599</v>
      </c>
    </row>
    <row r="565" spans="1:4" outlineLevel="1" x14ac:dyDescent="0.25">
      <c r="A565" s="5">
        <v>564</v>
      </c>
      <c r="B565" s="6">
        <v>514003264</v>
      </c>
      <c r="C565" s="4" t="s">
        <v>578</v>
      </c>
      <c r="D565" s="4" t="s">
        <v>600</v>
      </c>
    </row>
    <row r="566" spans="1:4" outlineLevel="1" x14ac:dyDescent="0.25">
      <c r="A566" s="5">
        <v>565</v>
      </c>
      <c r="B566" s="6">
        <v>514900320</v>
      </c>
      <c r="C566" s="4" t="s">
        <v>578</v>
      </c>
      <c r="D566" s="4" t="s">
        <v>601</v>
      </c>
    </row>
    <row r="567" spans="1:4" outlineLevel="1" x14ac:dyDescent="0.25">
      <c r="A567" s="5">
        <v>566</v>
      </c>
      <c r="B567" s="6">
        <v>514900338</v>
      </c>
      <c r="C567" s="4" t="s">
        <v>578</v>
      </c>
      <c r="D567" s="4" t="s">
        <v>602</v>
      </c>
    </row>
    <row r="568" spans="1:4" outlineLevel="1" x14ac:dyDescent="0.25">
      <c r="A568" s="5">
        <v>567</v>
      </c>
      <c r="B568" s="6">
        <v>514003761</v>
      </c>
      <c r="C568" s="4" t="s">
        <v>578</v>
      </c>
      <c r="D568" s="4" t="s">
        <v>603</v>
      </c>
    </row>
    <row r="569" spans="1:4" outlineLevel="1" x14ac:dyDescent="0.25">
      <c r="A569" s="5">
        <v>568</v>
      </c>
      <c r="B569" s="6">
        <v>514003680</v>
      </c>
      <c r="C569" s="4" t="s">
        <v>578</v>
      </c>
      <c r="D569" s="4" t="s">
        <v>604</v>
      </c>
    </row>
    <row r="570" spans="1:4" outlineLevel="1" x14ac:dyDescent="0.25">
      <c r="A570" s="5">
        <v>569</v>
      </c>
      <c r="B570" s="6">
        <v>514003708</v>
      </c>
      <c r="C570" s="4" t="s">
        <v>578</v>
      </c>
      <c r="D570" s="4" t="s">
        <v>605</v>
      </c>
    </row>
    <row r="571" spans="1:4" outlineLevel="1" x14ac:dyDescent="0.25">
      <c r="A571" s="5">
        <v>570</v>
      </c>
      <c r="B571" s="6">
        <v>514003169</v>
      </c>
      <c r="C571" s="4" t="s">
        <v>578</v>
      </c>
      <c r="D571" s="4" t="s">
        <v>606</v>
      </c>
    </row>
    <row r="572" spans="1:4" outlineLevel="1" x14ac:dyDescent="0.25">
      <c r="A572" s="5">
        <v>571</v>
      </c>
      <c r="B572" s="6">
        <v>514003105</v>
      </c>
      <c r="C572" s="4" t="s">
        <v>578</v>
      </c>
      <c r="D572" s="4" t="s">
        <v>607</v>
      </c>
    </row>
    <row r="573" spans="1:4" outlineLevel="1" x14ac:dyDescent="0.25">
      <c r="A573" s="5">
        <v>572</v>
      </c>
      <c r="B573" s="6">
        <v>514003183</v>
      </c>
      <c r="C573" s="4" t="s">
        <v>578</v>
      </c>
      <c r="D573" s="4" t="s">
        <v>608</v>
      </c>
    </row>
    <row r="574" spans="1:4" outlineLevel="1" x14ac:dyDescent="0.25">
      <c r="A574" s="5">
        <v>573</v>
      </c>
      <c r="B574" s="6">
        <v>514003070</v>
      </c>
      <c r="C574" s="4" t="s">
        <v>578</v>
      </c>
      <c r="D574" s="4" t="s">
        <v>609</v>
      </c>
    </row>
    <row r="575" spans="1:4" outlineLevel="1" x14ac:dyDescent="0.25">
      <c r="A575" s="5">
        <v>574</v>
      </c>
      <c r="B575" s="6">
        <v>514003803</v>
      </c>
      <c r="C575" s="4" t="s">
        <v>578</v>
      </c>
      <c r="D575" s="4" t="s">
        <v>610</v>
      </c>
    </row>
    <row r="576" spans="1:4" outlineLevel="1" x14ac:dyDescent="0.25">
      <c r="A576" s="5">
        <v>575</v>
      </c>
      <c r="B576" s="6">
        <v>514003144</v>
      </c>
      <c r="C576" s="4" t="s">
        <v>578</v>
      </c>
      <c r="D576" s="4" t="s">
        <v>611</v>
      </c>
    </row>
    <row r="577" spans="1:4" outlineLevel="1" x14ac:dyDescent="0.25">
      <c r="A577" s="5">
        <v>576</v>
      </c>
      <c r="B577" s="6">
        <v>522009453</v>
      </c>
      <c r="C577" s="4" t="s">
        <v>612</v>
      </c>
      <c r="D577" s="4" t="s">
        <v>613</v>
      </c>
    </row>
    <row r="578" spans="1:4" outlineLevel="1" x14ac:dyDescent="0.25">
      <c r="A578" s="5">
        <v>577</v>
      </c>
      <c r="B578" s="6">
        <v>522011043</v>
      </c>
      <c r="C578" s="4" t="s">
        <v>612</v>
      </c>
      <c r="D578" s="4" t="s">
        <v>614</v>
      </c>
    </row>
    <row r="579" spans="1:4" outlineLevel="1" x14ac:dyDescent="0.25">
      <c r="A579" s="5">
        <v>578</v>
      </c>
      <c r="B579" s="6">
        <v>522010096</v>
      </c>
      <c r="C579" s="4" t="s">
        <v>612</v>
      </c>
      <c r="D579" s="4" t="s">
        <v>615</v>
      </c>
    </row>
    <row r="580" spans="1:4" outlineLevel="1" x14ac:dyDescent="0.25">
      <c r="A580" s="5">
        <v>579</v>
      </c>
      <c r="B580" s="6">
        <v>522010949</v>
      </c>
      <c r="C580" s="4" t="s">
        <v>612</v>
      </c>
      <c r="D580" s="4" t="s">
        <v>616</v>
      </c>
    </row>
    <row r="581" spans="1:4" outlineLevel="1" x14ac:dyDescent="0.25">
      <c r="A581" s="5">
        <v>580</v>
      </c>
      <c r="B581" s="6">
        <v>522011124</v>
      </c>
      <c r="C581" s="4" t="s">
        <v>612</v>
      </c>
      <c r="D581" s="4" t="s">
        <v>617</v>
      </c>
    </row>
    <row r="582" spans="1:4" outlineLevel="1" x14ac:dyDescent="0.25">
      <c r="A582" s="5">
        <v>581</v>
      </c>
      <c r="B582" s="6">
        <v>522017479</v>
      </c>
      <c r="C582" s="4" t="s">
        <v>612</v>
      </c>
      <c r="D582" s="4" t="s">
        <v>618</v>
      </c>
    </row>
    <row r="583" spans="1:4" outlineLevel="1" x14ac:dyDescent="0.25">
      <c r="A583" s="5">
        <v>582</v>
      </c>
      <c r="B583" s="6">
        <v>522011149</v>
      </c>
      <c r="C583" s="4" t="s">
        <v>612</v>
      </c>
      <c r="D583" s="4" t="s">
        <v>619</v>
      </c>
    </row>
    <row r="584" spans="1:4" outlineLevel="1" x14ac:dyDescent="0.25">
      <c r="A584" s="5">
        <v>583</v>
      </c>
      <c r="B584" s="6">
        <v>522011011</v>
      </c>
      <c r="C584" s="4" t="s">
        <v>612</v>
      </c>
      <c r="D584" s="4" t="s">
        <v>620</v>
      </c>
    </row>
    <row r="585" spans="1:4" outlineLevel="1" x14ac:dyDescent="0.25">
      <c r="A585" s="5">
        <v>584</v>
      </c>
      <c r="B585" s="6">
        <v>522015778</v>
      </c>
      <c r="C585" s="4" t="s">
        <v>612</v>
      </c>
      <c r="D585" s="4" t="s">
        <v>621</v>
      </c>
    </row>
    <row r="586" spans="1:4" outlineLevel="1" x14ac:dyDescent="0.25">
      <c r="A586" s="5">
        <v>585</v>
      </c>
      <c r="B586" s="6">
        <v>522011131</v>
      </c>
      <c r="C586" s="4" t="s">
        <v>612</v>
      </c>
      <c r="D586" s="4" t="s">
        <v>622</v>
      </c>
    </row>
    <row r="587" spans="1:4" outlineLevel="1" x14ac:dyDescent="0.25">
      <c r="A587" s="5">
        <v>586</v>
      </c>
      <c r="B587" s="6">
        <v>522011082</v>
      </c>
      <c r="C587" s="4" t="s">
        <v>612</v>
      </c>
      <c r="D587" s="4" t="s">
        <v>623</v>
      </c>
    </row>
    <row r="588" spans="1:4" outlineLevel="1" x14ac:dyDescent="0.25">
      <c r="A588" s="5">
        <v>587</v>
      </c>
      <c r="B588" s="6">
        <v>522011090</v>
      </c>
      <c r="C588" s="4" t="s">
        <v>612</v>
      </c>
      <c r="D588" s="4" t="s">
        <v>624</v>
      </c>
    </row>
    <row r="589" spans="1:4" outlineLevel="1" x14ac:dyDescent="0.25">
      <c r="A589" s="5">
        <v>588</v>
      </c>
      <c r="B589" s="6">
        <v>522011117</v>
      </c>
      <c r="C589" s="4" t="s">
        <v>612</v>
      </c>
      <c r="D589" s="4" t="s">
        <v>625</v>
      </c>
    </row>
    <row r="590" spans="1:4" outlineLevel="1" x14ac:dyDescent="0.25">
      <c r="A590" s="5">
        <v>589</v>
      </c>
      <c r="B590" s="6">
        <v>522010995</v>
      </c>
      <c r="C590" s="4" t="s">
        <v>612</v>
      </c>
      <c r="D590" s="4" t="s">
        <v>626</v>
      </c>
    </row>
    <row r="591" spans="1:4" outlineLevel="1" x14ac:dyDescent="0.25">
      <c r="A591" s="5">
        <v>590</v>
      </c>
      <c r="B591" s="6">
        <v>522011068</v>
      </c>
      <c r="C591" s="4" t="s">
        <v>612</v>
      </c>
      <c r="D591" s="4" t="s">
        <v>627</v>
      </c>
    </row>
    <row r="592" spans="1:4" outlineLevel="1" x14ac:dyDescent="0.25">
      <c r="A592" s="5">
        <v>591</v>
      </c>
      <c r="B592" s="6">
        <v>522013611</v>
      </c>
      <c r="C592" s="4" t="s">
        <v>612</v>
      </c>
      <c r="D592" s="4" t="s">
        <v>628</v>
      </c>
    </row>
    <row r="593" spans="1:4" outlineLevel="1" x14ac:dyDescent="0.25">
      <c r="A593" s="5">
        <v>592</v>
      </c>
      <c r="B593" s="6">
        <v>522011029</v>
      </c>
      <c r="C593" s="4" t="s">
        <v>612</v>
      </c>
      <c r="D593" s="4" t="s">
        <v>629</v>
      </c>
    </row>
    <row r="594" spans="1:4" outlineLevel="1" x14ac:dyDescent="0.25">
      <c r="A594" s="5">
        <v>593</v>
      </c>
      <c r="B594" s="6">
        <v>522011371</v>
      </c>
      <c r="C594" s="4" t="s">
        <v>612</v>
      </c>
      <c r="D594" s="4" t="s">
        <v>630</v>
      </c>
    </row>
    <row r="595" spans="1:4" outlineLevel="1" x14ac:dyDescent="0.25">
      <c r="A595" s="5">
        <v>594</v>
      </c>
      <c r="B595" s="6">
        <v>522010917</v>
      </c>
      <c r="C595" s="4" t="s">
        <v>612</v>
      </c>
      <c r="D595" s="4" t="s">
        <v>631</v>
      </c>
    </row>
    <row r="596" spans="1:4" outlineLevel="1" x14ac:dyDescent="0.25">
      <c r="A596" s="5">
        <v>595</v>
      </c>
      <c r="B596" s="6">
        <v>522010963</v>
      </c>
      <c r="C596" s="4" t="s">
        <v>612</v>
      </c>
      <c r="D596" s="4" t="s">
        <v>632</v>
      </c>
    </row>
    <row r="597" spans="1:4" outlineLevel="1" x14ac:dyDescent="0.25">
      <c r="A597" s="5">
        <v>596</v>
      </c>
      <c r="B597" s="6">
        <v>522017172</v>
      </c>
      <c r="C597" s="4" t="s">
        <v>612</v>
      </c>
      <c r="D597" s="4" t="s">
        <v>633</v>
      </c>
    </row>
    <row r="598" spans="1:4" outlineLevel="1" x14ac:dyDescent="0.25">
      <c r="A598" s="5">
        <v>597</v>
      </c>
      <c r="B598" s="6">
        <v>522011036</v>
      </c>
      <c r="C598" s="4" t="s">
        <v>612</v>
      </c>
      <c r="D598" s="4" t="s">
        <v>634</v>
      </c>
    </row>
    <row r="599" spans="1:4" outlineLevel="1" x14ac:dyDescent="0.25">
      <c r="A599" s="5">
        <v>598</v>
      </c>
      <c r="B599" s="6">
        <v>522010988</v>
      </c>
      <c r="C599" s="4" t="s">
        <v>612</v>
      </c>
      <c r="D599" s="4" t="s">
        <v>635</v>
      </c>
    </row>
    <row r="600" spans="1:4" outlineLevel="1" x14ac:dyDescent="0.25">
      <c r="A600" s="5">
        <v>599</v>
      </c>
      <c r="B600" s="6">
        <v>522010970</v>
      </c>
      <c r="C600" s="4" t="s">
        <v>612</v>
      </c>
      <c r="D600" s="4" t="s">
        <v>636</v>
      </c>
    </row>
    <row r="601" spans="1:4" outlineLevel="1" x14ac:dyDescent="0.25">
      <c r="A601" s="5">
        <v>600</v>
      </c>
      <c r="B601" s="6">
        <v>522011004</v>
      </c>
      <c r="C601" s="4" t="s">
        <v>612</v>
      </c>
      <c r="D601" s="4" t="s">
        <v>637</v>
      </c>
    </row>
    <row r="602" spans="1:4" outlineLevel="1" x14ac:dyDescent="0.25">
      <c r="A602" s="5">
        <v>601</v>
      </c>
      <c r="B602" s="6">
        <v>522010924</v>
      </c>
      <c r="C602" s="4" t="s">
        <v>612</v>
      </c>
      <c r="D602" s="4" t="s">
        <v>638</v>
      </c>
    </row>
    <row r="603" spans="1:4" outlineLevel="1" x14ac:dyDescent="0.25">
      <c r="A603" s="5">
        <v>602</v>
      </c>
      <c r="B603" s="6">
        <v>522011050</v>
      </c>
      <c r="C603" s="4" t="s">
        <v>612</v>
      </c>
      <c r="D603" s="4" t="s">
        <v>639</v>
      </c>
    </row>
    <row r="604" spans="1:4" outlineLevel="1" x14ac:dyDescent="0.25">
      <c r="A604" s="5">
        <v>603</v>
      </c>
      <c r="B604" s="6">
        <v>522015418</v>
      </c>
      <c r="C604" s="4" t="s">
        <v>612</v>
      </c>
      <c r="D604" s="4" t="s">
        <v>640</v>
      </c>
    </row>
    <row r="605" spans="1:4" outlineLevel="1" x14ac:dyDescent="0.25">
      <c r="A605" s="5">
        <v>604</v>
      </c>
      <c r="B605" s="6">
        <v>515013642</v>
      </c>
      <c r="C605" s="4" t="s">
        <v>641</v>
      </c>
      <c r="D605" s="4" t="s">
        <v>642</v>
      </c>
    </row>
    <row r="606" spans="1:4" outlineLevel="1" x14ac:dyDescent="0.25">
      <c r="A606" s="5">
        <v>605</v>
      </c>
      <c r="B606" s="6">
        <v>515013106</v>
      </c>
      <c r="C606" s="4" t="s">
        <v>641</v>
      </c>
      <c r="D606" s="4" t="s">
        <v>643</v>
      </c>
    </row>
    <row r="607" spans="1:4" outlineLevel="1" x14ac:dyDescent="0.25">
      <c r="A607" s="5">
        <v>606</v>
      </c>
      <c r="B607" s="6">
        <v>515012670</v>
      </c>
      <c r="C607" s="4" t="s">
        <v>641</v>
      </c>
      <c r="D607" s="4" t="s">
        <v>644</v>
      </c>
    </row>
    <row r="608" spans="1:4" outlineLevel="1" x14ac:dyDescent="0.25">
      <c r="A608" s="5">
        <v>607</v>
      </c>
      <c r="B608" s="6">
        <v>515013603</v>
      </c>
      <c r="C608" s="4" t="s">
        <v>641</v>
      </c>
      <c r="D608" s="4" t="s">
        <v>645</v>
      </c>
    </row>
    <row r="609" spans="1:4" outlineLevel="1" x14ac:dyDescent="0.25">
      <c r="A609" s="5">
        <v>608</v>
      </c>
      <c r="B609" s="6">
        <v>515013138</v>
      </c>
      <c r="C609" s="4" t="s">
        <v>641</v>
      </c>
      <c r="D609" s="4" t="s">
        <v>646</v>
      </c>
    </row>
    <row r="610" spans="1:4" outlineLevel="1" x14ac:dyDescent="0.25">
      <c r="A610" s="5">
        <v>609</v>
      </c>
      <c r="B610" s="6">
        <v>515013716</v>
      </c>
      <c r="C610" s="4" t="s">
        <v>641</v>
      </c>
      <c r="D610" s="4" t="s">
        <v>647</v>
      </c>
    </row>
    <row r="611" spans="1:4" outlineLevel="1" x14ac:dyDescent="0.25">
      <c r="A611" s="5">
        <v>610</v>
      </c>
      <c r="B611" s="6">
        <v>515013610</v>
      </c>
      <c r="C611" s="4" t="s">
        <v>641</v>
      </c>
      <c r="D611" s="4" t="s">
        <v>648</v>
      </c>
    </row>
    <row r="612" spans="1:4" outlineLevel="1" x14ac:dyDescent="0.25">
      <c r="A612" s="5">
        <v>611</v>
      </c>
      <c r="B612" s="6">
        <v>515013628</v>
      </c>
      <c r="C612" s="4" t="s">
        <v>641</v>
      </c>
      <c r="D612" s="4" t="s">
        <v>649</v>
      </c>
    </row>
    <row r="613" spans="1:4" outlineLevel="1" x14ac:dyDescent="0.25">
      <c r="A613" s="5">
        <v>612</v>
      </c>
      <c r="B613" s="6">
        <v>515014935</v>
      </c>
      <c r="C613" s="4" t="s">
        <v>641</v>
      </c>
      <c r="D613" s="4" t="s">
        <v>650</v>
      </c>
    </row>
    <row r="614" spans="1:4" outlineLevel="1" x14ac:dyDescent="0.25">
      <c r="A614" s="5">
        <v>613</v>
      </c>
      <c r="B614" s="6">
        <v>515013593</v>
      </c>
      <c r="C614" s="4" t="s">
        <v>641</v>
      </c>
      <c r="D614" s="4" t="s">
        <v>651</v>
      </c>
    </row>
    <row r="615" spans="1:4" outlineLevel="1" x14ac:dyDescent="0.25">
      <c r="A615" s="5">
        <v>614</v>
      </c>
      <c r="B615" s="6">
        <v>515013240</v>
      </c>
      <c r="C615" s="4" t="s">
        <v>641</v>
      </c>
      <c r="D615" s="4" t="s">
        <v>652</v>
      </c>
    </row>
    <row r="616" spans="1:4" outlineLevel="1" x14ac:dyDescent="0.25">
      <c r="A616" s="5">
        <v>615</v>
      </c>
      <c r="B616" s="6">
        <v>515013113</v>
      </c>
      <c r="C616" s="4" t="s">
        <v>641</v>
      </c>
      <c r="D616" s="4" t="s">
        <v>653</v>
      </c>
    </row>
    <row r="617" spans="1:4" outlineLevel="1" x14ac:dyDescent="0.25">
      <c r="A617" s="5">
        <v>616</v>
      </c>
      <c r="B617" s="6">
        <v>515012656</v>
      </c>
      <c r="C617" s="4" t="s">
        <v>641</v>
      </c>
      <c r="D617" s="4" t="s">
        <v>654</v>
      </c>
    </row>
    <row r="618" spans="1:4" outlineLevel="1" x14ac:dyDescent="0.25">
      <c r="A618" s="5">
        <v>617</v>
      </c>
      <c r="B618" s="6">
        <v>515012663</v>
      </c>
      <c r="C618" s="4" t="s">
        <v>641</v>
      </c>
      <c r="D618" s="4" t="s">
        <v>655</v>
      </c>
    </row>
    <row r="619" spans="1:4" outlineLevel="1" x14ac:dyDescent="0.25">
      <c r="A619" s="5">
        <v>618</v>
      </c>
      <c r="B619" s="6">
        <v>515012737</v>
      </c>
      <c r="C619" s="4" t="s">
        <v>641</v>
      </c>
      <c r="D619" s="4" t="s">
        <v>656</v>
      </c>
    </row>
    <row r="620" spans="1:4" outlineLevel="1" x14ac:dyDescent="0.25">
      <c r="A620" s="5">
        <v>619</v>
      </c>
      <c r="B620" s="6">
        <v>515012649</v>
      </c>
      <c r="C620" s="4" t="s">
        <v>641</v>
      </c>
      <c r="D620" s="4" t="s">
        <v>657</v>
      </c>
    </row>
    <row r="621" spans="1:4" outlineLevel="1" x14ac:dyDescent="0.25">
      <c r="A621" s="5">
        <v>620</v>
      </c>
      <c r="B621" s="6">
        <v>515012688</v>
      </c>
      <c r="C621" s="4" t="s">
        <v>641</v>
      </c>
      <c r="D621" s="4" t="s">
        <v>658</v>
      </c>
    </row>
    <row r="622" spans="1:4" outlineLevel="1" x14ac:dyDescent="0.25">
      <c r="A622" s="5">
        <v>621</v>
      </c>
      <c r="B622" s="6">
        <v>515013530</v>
      </c>
      <c r="C622" s="4" t="s">
        <v>641</v>
      </c>
      <c r="D622" s="4" t="s">
        <v>659</v>
      </c>
    </row>
    <row r="623" spans="1:4" outlineLevel="1" x14ac:dyDescent="0.25">
      <c r="A623" s="5">
        <v>622</v>
      </c>
      <c r="B623" s="6">
        <v>515013120</v>
      </c>
      <c r="C623" s="4" t="s">
        <v>641</v>
      </c>
      <c r="D623" s="4" t="s">
        <v>660</v>
      </c>
    </row>
    <row r="624" spans="1:4" outlineLevel="1" x14ac:dyDescent="0.25">
      <c r="A624" s="5">
        <v>623</v>
      </c>
      <c r="B624" s="6">
        <v>515013152</v>
      </c>
      <c r="C624" s="4" t="s">
        <v>641</v>
      </c>
      <c r="D624" s="4" t="s">
        <v>661</v>
      </c>
    </row>
    <row r="625" spans="1:4" outlineLevel="1" x14ac:dyDescent="0.25">
      <c r="A625" s="5">
        <v>624</v>
      </c>
      <c r="B625" s="6">
        <v>516008116</v>
      </c>
      <c r="C625" s="4" t="s">
        <v>662</v>
      </c>
      <c r="D625" s="4" t="s">
        <v>663</v>
      </c>
    </row>
    <row r="626" spans="1:4" outlineLevel="1" x14ac:dyDescent="0.25">
      <c r="A626" s="5">
        <v>625</v>
      </c>
      <c r="B626" s="6">
        <v>516008099</v>
      </c>
      <c r="C626" s="4" t="s">
        <v>662</v>
      </c>
      <c r="D626" s="4" t="s">
        <v>664</v>
      </c>
    </row>
    <row r="627" spans="1:4" outlineLevel="1" x14ac:dyDescent="0.25">
      <c r="A627" s="5">
        <v>626</v>
      </c>
      <c r="B627" s="6">
        <v>516008109</v>
      </c>
      <c r="C627" s="4" t="s">
        <v>662</v>
      </c>
      <c r="D627" s="4" t="s">
        <v>665</v>
      </c>
    </row>
    <row r="628" spans="1:4" outlineLevel="1" x14ac:dyDescent="0.25">
      <c r="A628" s="5">
        <v>627</v>
      </c>
      <c r="B628" s="6">
        <v>516008081</v>
      </c>
      <c r="C628" s="4" t="s">
        <v>662</v>
      </c>
      <c r="D628" s="4" t="s">
        <v>666</v>
      </c>
    </row>
    <row r="629" spans="1:4" outlineLevel="1" x14ac:dyDescent="0.25">
      <c r="A629" s="5">
        <v>628</v>
      </c>
      <c r="B629" s="6">
        <v>516008349</v>
      </c>
      <c r="C629" s="4" t="s">
        <v>662</v>
      </c>
      <c r="D629" s="4" t="s">
        <v>667</v>
      </c>
    </row>
    <row r="630" spans="1:4" outlineLevel="1" x14ac:dyDescent="0.25">
      <c r="A630" s="5">
        <v>629</v>
      </c>
      <c r="B630" s="6">
        <v>516008324</v>
      </c>
      <c r="C630" s="4" t="s">
        <v>662</v>
      </c>
      <c r="D630" s="4" t="s">
        <v>668</v>
      </c>
    </row>
    <row r="631" spans="1:4" outlineLevel="1" x14ac:dyDescent="0.25">
      <c r="A631" s="5">
        <v>630</v>
      </c>
      <c r="B631" s="6">
        <v>516008388</v>
      </c>
      <c r="C631" s="4" t="s">
        <v>662</v>
      </c>
      <c r="D631" s="4" t="s">
        <v>669</v>
      </c>
    </row>
    <row r="632" spans="1:4" outlineLevel="1" x14ac:dyDescent="0.25">
      <c r="A632" s="5">
        <v>631</v>
      </c>
      <c r="B632" s="6">
        <v>516008268</v>
      </c>
      <c r="C632" s="4" t="s">
        <v>662</v>
      </c>
      <c r="D632" s="4" t="s">
        <v>670</v>
      </c>
    </row>
    <row r="633" spans="1:4" outlineLevel="1" x14ac:dyDescent="0.25">
      <c r="A633" s="5">
        <v>632</v>
      </c>
      <c r="B633" s="6">
        <v>516008148</v>
      </c>
      <c r="C633" s="4" t="s">
        <v>662</v>
      </c>
      <c r="D633" s="4" t="s">
        <v>671</v>
      </c>
    </row>
    <row r="634" spans="1:4" outlineLevel="1" x14ac:dyDescent="0.25">
      <c r="A634" s="5">
        <v>633</v>
      </c>
      <c r="B634" s="6">
        <v>516008290</v>
      </c>
      <c r="C634" s="4" t="s">
        <v>662</v>
      </c>
      <c r="D634" s="4" t="s">
        <v>672</v>
      </c>
    </row>
    <row r="635" spans="1:4" outlineLevel="1" x14ac:dyDescent="0.25">
      <c r="A635" s="5">
        <v>634</v>
      </c>
      <c r="B635" s="6">
        <v>516008236</v>
      </c>
      <c r="C635" s="4" t="s">
        <v>662</v>
      </c>
      <c r="D635" s="4" t="s">
        <v>673</v>
      </c>
    </row>
    <row r="636" spans="1:4" outlineLevel="1" x14ac:dyDescent="0.25">
      <c r="A636" s="5">
        <v>635</v>
      </c>
      <c r="B636" s="6">
        <v>516008123</v>
      </c>
      <c r="C636" s="4" t="s">
        <v>662</v>
      </c>
      <c r="D636" s="4" t="s">
        <v>674</v>
      </c>
    </row>
    <row r="637" spans="1:4" outlineLevel="1" x14ac:dyDescent="0.25">
      <c r="A637" s="5">
        <v>636</v>
      </c>
      <c r="B637" s="6">
        <v>516008155</v>
      </c>
      <c r="C637" s="4" t="s">
        <v>662</v>
      </c>
      <c r="D637" s="4" t="s">
        <v>675</v>
      </c>
    </row>
    <row r="638" spans="1:4" outlineLevel="1" x14ac:dyDescent="0.25">
      <c r="A638" s="5">
        <v>637</v>
      </c>
      <c r="B638" s="6">
        <v>516009261</v>
      </c>
      <c r="C638" s="4" t="s">
        <v>662</v>
      </c>
      <c r="D638" s="4" t="s">
        <v>676</v>
      </c>
    </row>
    <row r="639" spans="1:4" outlineLevel="1" x14ac:dyDescent="0.25">
      <c r="A639" s="5">
        <v>638</v>
      </c>
      <c r="B639" s="6">
        <v>516008170</v>
      </c>
      <c r="C639" s="4" t="s">
        <v>662</v>
      </c>
      <c r="D639" s="4" t="s">
        <v>677</v>
      </c>
    </row>
    <row r="640" spans="1:4" outlineLevel="1" x14ac:dyDescent="0.25">
      <c r="A640" s="5">
        <v>639</v>
      </c>
      <c r="B640" s="6">
        <v>516008187</v>
      </c>
      <c r="C640" s="4" t="s">
        <v>662</v>
      </c>
      <c r="D640" s="4" t="s">
        <v>678</v>
      </c>
    </row>
    <row r="641" spans="1:4" outlineLevel="1" x14ac:dyDescent="0.25">
      <c r="A641" s="5">
        <v>640</v>
      </c>
      <c r="B641" s="6">
        <v>516008162</v>
      </c>
      <c r="C641" s="4" t="s">
        <v>662</v>
      </c>
      <c r="D641" s="4" t="s">
        <v>679</v>
      </c>
    </row>
    <row r="642" spans="1:4" outlineLevel="1" x14ac:dyDescent="0.25">
      <c r="A642" s="5">
        <v>641</v>
      </c>
      <c r="B642" s="6">
        <v>516008204</v>
      </c>
      <c r="C642" s="4" t="s">
        <v>662</v>
      </c>
      <c r="D642" s="4" t="s">
        <v>680</v>
      </c>
    </row>
    <row r="643" spans="1:4" outlineLevel="1" x14ac:dyDescent="0.25">
      <c r="A643" s="5">
        <v>642</v>
      </c>
      <c r="B643" s="6">
        <v>516008243</v>
      </c>
      <c r="C643" s="4" t="s">
        <v>662</v>
      </c>
      <c r="D643" s="4" t="s">
        <v>681</v>
      </c>
    </row>
    <row r="644" spans="1:4" outlineLevel="1" x14ac:dyDescent="0.25">
      <c r="A644" s="5">
        <v>643</v>
      </c>
      <c r="B644" s="6">
        <v>516010940</v>
      </c>
      <c r="C644" s="4" t="s">
        <v>662</v>
      </c>
      <c r="D644" s="4" t="s">
        <v>682</v>
      </c>
    </row>
    <row r="645" spans="1:4" outlineLevel="1" x14ac:dyDescent="0.25">
      <c r="A645" s="5">
        <v>644</v>
      </c>
      <c r="B645" s="6">
        <v>516008250</v>
      </c>
      <c r="C645" s="4" t="s">
        <v>662</v>
      </c>
      <c r="D645" s="4" t="s">
        <v>683</v>
      </c>
    </row>
    <row r="646" spans="1:4" outlineLevel="1" x14ac:dyDescent="0.25">
      <c r="A646" s="5">
        <v>645</v>
      </c>
      <c r="B646" s="6">
        <v>516008363</v>
      </c>
      <c r="C646" s="4" t="s">
        <v>662</v>
      </c>
      <c r="D646" s="4" t="s">
        <v>684</v>
      </c>
    </row>
    <row r="647" spans="1:4" outlineLevel="1" x14ac:dyDescent="0.25">
      <c r="A647" s="5">
        <v>646</v>
      </c>
      <c r="B647" s="6">
        <v>516008229</v>
      </c>
      <c r="C647" s="4" t="s">
        <v>662</v>
      </c>
      <c r="D647" s="4" t="s">
        <v>685</v>
      </c>
    </row>
    <row r="648" spans="1:4" outlineLevel="1" x14ac:dyDescent="0.25">
      <c r="A648" s="5">
        <v>647</v>
      </c>
      <c r="B648" s="6">
        <v>517000102</v>
      </c>
      <c r="C648" s="4" t="s">
        <v>686</v>
      </c>
      <c r="D648" s="4" t="s">
        <v>687</v>
      </c>
    </row>
    <row r="649" spans="1:4" outlineLevel="1" x14ac:dyDescent="0.25">
      <c r="A649" s="5">
        <v>648</v>
      </c>
      <c r="B649" s="6">
        <v>547005813</v>
      </c>
      <c r="C649" s="4" t="s">
        <v>686</v>
      </c>
      <c r="D649" s="4" t="s">
        <v>688</v>
      </c>
    </row>
    <row r="650" spans="1:4" outlineLevel="1" x14ac:dyDescent="0.25">
      <c r="A650" s="5">
        <v>649</v>
      </c>
      <c r="B650" s="6">
        <v>517008616</v>
      </c>
      <c r="C650" s="4" t="s">
        <v>686</v>
      </c>
      <c r="D650" s="4" t="s">
        <v>689</v>
      </c>
    </row>
    <row r="651" spans="1:4" outlineLevel="1" x14ac:dyDescent="0.25">
      <c r="A651" s="5">
        <v>650</v>
      </c>
      <c r="B651" s="6">
        <v>517015797</v>
      </c>
      <c r="C651" s="4" t="s">
        <v>686</v>
      </c>
      <c r="D651" s="4" t="s">
        <v>690</v>
      </c>
    </row>
    <row r="652" spans="1:4" outlineLevel="1" x14ac:dyDescent="0.25">
      <c r="A652" s="5">
        <v>651</v>
      </c>
      <c r="B652" s="6">
        <v>517000127</v>
      </c>
      <c r="C652" s="4" t="s">
        <v>686</v>
      </c>
      <c r="D652" s="4" t="s">
        <v>691</v>
      </c>
    </row>
    <row r="653" spans="1:4" outlineLevel="1" x14ac:dyDescent="0.25">
      <c r="A653" s="5">
        <v>652</v>
      </c>
      <c r="B653" s="6">
        <v>517000092</v>
      </c>
      <c r="C653" s="4" t="s">
        <v>686</v>
      </c>
      <c r="D653" s="4" t="s">
        <v>692</v>
      </c>
    </row>
    <row r="654" spans="1:4" outlineLevel="1" x14ac:dyDescent="0.25">
      <c r="A654" s="5">
        <v>653</v>
      </c>
      <c r="B654" s="6">
        <v>547005958</v>
      </c>
      <c r="C654" s="4" t="s">
        <v>686</v>
      </c>
      <c r="D654" s="4" t="s">
        <v>693</v>
      </c>
    </row>
    <row r="655" spans="1:4" outlineLevel="1" x14ac:dyDescent="0.25">
      <c r="A655" s="5">
        <v>654</v>
      </c>
      <c r="B655" s="6">
        <v>547006278</v>
      </c>
      <c r="C655" s="4" t="s">
        <v>686</v>
      </c>
      <c r="D655" s="4" t="s">
        <v>694</v>
      </c>
    </row>
    <row r="656" spans="1:4" outlineLevel="1" x14ac:dyDescent="0.25">
      <c r="A656" s="5">
        <v>655</v>
      </c>
      <c r="B656" s="6">
        <v>547006119</v>
      </c>
      <c r="C656" s="4" t="s">
        <v>686</v>
      </c>
      <c r="D656" s="4" t="s">
        <v>695</v>
      </c>
    </row>
    <row r="657" spans="1:4" outlineLevel="1" x14ac:dyDescent="0.25">
      <c r="A657" s="5">
        <v>656</v>
      </c>
      <c r="B657" s="6">
        <v>517011993</v>
      </c>
      <c r="C657" s="4" t="s">
        <v>686</v>
      </c>
      <c r="D657" s="4" t="s">
        <v>696</v>
      </c>
    </row>
    <row r="658" spans="1:4" outlineLevel="1" x14ac:dyDescent="0.25">
      <c r="A658" s="5">
        <v>657</v>
      </c>
      <c r="B658" s="6">
        <v>517011930</v>
      </c>
      <c r="C658" s="4" t="s">
        <v>686</v>
      </c>
      <c r="D658" s="4" t="s">
        <v>697</v>
      </c>
    </row>
    <row r="659" spans="1:4" outlineLevel="1" x14ac:dyDescent="0.25">
      <c r="A659" s="5">
        <v>658</v>
      </c>
      <c r="B659" s="6">
        <v>547006260</v>
      </c>
      <c r="C659" s="4" t="s">
        <v>686</v>
      </c>
      <c r="D659" s="4" t="s">
        <v>698</v>
      </c>
    </row>
    <row r="660" spans="1:4" outlineLevel="1" x14ac:dyDescent="0.25">
      <c r="A660" s="5">
        <v>659</v>
      </c>
      <c r="B660" s="6">
        <v>517011979</v>
      </c>
      <c r="C660" s="4" t="s">
        <v>686</v>
      </c>
      <c r="D660" s="4" t="s">
        <v>699</v>
      </c>
    </row>
    <row r="661" spans="1:4" outlineLevel="1" x14ac:dyDescent="0.25">
      <c r="A661" s="5">
        <v>660</v>
      </c>
      <c r="B661" s="6">
        <v>547005845</v>
      </c>
      <c r="C661" s="4" t="s">
        <v>686</v>
      </c>
      <c r="D661" s="4" t="s">
        <v>700</v>
      </c>
    </row>
    <row r="662" spans="1:4" outlineLevel="1" x14ac:dyDescent="0.25">
      <c r="A662" s="5">
        <v>661</v>
      </c>
      <c r="B662" s="6">
        <v>517000208</v>
      </c>
      <c r="C662" s="4" t="s">
        <v>686</v>
      </c>
      <c r="D662" s="4" t="s">
        <v>701</v>
      </c>
    </row>
    <row r="663" spans="1:4" outlineLevel="1" x14ac:dyDescent="0.25">
      <c r="A663" s="5">
        <v>662</v>
      </c>
      <c r="B663" s="6">
        <v>547005901</v>
      </c>
      <c r="C663" s="4" t="s">
        <v>686</v>
      </c>
      <c r="D663" s="4" t="s">
        <v>702</v>
      </c>
    </row>
    <row r="664" spans="1:4" outlineLevel="1" x14ac:dyDescent="0.25">
      <c r="A664" s="5">
        <v>663</v>
      </c>
      <c r="B664" s="6">
        <v>517004763</v>
      </c>
      <c r="C664" s="4" t="s">
        <v>686</v>
      </c>
      <c r="D664" s="4" t="s">
        <v>703</v>
      </c>
    </row>
    <row r="665" spans="1:4" outlineLevel="1" x14ac:dyDescent="0.25">
      <c r="A665" s="5">
        <v>664</v>
      </c>
      <c r="B665" s="6">
        <v>547005820</v>
      </c>
      <c r="C665" s="4" t="s">
        <v>686</v>
      </c>
      <c r="D665" s="4" t="s">
        <v>704</v>
      </c>
    </row>
    <row r="666" spans="1:4" outlineLevel="1" x14ac:dyDescent="0.25">
      <c r="A666" s="5">
        <v>665</v>
      </c>
      <c r="B666" s="6">
        <v>547006334</v>
      </c>
      <c r="C666" s="4" t="s">
        <v>686</v>
      </c>
      <c r="D666" s="4" t="s">
        <v>705</v>
      </c>
    </row>
    <row r="667" spans="1:4" outlineLevel="1" x14ac:dyDescent="0.25">
      <c r="A667" s="5">
        <v>666</v>
      </c>
      <c r="B667" s="6">
        <v>517012002</v>
      </c>
      <c r="C667" s="4" t="s">
        <v>686</v>
      </c>
      <c r="D667" s="4" t="s">
        <v>706</v>
      </c>
    </row>
    <row r="668" spans="1:4" outlineLevel="1" x14ac:dyDescent="0.25">
      <c r="A668" s="5">
        <v>667</v>
      </c>
      <c r="B668" s="6">
        <v>547006207</v>
      </c>
      <c r="C668" s="4" t="s">
        <v>686</v>
      </c>
      <c r="D668" s="4" t="s">
        <v>707</v>
      </c>
    </row>
    <row r="669" spans="1:4" outlineLevel="1" x14ac:dyDescent="0.25">
      <c r="A669" s="5">
        <v>668</v>
      </c>
      <c r="B669" s="6">
        <v>547006310</v>
      </c>
      <c r="C669" s="4" t="s">
        <v>686</v>
      </c>
      <c r="D669" s="4" t="s">
        <v>708</v>
      </c>
    </row>
    <row r="670" spans="1:4" outlineLevel="1" x14ac:dyDescent="0.25">
      <c r="A670" s="5">
        <v>669</v>
      </c>
      <c r="B670" s="6">
        <v>517000060</v>
      </c>
      <c r="C670" s="4" t="s">
        <v>686</v>
      </c>
      <c r="D670" s="4" t="s">
        <v>709</v>
      </c>
    </row>
    <row r="671" spans="1:4" outlineLevel="1" x14ac:dyDescent="0.25">
      <c r="A671" s="5">
        <v>670</v>
      </c>
      <c r="B671" s="6">
        <v>547006091</v>
      </c>
      <c r="C671" s="4" t="s">
        <v>686</v>
      </c>
      <c r="D671" s="4" t="s">
        <v>710</v>
      </c>
    </row>
    <row r="672" spans="1:4" outlineLevel="1" x14ac:dyDescent="0.25">
      <c r="A672" s="5">
        <v>671</v>
      </c>
      <c r="B672" s="6">
        <v>517000014</v>
      </c>
      <c r="C672" s="4" t="s">
        <v>686</v>
      </c>
      <c r="D672" s="4" t="s">
        <v>711</v>
      </c>
    </row>
    <row r="673" spans="1:4" outlineLevel="1" x14ac:dyDescent="0.25">
      <c r="A673" s="5">
        <v>672</v>
      </c>
      <c r="B673" s="6">
        <v>547005980</v>
      </c>
      <c r="C673" s="4" t="s">
        <v>686</v>
      </c>
      <c r="D673" s="4" t="s">
        <v>712</v>
      </c>
    </row>
    <row r="674" spans="1:4" outlineLevel="1" x14ac:dyDescent="0.25">
      <c r="A674" s="5">
        <v>673</v>
      </c>
      <c r="B674" s="6">
        <v>547006077</v>
      </c>
      <c r="C674" s="4" t="s">
        <v>686</v>
      </c>
      <c r="D674" s="4" t="s">
        <v>713</v>
      </c>
    </row>
    <row r="675" spans="1:4" outlineLevel="1" x14ac:dyDescent="0.25">
      <c r="A675" s="5">
        <v>674</v>
      </c>
      <c r="B675" s="6">
        <v>547006045</v>
      </c>
      <c r="C675" s="4" t="s">
        <v>686</v>
      </c>
      <c r="D675" s="4" t="s">
        <v>714</v>
      </c>
    </row>
    <row r="676" spans="1:4" outlineLevel="1" x14ac:dyDescent="0.25">
      <c r="A676" s="5">
        <v>675</v>
      </c>
      <c r="B676" s="6">
        <v>547006359</v>
      </c>
      <c r="C676" s="4" t="s">
        <v>686</v>
      </c>
      <c r="D676" s="4" t="s">
        <v>715</v>
      </c>
    </row>
    <row r="677" spans="1:4" outlineLevel="1" x14ac:dyDescent="0.25">
      <c r="A677" s="5">
        <v>676</v>
      </c>
      <c r="B677" s="6">
        <v>517000021</v>
      </c>
      <c r="C677" s="4" t="s">
        <v>686</v>
      </c>
      <c r="D677" s="4" t="s">
        <v>716</v>
      </c>
    </row>
    <row r="678" spans="1:4" outlineLevel="1" x14ac:dyDescent="0.25">
      <c r="A678" s="5">
        <v>677</v>
      </c>
      <c r="B678" s="6">
        <v>517011954</v>
      </c>
      <c r="C678" s="4" t="s">
        <v>686</v>
      </c>
      <c r="D678" s="4" t="s">
        <v>717</v>
      </c>
    </row>
    <row r="679" spans="1:4" outlineLevel="1" x14ac:dyDescent="0.25">
      <c r="A679" s="5">
        <v>678</v>
      </c>
      <c r="B679" s="6">
        <v>517015772</v>
      </c>
      <c r="C679" s="4" t="s">
        <v>686</v>
      </c>
      <c r="D679" s="4" t="s">
        <v>718</v>
      </c>
    </row>
    <row r="680" spans="1:4" outlineLevel="1" x14ac:dyDescent="0.25">
      <c r="A680" s="5">
        <v>679</v>
      </c>
      <c r="B680" s="6">
        <v>547006020</v>
      </c>
      <c r="C680" s="4" t="s">
        <v>686</v>
      </c>
      <c r="D680" s="4" t="s">
        <v>719</v>
      </c>
    </row>
    <row r="681" spans="1:4" outlineLevel="1" x14ac:dyDescent="0.25">
      <c r="A681" s="5">
        <v>680</v>
      </c>
      <c r="B681" s="6">
        <v>517013006</v>
      </c>
      <c r="C681" s="4" t="s">
        <v>686</v>
      </c>
      <c r="D681" s="4" t="s">
        <v>720</v>
      </c>
    </row>
    <row r="682" spans="1:4" outlineLevel="1" x14ac:dyDescent="0.25">
      <c r="A682" s="5">
        <v>681</v>
      </c>
      <c r="B682" s="6">
        <v>547005965</v>
      </c>
      <c r="C682" s="4" t="s">
        <v>686</v>
      </c>
      <c r="D682" s="4" t="s">
        <v>721</v>
      </c>
    </row>
    <row r="683" spans="1:4" outlineLevel="1" x14ac:dyDescent="0.25">
      <c r="A683" s="5">
        <v>682</v>
      </c>
      <c r="B683" s="6">
        <v>517015613</v>
      </c>
      <c r="C683" s="4" t="s">
        <v>686</v>
      </c>
      <c r="D683" s="4" t="s">
        <v>722</v>
      </c>
    </row>
    <row r="684" spans="1:4" outlineLevel="1" x14ac:dyDescent="0.25">
      <c r="A684" s="5">
        <v>683</v>
      </c>
      <c r="B684" s="6">
        <v>547006158</v>
      </c>
      <c r="C684" s="4" t="s">
        <v>686</v>
      </c>
      <c r="D684" s="4" t="s">
        <v>723</v>
      </c>
    </row>
    <row r="685" spans="1:4" outlineLevel="1" x14ac:dyDescent="0.25">
      <c r="A685" s="5">
        <v>684</v>
      </c>
      <c r="B685" s="6">
        <v>547005997</v>
      </c>
      <c r="C685" s="4" t="s">
        <v>686</v>
      </c>
      <c r="D685" s="4" t="s">
        <v>724</v>
      </c>
    </row>
    <row r="686" spans="1:4" outlineLevel="1" x14ac:dyDescent="0.25">
      <c r="A686" s="5">
        <v>685</v>
      </c>
      <c r="B686" s="6">
        <v>517015620</v>
      </c>
      <c r="C686" s="4" t="s">
        <v>686</v>
      </c>
      <c r="D686" s="4" t="s">
        <v>725</v>
      </c>
    </row>
    <row r="687" spans="1:4" outlineLevel="1" x14ac:dyDescent="0.25">
      <c r="A687" s="5">
        <v>686</v>
      </c>
      <c r="B687" s="6">
        <v>517011591</v>
      </c>
      <c r="C687" s="4" t="s">
        <v>686</v>
      </c>
      <c r="D687" s="4" t="s">
        <v>726</v>
      </c>
    </row>
    <row r="688" spans="1:4" outlineLevel="1" x14ac:dyDescent="0.25">
      <c r="A688" s="5">
        <v>687</v>
      </c>
      <c r="B688" s="6">
        <v>547005838</v>
      </c>
      <c r="C688" s="4" t="s">
        <v>686</v>
      </c>
      <c r="D688" s="4" t="s">
        <v>727</v>
      </c>
    </row>
    <row r="689" spans="1:4" outlineLevel="1" x14ac:dyDescent="0.25">
      <c r="A689" s="5">
        <v>688</v>
      </c>
      <c r="B689" s="6">
        <v>517008207</v>
      </c>
      <c r="C689" s="4" t="s">
        <v>686</v>
      </c>
      <c r="D689" s="4" t="s">
        <v>728</v>
      </c>
    </row>
    <row r="690" spans="1:4" outlineLevel="1" x14ac:dyDescent="0.25">
      <c r="A690" s="5">
        <v>689</v>
      </c>
      <c r="B690" s="6">
        <v>547006366</v>
      </c>
      <c r="C690" s="4" t="s">
        <v>686</v>
      </c>
      <c r="D690" s="4" t="s">
        <v>729</v>
      </c>
    </row>
    <row r="691" spans="1:4" outlineLevel="1" x14ac:dyDescent="0.25">
      <c r="A691" s="5">
        <v>690</v>
      </c>
      <c r="B691" s="6">
        <v>518001606</v>
      </c>
      <c r="C691" s="4" t="s">
        <v>730</v>
      </c>
      <c r="D691" s="4" t="s">
        <v>731</v>
      </c>
    </row>
    <row r="692" spans="1:4" outlineLevel="1" x14ac:dyDescent="0.25">
      <c r="A692" s="5">
        <v>691</v>
      </c>
      <c r="B692" s="6">
        <v>518001564</v>
      </c>
      <c r="C692" s="4" t="s">
        <v>730</v>
      </c>
      <c r="D692" s="4" t="s">
        <v>732</v>
      </c>
    </row>
    <row r="693" spans="1:4" outlineLevel="1" x14ac:dyDescent="0.25">
      <c r="A693" s="5">
        <v>692</v>
      </c>
      <c r="B693" s="6">
        <v>518001620</v>
      </c>
      <c r="C693" s="4" t="s">
        <v>730</v>
      </c>
      <c r="D693" s="4" t="s">
        <v>733</v>
      </c>
    </row>
    <row r="694" spans="1:4" outlineLevel="1" x14ac:dyDescent="0.25">
      <c r="A694" s="5">
        <v>693</v>
      </c>
      <c r="B694" s="6">
        <v>518001540</v>
      </c>
      <c r="C694" s="4" t="s">
        <v>730</v>
      </c>
      <c r="D694" s="4" t="s">
        <v>734</v>
      </c>
    </row>
    <row r="695" spans="1:4" outlineLevel="1" x14ac:dyDescent="0.25">
      <c r="A695" s="5">
        <v>694</v>
      </c>
      <c r="B695" s="6">
        <v>518001557</v>
      </c>
      <c r="C695" s="4" t="s">
        <v>730</v>
      </c>
      <c r="D695" s="4" t="s">
        <v>735</v>
      </c>
    </row>
    <row r="696" spans="1:4" outlineLevel="1" x14ac:dyDescent="0.25">
      <c r="A696" s="5">
        <v>695</v>
      </c>
      <c r="B696" s="6">
        <v>518002198</v>
      </c>
      <c r="C696" s="4" t="s">
        <v>730</v>
      </c>
      <c r="D696" s="4" t="s">
        <v>736</v>
      </c>
    </row>
    <row r="697" spans="1:4" outlineLevel="1" x14ac:dyDescent="0.25">
      <c r="A697" s="5">
        <v>696</v>
      </c>
      <c r="B697" s="6">
        <v>518001250</v>
      </c>
      <c r="C697" s="4" t="s">
        <v>730</v>
      </c>
      <c r="D697" s="4" t="s">
        <v>737</v>
      </c>
    </row>
    <row r="698" spans="1:4" outlineLevel="1" x14ac:dyDescent="0.25">
      <c r="A698" s="5">
        <v>697</v>
      </c>
      <c r="B698" s="6">
        <v>518001290</v>
      </c>
      <c r="C698" s="4" t="s">
        <v>730</v>
      </c>
      <c r="D698" s="4" t="s">
        <v>738</v>
      </c>
    </row>
    <row r="699" spans="1:4" outlineLevel="1" x14ac:dyDescent="0.25">
      <c r="A699" s="5">
        <v>698</v>
      </c>
      <c r="B699" s="6">
        <v>518001490</v>
      </c>
      <c r="C699" s="4" t="s">
        <v>730</v>
      </c>
      <c r="D699" s="4" t="s">
        <v>739</v>
      </c>
    </row>
    <row r="700" spans="1:4" outlineLevel="1" x14ac:dyDescent="0.25">
      <c r="A700" s="5">
        <v>699</v>
      </c>
      <c r="B700" s="6">
        <v>518001483</v>
      </c>
      <c r="C700" s="4" t="s">
        <v>730</v>
      </c>
      <c r="D700" s="4" t="s">
        <v>740</v>
      </c>
    </row>
    <row r="701" spans="1:4" outlineLevel="1" x14ac:dyDescent="0.25">
      <c r="A701" s="5">
        <v>700</v>
      </c>
      <c r="B701" s="6">
        <v>518001589</v>
      </c>
      <c r="C701" s="4" t="s">
        <v>730</v>
      </c>
      <c r="D701" s="4" t="s">
        <v>741</v>
      </c>
    </row>
    <row r="702" spans="1:4" outlineLevel="1" x14ac:dyDescent="0.25">
      <c r="A702" s="5">
        <v>701</v>
      </c>
      <c r="B702" s="6">
        <v>518001596</v>
      </c>
      <c r="C702" s="4" t="s">
        <v>730</v>
      </c>
      <c r="D702" s="4" t="s">
        <v>742</v>
      </c>
    </row>
    <row r="703" spans="1:4" outlineLevel="1" x14ac:dyDescent="0.25">
      <c r="A703" s="5">
        <v>702</v>
      </c>
      <c r="B703" s="6">
        <v>518001525</v>
      </c>
      <c r="C703" s="4" t="s">
        <v>730</v>
      </c>
      <c r="D703" s="4" t="s">
        <v>743</v>
      </c>
    </row>
    <row r="704" spans="1:4" outlineLevel="1" x14ac:dyDescent="0.25">
      <c r="A704" s="5">
        <v>703</v>
      </c>
      <c r="B704" s="6">
        <v>518001719</v>
      </c>
      <c r="C704" s="4" t="s">
        <v>730</v>
      </c>
      <c r="D704" s="4" t="s">
        <v>744</v>
      </c>
    </row>
    <row r="705" spans="1:4" outlineLevel="1" x14ac:dyDescent="0.25">
      <c r="A705" s="5">
        <v>704</v>
      </c>
      <c r="B705" s="6">
        <v>552002511</v>
      </c>
      <c r="C705" s="4" t="s">
        <v>745</v>
      </c>
      <c r="D705" s="4" t="s">
        <v>746</v>
      </c>
    </row>
    <row r="706" spans="1:4" outlineLevel="1" x14ac:dyDescent="0.25">
      <c r="A706" s="5">
        <v>705</v>
      </c>
      <c r="B706" s="6">
        <v>552002462</v>
      </c>
      <c r="C706" s="4" t="s">
        <v>745</v>
      </c>
      <c r="D706" s="4" t="s">
        <v>747</v>
      </c>
    </row>
    <row r="707" spans="1:4" outlineLevel="1" x14ac:dyDescent="0.25">
      <c r="A707" s="5">
        <v>706</v>
      </c>
      <c r="B707" s="6">
        <v>552002550</v>
      </c>
      <c r="C707" s="4" t="s">
        <v>745</v>
      </c>
      <c r="D707" s="4" t="s">
        <v>748</v>
      </c>
    </row>
    <row r="708" spans="1:4" outlineLevel="1" x14ac:dyDescent="0.25">
      <c r="A708" s="5">
        <v>707</v>
      </c>
      <c r="B708" s="6">
        <v>552002455</v>
      </c>
      <c r="C708" s="4" t="s">
        <v>745</v>
      </c>
      <c r="D708" s="4" t="s">
        <v>749</v>
      </c>
    </row>
    <row r="709" spans="1:4" outlineLevel="1" x14ac:dyDescent="0.25">
      <c r="A709" s="5">
        <v>708</v>
      </c>
      <c r="B709" s="6">
        <v>552006717</v>
      </c>
      <c r="C709" s="4" t="s">
        <v>745</v>
      </c>
      <c r="D709" s="4" t="s">
        <v>750</v>
      </c>
    </row>
    <row r="710" spans="1:4" outlineLevel="1" x14ac:dyDescent="0.25">
      <c r="A710" s="5">
        <v>709</v>
      </c>
      <c r="B710" s="6">
        <v>552002575</v>
      </c>
      <c r="C710" s="4" t="s">
        <v>745</v>
      </c>
      <c r="D710" s="4" t="s">
        <v>751</v>
      </c>
    </row>
    <row r="711" spans="1:4" outlineLevel="1" x14ac:dyDescent="0.25">
      <c r="A711" s="5">
        <v>710</v>
      </c>
      <c r="B711" s="6">
        <v>552002409</v>
      </c>
      <c r="C711" s="4" t="s">
        <v>745</v>
      </c>
      <c r="D711" s="4" t="s">
        <v>752</v>
      </c>
    </row>
    <row r="712" spans="1:4" outlineLevel="1" x14ac:dyDescent="0.25">
      <c r="A712" s="5">
        <v>711</v>
      </c>
      <c r="B712" s="6">
        <v>552002568</v>
      </c>
      <c r="C712" s="4" t="s">
        <v>745</v>
      </c>
      <c r="D712" s="4" t="s">
        <v>753</v>
      </c>
    </row>
    <row r="713" spans="1:4" outlineLevel="1" x14ac:dyDescent="0.25">
      <c r="A713" s="5">
        <v>712</v>
      </c>
      <c r="B713" s="6">
        <v>552002504</v>
      </c>
      <c r="C713" s="4" t="s">
        <v>745</v>
      </c>
      <c r="D713" s="4" t="s">
        <v>754</v>
      </c>
    </row>
    <row r="714" spans="1:4" outlineLevel="1" x14ac:dyDescent="0.25">
      <c r="A714" s="5">
        <v>713</v>
      </c>
      <c r="B714" s="6">
        <v>519013273</v>
      </c>
      <c r="C714" s="4" t="s">
        <v>755</v>
      </c>
      <c r="D714" s="4" t="s">
        <v>756</v>
      </c>
    </row>
    <row r="715" spans="1:4" outlineLevel="1" x14ac:dyDescent="0.25">
      <c r="A715" s="5">
        <v>714</v>
      </c>
      <c r="B715" s="6">
        <v>519001937</v>
      </c>
      <c r="C715" s="4" t="s">
        <v>755</v>
      </c>
      <c r="D715" s="4" t="s">
        <v>757</v>
      </c>
    </row>
    <row r="716" spans="1:4" outlineLevel="1" x14ac:dyDescent="0.25">
      <c r="A716" s="5">
        <v>715</v>
      </c>
      <c r="B716" s="6">
        <v>519002176</v>
      </c>
      <c r="C716" s="4" t="s">
        <v>755</v>
      </c>
      <c r="D716" s="4" t="s">
        <v>758</v>
      </c>
    </row>
    <row r="717" spans="1:4" outlineLevel="1" x14ac:dyDescent="0.25">
      <c r="A717" s="5">
        <v>716</v>
      </c>
      <c r="B717" s="6">
        <v>519002120</v>
      </c>
      <c r="C717" s="4" t="s">
        <v>755</v>
      </c>
      <c r="D717" s="4" t="s">
        <v>759</v>
      </c>
    </row>
    <row r="718" spans="1:4" outlineLevel="1" x14ac:dyDescent="0.25">
      <c r="A718" s="5">
        <v>717</v>
      </c>
      <c r="B718" s="6">
        <v>519002095</v>
      </c>
      <c r="C718" s="4" t="s">
        <v>755</v>
      </c>
      <c r="D718" s="4" t="s">
        <v>760</v>
      </c>
    </row>
    <row r="719" spans="1:4" outlineLevel="1" x14ac:dyDescent="0.25">
      <c r="A719" s="5">
        <v>718</v>
      </c>
      <c r="B719" s="6">
        <v>519002000</v>
      </c>
      <c r="C719" s="4" t="s">
        <v>755</v>
      </c>
      <c r="D719" s="4" t="s">
        <v>761</v>
      </c>
    </row>
    <row r="720" spans="1:4" outlineLevel="1" x14ac:dyDescent="0.25">
      <c r="A720" s="5">
        <v>719</v>
      </c>
      <c r="B720" s="6">
        <v>519001944</v>
      </c>
      <c r="C720" s="4" t="s">
        <v>755</v>
      </c>
      <c r="D720" s="4" t="s">
        <v>762</v>
      </c>
    </row>
    <row r="721" spans="1:4" outlineLevel="1" x14ac:dyDescent="0.25">
      <c r="A721" s="5">
        <v>720</v>
      </c>
      <c r="B721" s="6">
        <v>519001951</v>
      </c>
      <c r="C721" s="4" t="s">
        <v>755</v>
      </c>
      <c r="D721" s="4" t="s">
        <v>763</v>
      </c>
    </row>
    <row r="722" spans="1:4" outlineLevel="1" x14ac:dyDescent="0.25">
      <c r="A722" s="5">
        <v>721</v>
      </c>
      <c r="B722" s="6">
        <v>519002031</v>
      </c>
      <c r="C722" s="4" t="s">
        <v>755</v>
      </c>
      <c r="D722" s="4" t="s">
        <v>764</v>
      </c>
    </row>
    <row r="723" spans="1:4" outlineLevel="1" x14ac:dyDescent="0.25">
      <c r="A723" s="5">
        <v>722</v>
      </c>
      <c r="B723" s="6">
        <v>519001905</v>
      </c>
      <c r="C723" s="4" t="s">
        <v>755</v>
      </c>
      <c r="D723" s="4" t="s">
        <v>765</v>
      </c>
    </row>
    <row r="724" spans="1:4" outlineLevel="1" x14ac:dyDescent="0.25">
      <c r="A724" s="5">
        <v>723</v>
      </c>
      <c r="B724" s="6">
        <v>519001920</v>
      </c>
      <c r="C724" s="4" t="s">
        <v>755</v>
      </c>
      <c r="D724" s="4" t="s">
        <v>766</v>
      </c>
    </row>
    <row r="725" spans="1:4" outlineLevel="1" x14ac:dyDescent="0.25">
      <c r="A725" s="5">
        <v>724</v>
      </c>
      <c r="B725" s="6">
        <v>519002024</v>
      </c>
      <c r="C725" s="4" t="s">
        <v>755</v>
      </c>
      <c r="D725" s="4" t="s">
        <v>767</v>
      </c>
    </row>
    <row r="726" spans="1:4" outlineLevel="1" x14ac:dyDescent="0.25">
      <c r="A726" s="5">
        <v>725</v>
      </c>
      <c r="B726" s="6">
        <v>519002151</v>
      </c>
      <c r="C726" s="4" t="s">
        <v>755</v>
      </c>
      <c r="D726" s="4" t="s">
        <v>768</v>
      </c>
    </row>
    <row r="727" spans="1:4" outlineLevel="1" x14ac:dyDescent="0.25">
      <c r="A727" s="5">
        <v>726</v>
      </c>
      <c r="B727" s="6">
        <v>519002169</v>
      </c>
      <c r="C727" s="4" t="s">
        <v>755</v>
      </c>
      <c r="D727" s="4" t="s">
        <v>769</v>
      </c>
    </row>
    <row r="728" spans="1:4" outlineLevel="1" x14ac:dyDescent="0.25">
      <c r="A728" s="5">
        <v>727</v>
      </c>
      <c r="B728" s="6">
        <v>519002049</v>
      </c>
      <c r="C728" s="4" t="s">
        <v>755</v>
      </c>
      <c r="D728" s="4" t="s">
        <v>770</v>
      </c>
    </row>
    <row r="729" spans="1:4" outlineLevel="1" x14ac:dyDescent="0.25">
      <c r="A729" s="5">
        <v>728</v>
      </c>
      <c r="B729" s="6">
        <v>519002088</v>
      </c>
      <c r="C729" s="4" t="s">
        <v>755</v>
      </c>
      <c r="D729" s="4" t="s">
        <v>771</v>
      </c>
    </row>
    <row r="730" spans="1:4" outlineLevel="1" x14ac:dyDescent="0.25">
      <c r="A730" s="5">
        <v>729</v>
      </c>
      <c r="B730" s="6">
        <v>519001983</v>
      </c>
      <c r="C730" s="4" t="s">
        <v>755</v>
      </c>
      <c r="D730" s="4" t="s">
        <v>772</v>
      </c>
    </row>
    <row r="731" spans="1:4" outlineLevel="1" x14ac:dyDescent="0.25">
      <c r="A731" s="5">
        <v>730</v>
      </c>
      <c r="B731" s="6">
        <v>519001969</v>
      </c>
      <c r="C731" s="4" t="s">
        <v>755</v>
      </c>
      <c r="D731" s="4" t="s">
        <v>773</v>
      </c>
    </row>
    <row r="732" spans="1:4" outlineLevel="1" x14ac:dyDescent="0.25">
      <c r="A732" s="5">
        <v>731</v>
      </c>
      <c r="B732" s="6">
        <v>519001976</v>
      </c>
      <c r="C732" s="4" t="s">
        <v>755</v>
      </c>
      <c r="D732" s="4" t="s">
        <v>774</v>
      </c>
    </row>
    <row r="733" spans="1:4" outlineLevel="1" x14ac:dyDescent="0.25">
      <c r="A733" s="5">
        <v>732</v>
      </c>
      <c r="B733" s="6">
        <v>519001990</v>
      </c>
      <c r="C733" s="4" t="s">
        <v>755</v>
      </c>
      <c r="D733" s="4" t="s">
        <v>775</v>
      </c>
    </row>
    <row r="734" spans="1:4" outlineLevel="1" x14ac:dyDescent="0.25">
      <c r="A734" s="5">
        <v>733</v>
      </c>
      <c r="B734" s="6">
        <v>519002017</v>
      </c>
      <c r="C734" s="4" t="s">
        <v>755</v>
      </c>
      <c r="D734" s="4" t="s">
        <v>776</v>
      </c>
    </row>
    <row r="735" spans="1:4" outlineLevel="1" x14ac:dyDescent="0.25">
      <c r="A735" s="5">
        <v>734</v>
      </c>
      <c r="B735" s="6">
        <v>519001912</v>
      </c>
      <c r="C735" s="4" t="s">
        <v>755</v>
      </c>
      <c r="D735" s="4" t="s">
        <v>777</v>
      </c>
    </row>
    <row r="736" spans="1:4" outlineLevel="1" x14ac:dyDescent="0.25">
      <c r="A736" s="5">
        <v>735</v>
      </c>
      <c r="B736" s="6">
        <v>519002056</v>
      </c>
      <c r="C736" s="4" t="s">
        <v>755</v>
      </c>
      <c r="D736" s="4" t="s">
        <v>778</v>
      </c>
    </row>
    <row r="737" spans="1:4" outlineLevel="1" x14ac:dyDescent="0.25">
      <c r="A737" s="5">
        <v>736</v>
      </c>
      <c r="B737" s="6">
        <v>520001949</v>
      </c>
      <c r="C737" s="4" t="s">
        <v>779</v>
      </c>
      <c r="D737" s="4" t="s">
        <v>780</v>
      </c>
    </row>
    <row r="738" spans="1:4" outlineLevel="1" x14ac:dyDescent="0.25">
      <c r="A738" s="5">
        <v>737</v>
      </c>
      <c r="B738" s="6">
        <v>520002068</v>
      </c>
      <c r="C738" s="4" t="s">
        <v>779</v>
      </c>
      <c r="D738" s="4" t="s">
        <v>781</v>
      </c>
    </row>
    <row r="739" spans="1:4" outlineLevel="1" x14ac:dyDescent="0.25">
      <c r="A739" s="5">
        <v>738</v>
      </c>
      <c r="B739" s="6">
        <v>520002075</v>
      </c>
      <c r="C739" s="4" t="s">
        <v>779</v>
      </c>
      <c r="D739" s="4" t="s">
        <v>782</v>
      </c>
    </row>
    <row r="740" spans="1:4" outlineLevel="1" x14ac:dyDescent="0.25">
      <c r="A740" s="5">
        <v>739</v>
      </c>
      <c r="B740" s="6">
        <v>520002501</v>
      </c>
      <c r="C740" s="4" t="s">
        <v>779</v>
      </c>
      <c r="D740" s="4" t="s">
        <v>783</v>
      </c>
    </row>
    <row r="741" spans="1:4" outlineLevel="1" x14ac:dyDescent="0.25">
      <c r="A741" s="5">
        <v>740</v>
      </c>
      <c r="B741" s="6">
        <v>520001963</v>
      </c>
      <c r="C741" s="4" t="s">
        <v>779</v>
      </c>
      <c r="D741" s="4" t="s">
        <v>784</v>
      </c>
    </row>
    <row r="742" spans="1:4" outlineLevel="1" x14ac:dyDescent="0.25">
      <c r="A742" s="5">
        <v>741</v>
      </c>
      <c r="B742" s="6">
        <v>520001794</v>
      </c>
      <c r="C742" s="4" t="s">
        <v>779</v>
      </c>
      <c r="D742" s="4" t="s">
        <v>785</v>
      </c>
    </row>
    <row r="743" spans="1:4" outlineLevel="1" x14ac:dyDescent="0.25">
      <c r="A743" s="5">
        <v>742</v>
      </c>
      <c r="B743" s="6">
        <v>520002124</v>
      </c>
      <c r="C743" s="4" t="s">
        <v>779</v>
      </c>
      <c r="D743" s="4" t="s">
        <v>786</v>
      </c>
    </row>
    <row r="744" spans="1:4" outlineLevel="1" x14ac:dyDescent="0.25">
      <c r="A744" s="5">
        <v>743</v>
      </c>
      <c r="B744" s="6">
        <v>520003872</v>
      </c>
      <c r="C744" s="4" t="s">
        <v>779</v>
      </c>
      <c r="D744" s="4" t="s">
        <v>787</v>
      </c>
    </row>
    <row r="745" spans="1:4" outlineLevel="1" x14ac:dyDescent="0.25">
      <c r="A745" s="5">
        <v>744</v>
      </c>
      <c r="B745" s="6">
        <v>520002131</v>
      </c>
      <c r="C745" s="4" t="s">
        <v>779</v>
      </c>
      <c r="D745" s="4" t="s">
        <v>788</v>
      </c>
    </row>
    <row r="746" spans="1:4" outlineLevel="1" x14ac:dyDescent="0.25">
      <c r="A746" s="5">
        <v>745</v>
      </c>
      <c r="B746" s="6">
        <v>520002156</v>
      </c>
      <c r="C746" s="4" t="s">
        <v>779</v>
      </c>
      <c r="D746" s="4" t="s">
        <v>789</v>
      </c>
    </row>
    <row r="747" spans="1:4" outlineLevel="1" x14ac:dyDescent="0.25">
      <c r="A747" s="5">
        <v>746</v>
      </c>
      <c r="B747" s="6">
        <v>520002163</v>
      </c>
      <c r="C747" s="4" t="s">
        <v>779</v>
      </c>
      <c r="D747" s="4" t="s">
        <v>790</v>
      </c>
    </row>
    <row r="748" spans="1:4" outlineLevel="1" x14ac:dyDescent="0.25">
      <c r="A748" s="5">
        <v>747</v>
      </c>
      <c r="B748" s="6">
        <v>520002043</v>
      </c>
      <c r="C748" s="4" t="s">
        <v>779</v>
      </c>
      <c r="D748" s="4" t="s">
        <v>791</v>
      </c>
    </row>
    <row r="749" spans="1:4" outlineLevel="1" x14ac:dyDescent="0.25">
      <c r="A749" s="5">
        <v>748</v>
      </c>
      <c r="B749" s="6">
        <v>520001868</v>
      </c>
      <c r="C749" s="4" t="s">
        <v>779</v>
      </c>
      <c r="D749" s="4" t="s">
        <v>792</v>
      </c>
    </row>
    <row r="750" spans="1:4" outlineLevel="1" x14ac:dyDescent="0.25">
      <c r="A750" s="5">
        <v>749</v>
      </c>
      <c r="B750" s="6">
        <v>520001836</v>
      </c>
      <c r="C750" s="4" t="s">
        <v>779</v>
      </c>
      <c r="D750" s="4" t="s">
        <v>793</v>
      </c>
    </row>
    <row r="751" spans="1:4" outlineLevel="1" x14ac:dyDescent="0.25">
      <c r="A751" s="5">
        <v>750</v>
      </c>
      <c r="B751" s="6">
        <v>520002004</v>
      </c>
      <c r="C751" s="4" t="s">
        <v>779</v>
      </c>
      <c r="D751" s="4" t="s">
        <v>794</v>
      </c>
    </row>
    <row r="752" spans="1:4" outlineLevel="1" x14ac:dyDescent="0.25">
      <c r="A752" s="5">
        <v>751</v>
      </c>
      <c r="B752" s="6">
        <v>521008827</v>
      </c>
      <c r="C752" s="4" t="s">
        <v>795</v>
      </c>
      <c r="D752" s="4" t="s">
        <v>796</v>
      </c>
    </row>
    <row r="753" spans="1:4" outlineLevel="1" x14ac:dyDescent="0.25">
      <c r="A753" s="5">
        <v>752</v>
      </c>
      <c r="B753" s="6">
        <v>521008584</v>
      </c>
      <c r="C753" s="4" t="s">
        <v>795</v>
      </c>
      <c r="D753" s="4" t="s">
        <v>797</v>
      </c>
    </row>
    <row r="754" spans="1:4" outlineLevel="1" x14ac:dyDescent="0.25">
      <c r="A754" s="5">
        <v>753</v>
      </c>
      <c r="B754" s="6">
        <v>521008577</v>
      </c>
      <c r="C754" s="4" t="s">
        <v>795</v>
      </c>
      <c r="D754" s="4" t="s">
        <v>798</v>
      </c>
    </row>
    <row r="755" spans="1:4" outlineLevel="1" x14ac:dyDescent="0.25">
      <c r="A755" s="5">
        <v>754</v>
      </c>
      <c r="B755" s="6">
        <v>521008552</v>
      </c>
      <c r="C755" s="4" t="s">
        <v>795</v>
      </c>
      <c r="D755" s="4" t="s">
        <v>799</v>
      </c>
    </row>
    <row r="756" spans="1:4" outlineLevel="1" x14ac:dyDescent="0.25">
      <c r="A756" s="5">
        <v>755</v>
      </c>
      <c r="B756" s="6">
        <v>521008834</v>
      </c>
      <c r="C756" s="4" t="s">
        <v>795</v>
      </c>
      <c r="D756" s="4" t="s">
        <v>800</v>
      </c>
    </row>
    <row r="757" spans="1:4" outlineLevel="1" x14ac:dyDescent="0.25">
      <c r="A757" s="5">
        <v>756</v>
      </c>
      <c r="B757" s="6">
        <v>521008457</v>
      </c>
      <c r="C757" s="4" t="s">
        <v>795</v>
      </c>
      <c r="D757" s="4" t="s">
        <v>801</v>
      </c>
    </row>
    <row r="758" spans="1:4" outlineLevel="1" x14ac:dyDescent="0.25">
      <c r="A758" s="5">
        <v>757</v>
      </c>
      <c r="B758" s="6">
        <v>521008859</v>
      </c>
      <c r="C758" s="4" t="s">
        <v>795</v>
      </c>
      <c r="D758" s="4" t="s">
        <v>802</v>
      </c>
    </row>
    <row r="759" spans="1:4" outlineLevel="1" x14ac:dyDescent="0.25">
      <c r="A759" s="5">
        <v>758</v>
      </c>
      <c r="B759" s="6">
        <v>521006900</v>
      </c>
      <c r="C759" s="4" t="s">
        <v>795</v>
      </c>
      <c r="D759" s="4" t="s">
        <v>803</v>
      </c>
    </row>
    <row r="760" spans="1:4" outlineLevel="1" x14ac:dyDescent="0.25">
      <c r="A760" s="5">
        <v>759</v>
      </c>
      <c r="B760" s="6">
        <v>521008697</v>
      </c>
      <c r="C760" s="4" t="s">
        <v>795</v>
      </c>
      <c r="D760" s="4" t="s">
        <v>804</v>
      </c>
    </row>
    <row r="761" spans="1:4" outlineLevel="1" x14ac:dyDescent="0.25">
      <c r="A761" s="5">
        <v>760</v>
      </c>
      <c r="B761" s="6">
        <v>521008489</v>
      </c>
      <c r="C761" s="4" t="s">
        <v>795</v>
      </c>
      <c r="D761" s="4" t="s">
        <v>805</v>
      </c>
    </row>
    <row r="762" spans="1:4" outlineLevel="1" x14ac:dyDescent="0.25">
      <c r="A762" s="5">
        <v>761</v>
      </c>
      <c r="B762" s="6">
        <v>521008961</v>
      </c>
      <c r="C762" s="4" t="s">
        <v>795</v>
      </c>
      <c r="D762" s="4" t="s">
        <v>806</v>
      </c>
    </row>
    <row r="763" spans="1:4" outlineLevel="1" x14ac:dyDescent="0.25">
      <c r="A763" s="5">
        <v>762</v>
      </c>
      <c r="B763" s="6">
        <v>521008640</v>
      </c>
      <c r="C763" s="4" t="s">
        <v>795</v>
      </c>
      <c r="D763" s="4" t="s">
        <v>807</v>
      </c>
    </row>
    <row r="764" spans="1:4" outlineLevel="1" x14ac:dyDescent="0.25">
      <c r="A764" s="5">
        <v>763</v>
      </c>
      <c r="B764" s="6">
        <v>521008714</v>
      </c>
      <c r="C764" s="4" t="s">
        <v>795</v>
      </c>
      <c r="D764" s="4" t="s">
        <v>808</v>
      </c>
    </row>
    <row r="765" spans="1:4" outlineLevel="1" x14ac:dyDescent="0.25">
      <c r="A765" s="5">
        <v>764</v>
      </c>
      <c r="B765" s="6">
        <v>521008993</v>
      </c>
      <c r="C765" s="4" t="s">
        <v>795</v>
      </c>
      <c r="D765" s="4" t="s">
        <v>809</v>
      </c>
    </row>
    <row r="766" spans="1:4" outlineLevel="1" x14ac:dyDescent="0.25">
      <c r="A766" s="5">
        <v>765</v>
      </c>
      <c r="B766" s="6">
        <v>521008464</v>
      </c>
      <c r="C766" s="4" t="s">
        <v>795</v>
      </c>
      <c r="D766" s="4" t="s">
        <v>810</v>
      </c>
    </row>
    <row r="767" spans="1:4" outlineLevel="1" x14ac:dyDescent="0.25">
      <c r="A767" s="5">
        <v>766</v>
      </c>
      <c r="B767" s="6">
        <v>521008506</v>
      </c>
      <c r="C767" s="4" t="s">
        <v>795</v>
      </c>
      <c r="D767" s="4" t="s">
        <v>811</v>
      </c>
    </row>
    <row r="768" spans="1:4" outlineLevel="1" x14ac:dyDescent="0.25">
      <c r="A768" s="5">
        <v>767</v>
      </c>
      <c r="B768" s="6">
        <v>521008619</v>
      </c>
      <c r="C768" s="4" t="s">
        <v>795</v>
      </c>
      <c r="D768" s="4" t="s">
        <v>812</v>
      </c>
    </row>
    <row r="769" spans="1:4" outlineLevel="1" x14ac:dyDescent="0.25">
      <c r="A769" s="5">
        <v>768</v>
      </c>
      <c r="B769" s="6">
        <v>521008383</v>
      </c>
      <c r="C769" s="4" t="s">
        <v>795</v>
      </c>
      <c r="D769" s="4" t="s">
        <v>813</v>
      </c>
    </row>
    <row r="770" spans="1:4" outlineLevel="1" x14ac:dyDescent="0.25">
      <c r="A770" s="5">
        <v>769</v>
      </c>
      <c r="B770" s="6">
        <v>521008560</v>
      </c>
      <c r="C770" s="4" t="s">
        <v>795</v>
      </c>
      <c r="D770" s="4" t="s">
        <v>814</v>
      </c>
    </row>
    <row r="771" spans="1:4" outlineLevel="1" x14ac:dyDescent="0.25">
      <c r="A771" s="5">
        <v>770</v>
      </c>
      <c r="B771" s="6">
        <v>521008915</v>
      </c>
      <c r="C771" s="4" t="s">
        <v>795</v>
      </c>
      <c r="D771" s="4" t="s">
        <v>815</v>
      </c>
    </row>
    <row r="772" spans="1:4" outlineLevel="1" x14ac:dyDescent="0.25">
      <c r="A772" s="5">
        <v>771</v>
      </c>
      <c r="B772" s="6">
        <v>521008922</v>
      </c>
      <c r="C772" s="4" t="s">
        <v>795</v>
      </c>
      <c r="D772" s="4" t="s">
        <v>816</v>
      </c>
    </row>
    <row r="773" spans="1:4" outlineLevel="1" x14ac:dyDescent="0.25">
      <c r="A773" s="5">
        <v>772</v>
      </c>
      <c r="B773" s="6">
        <v>521010174</v>
      </c>
      <c r="C773" s="4" t="s">
        <v>795</v>
      </c>
      <c r="D773" s="4" t="s">
        <v>817</v>
      </c>
    </row>
    <row r="774" spans="1:4" outlineLevel="1" x14ac:dyDescent="0.25">
      <c r="A774" s="5">
        <v>773</v>
      </c>
      <c r="B774" s="6">
        <v>521009027</v>
      </c>
      <c r="C774" s="4" t="s">
        <v>795</v>
      </c>
      <c r="D774" s="4" t="s">
        <v>818</v>
      </c>
    </row>
    <row r="775" spans="1:4" outlineLevel="1" x14ac:dyDescent="0.25">
      <c r="A775" s="5">
        <v>774</v>
      </c>
      <c r="B775" s="6">
        <v>521008432</v>
      </c>
      <c r="C775" s="4" t="s">
        <v>795</v>
      </c>
      <c r="D775" s="4" t="s">
        <v>819</v>
      </c>
    </row>
    <row r="776" spans="1:4" outlineLevel="1" x14ac:dyDescent="0.25">
      <c r="A776" s="5">
        <v>775</v>
      </c>
      <c r="B776" s="6">
        <v>521010488</v>
      </c>
      <c r="C776" s="4" t="s">
        <v>795</v>
      </c>
      <c r="D776" s="4" t="s">
        <v>820</v>
      </c>
    </row>
    <row r="777" spans="1:4" outlineLevel="1" x14ac:dyDescent="0.25">
      <c r="A777" s="5">
        <v>776</v>
      </c>
      <c r="B777" s="6">
        <v>521008658</v>
      </c>
      <c r="C777" s="4" t="s">
        <v>795</v>
      </c>
      <c r="D777" s="4" t="s">
        <v>821</v>
      </c>
    </row>
    <row r="778" spans="1:4" outlineLevel="1" x14ac:dyDescent="0.25">
      <c r="A778" s="5">
        <v>777</v>
      </c>
      <c r="B778" s="6">
        <v>521008520</v>
      </c>
      <c r="C778" s="4" t="s">
        <v>795</v>
      </c>
      <c r="D778" s="4" t="s">
        <v>822</v>
      </c>
    </row>
    <row r="779" spans="1:4" outlineLevel="1" x14ac:dyDescent="0.25">
      <c r="A779" s="5">
        <v>778</v>
      </c>
      <c r="B779" s="6">
        <v>521008425</v>
      </c>
      <c r="C779" s="4" t="s">
        <v>795</v>
      </c>
      <c r="D779" s="4" t="s">
        <v>823</v>
      </c>
    </row>
    <row r="780" spans="1:4" outlineLevel="1" x14ac:dyDescent="0.25">
      <c r="A780" s="5">
        <v>779</v>
      </c>
      <c r="B780" s="6">
        <v>521010209</v>
      </c>
      <c r="C780" s="4" t="s">
        <v>795</v>
      </c>
      <c r="D780" s="4" t="s">
        <v>824</v>
      </c>
    </row>
    <row r="781" spans="1:4" outlineLevel="1" x14ac:dyDescent="0.25">
      <c r="A781" s="5">
        <v>780</v>
      </c>
      <c r="B781" s="6">
        <v>521008538</v>
      </c>
      <c r="C781" s="4" t="s">
        <v>795</v>
      </c>
      <c r="D781" s="4" t="s">
        <v>825</v>
      </c>
    </row>
    <row r="782" spans="1:4" outlineLevel="1" x14ac:dyDescent="0.25">
      <c r="A782" s="5">
        <v>781</v>
      </c>
      <c r="B782" s="6">
        <v>521008496</v>
      </c>
      <c r="C782" s="4" t="s">
        <v>795</v>
      </c>
      <c r="D782" s="4" t="s">
        <v>826</v>
      </c>
    </row>
    <row r="783" spans="1:4" outlineLevel="1" x14ac:dyDescent="0.25">
      <c r="A783" s="5">
        <v>782</v>
      </c>
      <c r="B783" s="6">
        <v>521008471</v>
      </c>
      <c r="C783" s="4" t="s">
        <v>795</v>
      </c>
      <c r="D783" s="4" t="s">
        <v>827</v>
      </c>
    </row>
    <row r="784" spans="1:4" outlineLevel="1" x14ac:dyDescent="0.25">
      <c r="A784" s="5">
        <v>783</v>
      </c>
      <c r="B784" s="6">
        <v>521009806</v>
      </c>
      <c r="C784" s="4" t="s">
        <v>795</v>
      </c>
      <c r="D784" s="4" t="s">
        <v>828</v>
      </c>
    </row>
    <row r="785" spans="1:4" outlineLevel="1" x14ac:dyDescent="0.25">
      <c r="A785" s="5">
        <v>784</v>
      </c>
      <c r="B785" s="6">
        <v>521009796</v>
      </c>
      <c r="C785" s="4" t="s">
        <v>795</v>
      </c>
      <c r="D785" s="4" t="s">
        <v>829</v>
      </c>
    </row>
    <row r="786" spans="1:4" outlineLevel="1" x14ac:dyDescent="0.25">
      <c r="A786" s="5">
        <v>785</v>
      </c>
      <c r="B786" s="6">
        <v>521008369</v>
      </c>
      <c r="C786" s="4" t="s">
        <v>795</v>
      </c>
      <c r="D786" s="4" t="s">
        <v>830</v>
      </c>
    </row>
    <row r="787" spans="1:4" outlineLevel="1" x14ac:dyDescent="0.25">
      <c r="A787" s="5">
        <v>786</v>
      </c>
      <c r="B787" s="6">
        <v>521010470</v>
      </c>
      <c r="C787" s="4" t="s">
        <v>795</v>
      </c>
      <c r="D787" s="4" t="s">
        <v>831</v>
      </c>
    </row>
    <row r="788" spans="1:4" outlineLevel="1" x14ac:dyDescent="0.25">
      <c r="A788" s="5">
        <v>787</v>
      </c>
      <c r="B788" s="6">
        <v>521008440</v>
      </c>
      <c r="C788" s="4" t="s">
        <v>795</v>
      </c>
      <c r="D788" s="4" t="s">
        <v>832</v>
      </c>
    </row>
    <row r="789" spans="1:4" outlineLevel="1" x14ac:dyDescent="0.25">
      <c r="A789" s="5">
        <v>788</v>
      </c>
      <c r="B789" s="6">
        <v>521007189</v>
      </c>
      <c r="C789" s="4" t="s">
        <v>795</v>
      </c>
      <c r="D789" s="4" t="s">
        <v>833</v>
      </c>
    </row>
    <row r="790" spans="1:4" outlineLevel="1" x14ac:dyDescent="0.25">
      <c r="A790" s="5">
        <v>789</v>
      </c>
      <c r="B790" s="6">
        <v>521010336</v>
      </c>
      <c r="C790" s="4" t="s">
        <v>795</v>
      </c>
      <c r="D790" s="4" t="s">
        <v>834</v>
      </c>
    </row>
    <row r="791" spans="1:4" outlineLevel="1" x14ac:dyDescent="0.25">
      <c r="A791" s="5">
        <v>790</v>
      </c>
      <c r="B791" s="6">
        <v>523004257</v>
      </c>
      <c r="C791" s="4" t="s">
        <v>835</v>
      </c>
      <c r="D791" s="4" t="s">
        <v>836</v>
      </c>
    </row>
    <row r="792" spans="1:4" outlineLevel="1" x14ac:dyDescent="0.25">
      <c r="A792" s="5">
        <v>791</v>
      </c>
      <c r="B792" s="6">
        <v>523000252</v>
      </c>
      <c r="C792" s="4" t="s">
        <v>835</v>
      </c>
      <c r="D792" s="4" t="s">
        <v>837</v>
      </c>
    </row>
    <row r="793" spans="1:4" outlineLevel="1" x14ac:dyDescent="0.25">
      <c r="A793" s="5">
        <v>792</v>
      </c>
      <c r="B793" s="6">
        <v>523000630</v>
      </c>
      <c r="C793" s="4" t="s">
        <v>835</v>
      </c>
      <c r="D793" s="4" t="s">
        <v>838</v>
      </c>
    </row>
    <row r="794" spans="1:4" outlineLevel="1" x14ac:dyDescent="0.25">
      <c r="A794" s="5">
        <v>793</v>
      </c>
      <c r="B794" s="6">
        <v>523000365</v>
      </c>
      <c r="C794" s="4" t="s">
        <v>835</v>
      </c>
      <c r="D794" s="4" t="s">
        <v>839</v>
      </c>
    </row>
    <row r="795" spans="1:4" outlineLevel="1" x14ac:dyDescent="0.25">
      <c r="A795" s="5">
        <v>794</v>
      </c>
      <c r="B795" s="6">
        <v>523004240</v>
      </c>
      <c r="C795" s="4" t="s">
        <v>835</v>
      </c>
      <c r="D795" s="4" t="s">
        <v>840</v>
      </c>
    </row>
    <row r="796" spans="1:4" outlineLevel="1" x14ac:dyDescent="0.25">
      <c r="A796" s="5">
        <v>795</v>
      </c>
      <c r="B796" s="6">
        <v>523000453</v>
      </c>
      <c r="C796" s="4" t="s">
        <v>835</v>
      </c>
      <c r="D796" s="4" t="s">
        <v>841</v>
      </c>
    </row>
    <row r="797" spans="1:4" outlineLevel="1" x14ac:dyDescent="0.25">
      <c r="A797" s="5">
        <v>796</v>
      </c>
      <c r="B797" s="6">
        <v>523000421</v>
      </c>
      <c r="C797" s="4" t="s">
        <v>835</v>
      </c>
      <c r="D797" s="4" t="s">
        <v>842</v>
      </c>
    </row>
    <row r="798" spans="1:4" outlineLevel="1" x14ac:dyDescent="0.25">
      <c r="A798" s="5">
        <v>797</v>
      </c>
      <c r="B798" s="6">
        <v>523000277</v>
      </c>
      <c r="C798" s="4" t="s">
        <v>835</v>
      </c>
      <c r="D798" s="4" t="s">
        <v>843</v>
      </c>
    </row>
    <row r="799" spans="1:4" outlineLevel="1" x14ac:dyDescent="0.25">
      <c r="A799" s="5">
        <v>798</v>
      </c>
      <c r="B799" s="6">
        <v>523000140</v>
      </c>
      <c r="C799" s="4" t="s">
        <v>835</v>
      </c>
      <c r="D799" s="4" t="s">
        <v>844</v>
      </c>
    </row>
    <row r="800" spans="1:4" outlineLevel="1" x14ac:dyDescent="0.25">
      <c r="A800" s="5">
        <v>799</v>
      </c>
      <c r="B800" s="6">
        <v>523000164</v>
      </c>
      <c r="C800" s="4" t="s">
        <v>835</v>
      </c>
      <c r="D800" s="4" t="s">
        <v>845</v>
      </c>
    </row>
    <row r="801" spans="1:4" outlineLevel="1" x14ac:dyDescent="0.25">
      <c r="A801" s="5">
        <v>800</v>
      </c>
      <c r="B801" s="6">
        <v>523000693</v>
      </c>
      <c r="C801" s="4" t="s">
        <v>835</v>
      </c>
      <c r="D801" s="4" t="s">
        <v>846</v>
      </c>
    </row>
    <row r="802" spans="1:4" outlineLevel="1" x14ac:dyDescent="0.25">
      <c r="A802" s="5">
        <v>801</v>
      </c>
      <c r="B802" s="6">
        <v>523000460</v>
      </c>
      <c r="C802" s="4" t="s">
        <v>835</v>
      </c>
      <c r="D802" s="4" t="s">
        <v>847</v>
      </c>
    </row>
    <row r="803" spans="1:4" outlineLevel="1" x14ac:dyDescent="0.25">
      <c r="A803" s="5">
        <v>802</v>
      </c>
      <c r="B803" s="6">
        <v>523000301</v>
      </c>
      <c r="C803" s="4" t="s">
        <v>835</v>
      </c>
      <c r="D803" s="4" t="s">
        <v>848</v>
      </c>
    </row>
    <row r="804" spans="1:4" outlineLevel="1" x14ac:dyDescent="0.25">
      <c r="A804" s="5">
        <v>803</v>
      </c>
      <c r="B804" s="6">
        <v>523000615</v>
      </c>
      <c r="C804" s="4" t="s">
        <v>835</v>
      </c>
      <c r="D804" s="4" t="s">
        <v>849</v>
      </c>
    </row>
    <row r="805" spans="1:4" outlineLevel="1" x14ac:dyDescent="0.25">
      <c r="A805" s="5">
        <v>804</v>
      </c>
      <c r="B805" s="6">
        <v>523000686</v>
      </c>
      <c r="C805" s="4" t="s">
        <v>835</v>
      </c>
      <c r="D805" s="4" t="s">
        <v>850</v>
      </c>
    </row>
    <row r="806" spans="1:4" outlineLevel="1" x14ac:dyDescent="0.25">
      <c r="A806" s="5">
        <v>805</v>
      </c>
      <c r="B806" s="6">
        <v>523004313</v>
      </c>
      <c r="C806" s="4" t="s">
        <v>835</v>
      </c>
      <c r="D806" s="4" t="s">
        <v>851</v>
      </c>
    </row>
    <row r="807" spans="1:4" outlineLevel="1" x14ac:dyDescent="0.25">
      <c r="A807" s="5">
        <v>806</v>
      </c>
      <c r="B807" s="6">
        <v>523000446</v>
      </c>
      <c r="C807" s="4" t="s">
        <v>835</v>
      </c>
      <c r="D807" s="4" t="s">
        <v>852</v>
      </c>
    </row>
    <row r="808" spans="1:4" outlineLevel="1" x14ac:dyDescent="0.25">
      <c r="A808" s="5">
        <v>807</v>
      </c>
      <c r="B808" s="6">
        <v>523000647</v>
      </c>
      <c r="C808" s="4" t="s">
        <v>835</v>
      </c>
      <c r="D808" s="4" t="s">
        <v>853</v>
      </c>
    </row>
    <row r="809" spans="1:4" outlineLevel="1" x14ac:dyDescent="0.25">
      <c r="A809" s="5">
        <v>808</v>
      </c>
      <c r="B809" s="6">
        <v>523000654</v>
      </c>
      <c r="C809" s="4" t="s">
        <v>835</v>
      </c>
      <c r="D809" s="4" t="s">
        <v>854</v>
      </c>
    </row>
    <row r="810" spans="1:4" outlineLevel="1" x14ac:dyDescent="0.25">
      <c r="A810" s="5">
        <v>809</v>
      </c>
      <c r="B810" s="6">
        <v>523000260</v>
      </c>
      <c r="C810" s="4" t="s">
        <v>835</v>
      </c>
      <c r="D810" s="4" t="s">
        <v>855</v>
      </c>
    </row>
    <row r="811" spans="1:4" outlineLevel="1" x14ac:dyDescent="0.25">
      <c r="A811" s="5">
        <v>810</v>
      </c>
      <c r="B811" s="6">
        <v>523000326</v>
      </c>
      <c r="C811" s="4" t="s">
        <v>835</v>
      </c>
      <c r="D811" s="4" t="s">
        <v>856</v>
      </c>
    </row>
    <row r="812" spans="1:4" outlineLevel="1" x14ac:dyDescent="0.25">
      <c r="A812" s="5">
        <v>811</v>
      </c>
      <c r="B812" s="6">
        <v>523000478</v>
      </c>
      <c r="C812" s="4" t="s">
        <v>835</v>
      </c>
      <c r="D812" s="4" t="s">
        <v>857</v>
      </c>
    </row>
    <row r="813" spans="1:4" outlineLevel="1" x14ac:dyDescent="0.25">
      <c r="A813" s="5">
        <v>812</v>
      </c>
      <c r="B813" s="6">
        <v>523004264</v>
      </c>
      <c r="C813" s="4" t="s">
        <v>835</v>
      </c>
      <c r="D813" s="4" t="s">
        <v>858</v>
      </c>
    </row>
    <row r="814" spans="1:4" outlineLevel="1" x14ac:dyDescent="0.25">
      <c r="A814" s="5">
        <v>813</v>
      </c>
      <c r="B814" s="6">
        <v>523004320</v>
      </c>
      <c r="C814" s="4" t="s">
        <v>835</v>
      </c>
      <c r="D814" s="4" t="s">
        <v>859</v>
      </c>
    </row>
    <row r="815" spans="1:4" outlineLevel="1" x14ac:dyDescent="0.25">
      <c r="A815" s="5">
        <v>814</v>
      </c>
      <c r="B815" s="6">
        <v>523004271</v>
      </c>
      <c r="C815" s="4" t="s">
        <v>835</v>
      </c>
      <c r="D815" s="4" t="s">
        <v>860</v>
      </c>
    </row>
    <row r="816" spans="1:4" outlineLevel="1" x14ac:dyDescent="0.25">
      <c r="A816" s="5">
        <v>815</v>
      </c>
      <c r="B816" s="6">
        <v>523000703</v>
      </c>
      <c r="C816" s="4" t="s">
        <v>835</v>
      </c>
      <c r="D816" s="4" t="s">
        <v>861</v>
      </c>
    </row>
    <row r="817" spans="1:4" outlineLevel="1" x14ac:dyDescent="0.25">
      <c r="A817" s="5">
        <v>816</v>
      </c>
      <c r="B817" s="6">
        <v>523000439</v>
      </c>
      <c r="C817" s="4" t="s">
        <v>835</v>
      </c>
      <c r="D817" s="4" t="s">
        <v>862</v>
      </c>
    </row>
    <row r="818" spans="1:4" outlineLevel="1" x14ac:dyDescent="0.25">
      <c r="A818" s="5">
        <v>817</v>
      </c>
      <c r="B818" s="6">
        <v>523000333</v>
      </c>
      <c r="C818" s="4" t="s">
        <v>835</v>
      </c>
      <c r="D818" s="4" t="s">
        <v>863</v>
      </c>
    </row>
    <row r="819" spans="1:4" outlineLevel="1" x14ac:dyDescent="0.25">
      <c r="A819" s="5">
        <v>818</v>
      </c>
      <c r="B819" s="6">
        <v>523000622</v>
      </c>
      <c r="C819" s="4" t="s">
        <v>835</v>
      </c>
      <c r="D819" s="4" t="s">
        <v>864</v>
      </c>
    </row>
    <row r="820" spans="1:4" outlineLevel="1" x14ac:dyDescent="0.25">
      <c r="A820" s="5">
        <v>819</v>
      </c>
      <c r="B820" s="6">
        <v>523000284</v>
      </c>
      <c r="C820" s="4" t="s">
        <v>835</v>
      </c>
      <c r="D820" s="4" t="s">
        <v>865</v>
      </c>
    </row>
    <row r="821" spans="1:4" outlineLevel="1" x14ac:dyDescent="0.25">
      <c r="A821" s="5">
        <v>820</v>
      </c>
      <c r="B821" s="6">
        <v>523000502</v>
      </c>
      <c r="C821" s="4" t="s">
        <v>835</v>
      </c>
      <c r="D821" s="4" t="s">
        <v>866</v>
      </c>
    </row>
    <row r="822" spans="1:4" outlineLevel="1" x14ac:dyDescent="0.25">
      <c r="A822" s="5">
        <v>821</v>
      </c>
      <c r="B822" s="6">
        <v>523000710</v>
      </c>
      <c r="C822" s="4" t="s">
        <v>835</v>
      </c>
      <c r="D822" s="4" t="s">
        <v>867</v>
      </c>
    </row>
    <row r="823" spans="1:4" outlineLevel="1" x14ac:dyDescent="0.25">
      <c r="A823" s="5">
        <v>822</v>
      </c>
      <c r="B823" s="6">
        <v>524006465</v>
      </c>
      <c r="C823" s="4" t="s">
        <v>868</v>
      </c>
      <c r="D823" s="4" t="s">
        <v>869</v>
      </c>
    </row>
    <row r="824" spans="1:4" outlineLevel="1" x14ac:dyDescent="0.25">
      <c r="A824" s="5">
        <v>823</v>
      </c>
      <c r="B824" s="6">
        <v>524005366</v>
      </c>
      <c r="C824" s="4" t="s">
        <v>868</v>
      </c>
      <c r="D824" s="4" t="s">
        <v>870</v>
      </c>
    </row>
    <row r="825" spans="1:4" outlineLevel="1" x14ac:dyDescent="0.25">
      <c r="A825" s="5">
        <v>824</v>
      </c>
      <c r="B825" s="6">
        <v>524005119</v>
      </c>
      <c r="C825" s="4" t="s">
        <v>868</v>
      </c>
      <c r="D825" s="4" t="s">
        <v>871</v>
      </c>
    </row>
    <row r="826" spans="1:4" outlineLevel="1" x14ac:dyDescent="0.25">
      <c r="A826" s="5">
        <v>825</v>
      </c>
      <c r="B826" s="6">
        <v>524005091</v>
      </c>
      <c r="C826" s="4" t="s">
        <v>868</v>
      </c>
      <c r="D826" s="4" t="s">
        <v>872</v>
      </c>
    </row>
    <row r="827" spans="1:4" outlineLevel="1" x14ac:dyDescent="0.25">
      <c r="A827" s="5">
        <v>826</v>
      </c>
      <c r="B827" s="6">
        <v>524005197</v>
      </c>
      <c r="C827" s="4" t="s">
        <v>868</v>
      </c>
      <c r="D827" s="4" t="s">
        <v>873</v>
      </c>
    </row>
    <row r="828" spans="1:4" outlineLevel="1" x14ac:dyDescent="0.25">
      <c r="A828" s="5">
        <v>827</v>
      </c>
      <c r="B828" s="6">
        <v>524007356</v>
      </c>
      <c r="C828" s="4" t="s">
        <v>868</v>
      </c>
      <c r="D828" s="4" t="s">
        <v>874</v>
      </c>
    </row>
    <row r="829" spans="1:4" outlineLevel="1" x14ac:dyDescent="0.25">
      <c r="A829" s="5">
        <v>828</v>
      </c>
      <c r="B829" s="6">
        <v>524005341</v>
      </c>
      <c r="C829" s="4" t="s">
        <v>868</v>
      </c>
      <c r="D829" s="4" t="s">
        <v>875</v>
      </c>
    </row>
    <row r="830" spans="1:4" outlineLevel="1" x14ac:dyDescent="0.25">
      <c r="A830" s="5">
        <v>829</v>
      </c>
      <c r="B830" s="6">
        <v>524005180</v>
      </c>
      <c r="C830" s="4" t="s">
        <v>868</v>
      </c>
      <c r="D830" s="4" t="s">
        <v>876</v>
      </c>
    </row>
    <row r="831" spans="1:4" outlineLevel="1" x14ac:dyDescent="0.25">
      <c r="A831" s="5">
        <v>830</v>
      </c>
      <c r="B831" s="6">
        <v>524008141</v>
      </c>
      <c r="C831" s="4" t="s">
        <v>868</v>
      </c>
      <c r="D831" s="4" t="s">
        <v>877</v>
      </c>
    </row>
    <row r="832" spans="1:4" outlineLevel="1" x14ac:dyDescent="0.25">
      <c r="A832" s="5">
        <v>831</v>
      </c>
      <c r="B832" s="6">
        <v>524006313</v>
      </c>
      <c r="C832" s="4" t="s">
        <v>868</v>
      </c>
      <c r="D832" s="4" t="s">
        <v>878</v>
      </c>
    </row>
    <row r="833" spans="1:4" outlineLevel="1" x14ac:dyDescent="0.25">
      <c r="A833" s="5">
        <v>832</v>
      </c>
      <c r="B833" s="6">
        <v>524005101</v>
      </c>
      <c r="C833" s="4" t="s">
        <v>868</v>
      </c>
      <c r="D833" s="4" t="s">
        <v>879</v>
      </c>
    </row>
    <row r="834" spans="1:4" outlineLevel="1" x14ac:dyDescent="0.25">
      <c r="A834" s="5">
        <v>833</v>
      </c>
      <c r="B834" s="6">
        <v>524005060</v>
      </c>
      <c r="C834" s="4" t="s">
        <v>868</v>
      </c>
      <c r="D834" s="4" t="s">
        <v>880</v>
      </c>
    </row>
    <row r="835" spans="1:4" outlineLevel="1" x14ac:dyDescent="0.25">
      <c r="A835" s="5">
        <v>834</v>
      </c>
      <c r="B835" s="6">
        <v>524005126</v>
      </c>
      <c r="C835" s="4" t="s">
        <v>868</v>
      </c>
      <c r="D835" s="4" t="s">
        <v>881</v>
      </c>
    </row>
    <row r="836" spans="1:4" outlineLevel="1" x14ac:dyDescent="0.25">
      <c r="A836" s="5">
        <v>835</v>
      </c>
      <c r="B836" s="6">
        <v>524007331</v>
      </c>
      <c r="C836" s="4" t="s">
        <v>868</v>
      </c>
      <c r="D836" s="4" t="s">
        <v>882</v>
      </c>
    </row>
    <row r="837" spans="1:4" outlineLevel="1" x14ac:dyDescent="0.25">
      <c r="A837" s="5">
        <v>836</v>
      </c>
      <c r="B837" s="6">
        <v>524004860</v>
      </c>
      <c r="C837" s="4" t="s">
        <v>868</v>
      </c>
      <c r="D837" s="4" t="s">
        <v>883</v>
      </c>
    </row>
    <row r="838" spans="1:4" outlineLevel="1" x14ac:dyDescent="0.25">
      <c r="A838" s="5">
        <v>837</v>
      </c>
      <c r="B838" s="6">
        <v>524007268</v>
      </c>
      <c r="C838" s="4" t="s">
        <v>868</v>
      </c>
      <c r="D838" s="4" t="s">
        <v>884</v>
      </c>
    </row>
    <row r="839" spans="1:4" outlineLevel="1" x14ac:dyDescent="0.25">
      <c r="A839" s="5">
        <v>838</v>
      </c>
      <c r="B839" s="6">
        <v>524005422</v>
      </c>
      <c r="C839" s="4" t="s">
        <v>868</v>
      </c>
      <c r="D839" s="4" t="s">
        <v>885</v>
      </c>
    </row>
    <row r="840" spans="1:4" outlineLevel="1" x14ac:dyDescent="0.25">
      <c r="A840" s="5">
        <v>839</v>
      </c>
      <c r="B840" s="6">
        <v>524005133</v>
      </c>
      <c r="C840" s="4" t="s">
        <v>868</v>
      </c>
      <c r="D840" s="4" t="s">
        <v>886</v>
      </c>
    </row>
    <row r="841" spans="1:4" outlineLevel="1" x14ac:dyDescent="0.25">
      <c r="A841" s="5">
        <v>840</v>
      </c>
      <c r="B841" s="6">
        <v>524008889</v>
      </c>
      <c r="C841" s="4" t="s">
        <v>868</v>
      </c>
      <c r="D841" s="4" t="s">
        <v>887</v>
      </c>
    </row>
    <row r="842" spans="1:4" outlineLevel="1" x14ac:dyDescent="0.25">
      <c r="A842" s="5">
        <v>841</v>
      </c>
      <c r="B842" s="6">
        <v>524008582</v>
      </c>
      <c r="C842" s="4" t="s">
        <v>868</v>
      </c>
      <c r="D842" s="4" t="s">
        <v>888</v>
      </c>
    </row>
    <row r="843" spans="1:4" outlineLevel="1" x14ac:dyDescent="0.25">
      <c r="A843" s="5">
        <v>842</v>
      </c>
      <c r="B843" s="6">
        <v>524005359</v>
      </c>
      <c r="C843" s="4" t="s">
        <v>868</v>
      </c>
      <c r="D843" s="4" t="s">
        <v>889</v>
      </c>
    </row>
    <row r="844" spans="1:4" outlineLevel="1" x14ac:dyDescent="0.25">
      <c r="A844" s="5">
        <v>843</v>
      </c>
      <c r="B844" s="6">
        <v>524005172</v>
      </c>
      <c r="C844" s="4" t="s">
        <v>868</v>
      </c>
      <c r="D844" s="4" t="s">
        <v>890</v>
      </c>
    </row>
    <row r="845" spans="1:4" outlineLevel="1" x14ac:dyDescent="0.25">
      <c r="A845" s="5">
        <v>844</v>
      </c>
      <c r="B845" s="6">
        <v>524005214</v>
      </c>
      <c r="C845" s="4" t="s">
        <v>868</v>
      </c>
      <c r="D845" s="4" t="s">
        <v>891</v>
      </c>
    </row>
    <row r="846" spans="1:4" outlineLevel="1" x14ac:dyDescent="0.25">
      <c r="A846" s="5">
        <v>845</v>
      </c>
      <c r="B846" s="6">
        <v>525005947</v>
      </c>
      <c r="C846" s="4" t="s">
        <v>892</v>
      </c>
      <c r="D846" s="4" t="s">
        <v>893</v>
      </c>
    </row>
    <row r="847" spans="1:4" outlineLevel="1" x14ac:dyDescent="0.25">
      <c r="A847" s="5">
        <v>846</v>
      </c>
      <c r="B847" s="6">
        <v>525005908</v>
      </c>
      <c r="C847" s="4" t="s">
        <v>892</v>
      </c>
      <c r="D847" s="4" t="s">
        <v>894</v>
      </c>
    </row>
    <row r="848" spans="1:4" outlineLevel="1" x14ac:dyDescent="0.25">
      <c r="A848" s="5">
        <v>847</v>
      </c>
      <c r="B848" s="6">
        <v>525005915</v>
      </c>
      <c r="C848" s="4" t="s">
        <v>892</v>
      </c>
      <c r="D848" s="4" t="s">
        <v>895</v>
      </c>
    </row>
    <row r="849" spans="1:4" outlineLevel="1" x14ac:dyDescent="0.25">
      <c r="A849" s="5">
        <v>848</v>
      </c>
      <c r="B849" s="6">
        <v>525005930</v>
      </c>
      <c r="C849" s="4" t="s">
        <v>892</v>
      </c>
      <c r="D849" s="4" t="s">
        <v>896</v>
      </c>
    </row>
    <row r="850" spans="1:4" outlineLevel="1" x14ac:dyDescent="0.25">
      <c r="A850" s="5">
        <v>849</v>
      </c>
      <c r="B850" s="6">
        <v>525006002</v>
      </c>
      <c r="C850" s="4" t="s">
        <v>892</v>
      </c>
      <c r="D850" s="4" t="s">
        <v>897</v>
      </c>
    </row>
    <row r="851" spans="1:4" outlineLevel="1" x14ac:dyDescent="0.25">
      <c r="A851" s="5">
        <v>850</v>
      </c>
      <c r="B851" s="6">
        <v>525005979</v>
      </c>
      <c r="C851" s="4" t="s">
        <v>892</v>
      </c>
      <c r="D851" s="4" t="s">
        <v>898</v>
      </c>
    </row>
    <row r="852" spans="1:4" outlineLevel="1" x14ac:dyDescent="0.25">
      <c r="A852" s="5">
        <v>851</v>
      </c>
      <c r="B852" s="6">
        <v>525006161</v>
      </c>
      <c r="C852" s="4" t="s">
        <v>892</v>
      </c>
      <c r="D852" s="4" t="s">
        <v>899</v>
      </c>
    </row>
    <row r="853" spans="1:4" outlineLevel="1" x14ac:dyDescent="0.25">
      <c r="A853" s="5">
        <v>852</v>
      </c>
      <c r="B853" s="6">
        <v>525006147</v>
      </c>
      <c r="C853" s="4" t="s">
        <v>892</v>
      </c>
      <c r="D853" s="4" t="s">
        <v>900</v>
      </c>
    </row>
    <row r="854" spans="1:4" outlineLevel="1" x14ac:dyDescent="0.25">
      <c r="A854" s="5">
        <v>853</v>
      </c>
      <c r="B854" s="6">
        <v>525006108</v>
      </c>
      <c r="C854" s="4" t="s">
        <v>892</v>
      </c>
      <c r="D854" s="4" t="s">
        <v>901</v>
      </c>
    </row>
    <row r="855" spans="1:4" outlineLevel="1" x14ac:dyDescent="0.25">
      <c r="A855" s="5">
        <v>854</v>
      </c>
      <c r="B855" s="6">
        <v>525006154</v>
      </c>
      <c r="C855" s="4" t="s">
        <v>892</v>
      </c>
      <c r="D855" s="4" t="s">
        <v>902</v>
      </c>
    </row>
    <row r="856" spans="1:4" outlineLevel="1" x14ac:dyDescent="0.25">
      <c r="A856" s="5">
        <v>855</v>
      </c>
      <c r="B856" s="6">
        <v>525005859</v>
      </c>
      <c r="C856" s="4" t="s">
        <v>892</v>
      </c>
      <c r="D856" s="4" t="s">
        <v>903</v>
      </c>
    </row>
    <row r="857" spans="1:4" outlineLevel="1" x14ac:dyDescent="0.25">
      <c r="A857" s="5">
        <v>856</v>
      </c>
      <c r="B857" s="6">
        <v>525005880</v>
      </c>
      <c r="C857" s="4" t="s">
        <v>892</v>
      </c>
      <c r="D857" s="4" t="s">
        <v>904</v>
      </c>
    </row>
    <row r="858" spans="1:4" outlineLevel="1" x14ac:dyDescent="0.25">
      <c r="A858" s="5">
        <v>857</v>
      </c>
      <c r="B858" s="6">
        <v>525005961</v>
      </c>
      <c r="C858" s="4" t="s">
        <v>892</v>
      </c>
      <c r="D858" s="4" t="s">
        <v>905</v>
      </c>
    </row>
    <row r="859" spans="1:4" outlineLevel="1" x14ac:dyDescent="0.25">
      <c r="A859" s="5">
        <v>858</v>
      </c>
      <c r="B859" s="6">
        <v>525005898</v>
      </c>
      <c r="C859" s="4" t="s">
        <v>892</v>
      </c>
      <c r="D859" s="4" t="s">
        <v>906</v>
      </c>
    </row>
    <row r="860" spans="1:4" outlineLevel="1" x14ac:dyDescent="0.25">
      <c r="A860" s="5">
        <v>859</v>
      </c>
      <c r="B860" s="6">
        <v>525006250</v>
      </c>
      <c r="C860" s="4" t="s">
        <v>892</v>
      </c>
      <c r="D860" s="4" t="s">
        <v>907</v>
      </c>
    </row>
    <row r="861" spans="1:4" outlineLevel="1" x14ac:dyDescent="0.25">
      <c r="A861" s="5">
        <v>860</v>
      </c>
      <c r="B861" s="6">
        <v>525005922</v>
      </c>
      <c r="C861" s="4" t="s">
        <v>892</v>
      </c>
      <c r="D861" s="4" t="s">
        <v>908</v>
      </c>
    </row>
    <row r="862" spans="1:4" outlineLevel="1" x14ac:dyDescent="0.25">
      <c r="A862" s="5">
        <v>861</v>
      </c>
      <c r="B862" s="6">
        <v>507017058</v>
      </c>
      <c r="C862" s="4" t="s">
        <v>909</v>
      </c>
      <c r="D862" s="4" t="s">
        <v>910</v>
      </c>
    </row>
    <row r="863" spans="1:4" outlineLevel="1" x14ac:dyDescent="0.25">
      <c r="A863" s="5">
        <v>862</v>
      </c>
      <c r="B863" s="6">
        <v>562044856</v>
      </c>
      <c r="C863" s="4" t="s">
        <v>909</v>
      </c>
      <c r="D863" s="4" t="s">
        <v>911</v>
      </c>
    </row>
    <row r="864" spans="1:4" outlineLevel="1" x14ac:dyDescent="0.25">
      <c r="A864" s="5">
        <v>863</v>
      </c>
      <c r="B864" s="6">
        <v>562055216</v>
      </c>
      <c r="C864" s="4" t="s">
        <v>909</v>
      </c>
      <c r="D864" s="4" t="s">
        <v>912</v>
      </c>
    </row>
    <row r="865" spans="1:4" outlineLevel="1" x14ac:dyDescent="0.25">
      <c r="A865" s="5">
        <v>864</v>
      </c>
      <c r="B865" s="6">
        <v>554003246</v>
      </c>
      <c r="C865" s="4" t="s">
        <v>909</v>
      </c>
      <c r="D865" s="4" t="s">
        <v>913</v>
      </c>
    </row>
    <row r="866" spans="1:4" outlineLevel="1" x14ac:dyDescent="0.25">
      <c r="A866" s="5">
        <v>865</v>
      </c>
      <c r="B866" s="6">
        <v>541018380</v>
      </c>
      <c r="C866" s="4" t="s">
        <v>909</v>
      </c>
      <c r="D866" s="4" t="s">
        <v>914</v>
      </c>
    </row>
    <row r="867" spans="1:4" outlineLevel="1" x14ac:dyDescent="0.25">
      <c r="A867" s="5">
        <v>866</v>
      </c>
      <c r="B867" s="6">
        <v>546011349</v>
      </c>
      <c r="C867" s="4" t="s">
        <v>909</v>
      </c>
      <c r="D867" s="4" t="s">
        <v>915</v>
      </c>
    </row>
    <row r="868" spans="1:4" outlineLevel="1" x14ac:dyDescent="0.25">
      <c r="A868" s="5">
        <v>867</v>
      </c>
      <c r="B868" s="6">
        <v>543001134</v>
      </c>
      <c r="C868" s="4" t="s">
        <v>909</v>
      </c>
      <c r="D868" s="4" t="s">
        <v>916</v>
      </c>
    </row>
    <row r="869" spans="1:4" outlineLevel="1" x14ac:dyDescent="0.25">
      <c r="A869" s="5">
        <v>868</v>
      </c>
      <c r="B869" s="6">
        <v>545011138</v>
      </c>
      <c r="C869" s="4" t="s">
        <v>909</v>
      </c>
      <c r="D869" s="4" t="s">
        <v>917</v>
      </c>
    </row>
    <row r="870" spans="1:4" outlineLevel="1" x14ac:dyDescent="0.25">
      <c r="A870" s="5">
        <v>869</v>
      </c>
      <c r="B870" s="6">
        <v>545011434</v>
      </c>
      <c r="C870" s="4" t="s">
        <v>909</v>
      </c>
      <c r="D870" s="4" t="s">
        <v>918</v>
      </c>
    </row>
    <row r="871" spans="1:4" outlineLevel="1" x14ac:dyDescent="0.25">
      <c r="A871" s="5">
        <v>870</v>
      </c>
      <c r="B871" s="6">
        <v>522008940</v>
      </c>
      <c r="C871" s="4" t="s">
        <v>909</v>
      </c>
      <c r="D871" s="4" t="s">
        <v>919</v>
      </c>
    </row>
    <row r="872" spans="1:4" outlineLevel="1" x14ac:dyDescent="0.25">
      <c r="A872" s="5">
        <v>871</v>
      </c>
      <c r="B872" s="6">
        <v>523000855</v>
      </c>
      <c r="C872" s="4" t="s">
        <v>909</v>
      </c>
      <c r="D872" s="4" t="s">
        <v>920</v>
      </c>
    </row>
    <row r="873" spans="1:4" outlineLevel="1" x14ac:dyDescent="0.25">
      <c r="A873" s="5">
        <v>872</v>
      </c>
      <c r="B873" s="6">
        <v>562076449</v>
      </c>
      <c r="C873" s="4" t="s">
        <v>909</v>
      </c>
      <c r="D873" s="4" t="s">
        <v>921</v>
      </c>
    </row>
    <row r="874" spans="1:4" outlineLevel="1" x14ac:dyDescent="0.25">
      <c r="A874" s="5">
        <v>873</v>
      </c>
      <c r="B874" s="6">
        <v>544002532</v>
      </c>
      <c r="C874" s="4" t="s">
        <v>909</v>
      </c>
      <c r="D874" s="4" t="s">
        <v>922</v>
      </c>
    </row>
    <row r="875" spans="1:4" outlineLevel="1" x14ac:dyDescent="0.25">
      <c r="A875" s="5">
        <v>874</v>
      </c>
      <c r="B875" s="6">
        <v>542009645</v>
      </c>
      <c r="C875" s="4" t="s">
        <v>909</v>
      </c>
      <c r="D875" s="4" t="s">
        <v>923</v>
      </c>
    </row>
    <row r="876" spans="1:4" outlineLevel="1" x14ac:dyDescent="0.25">
      <c r="A876" s="5">
        <v>875</v>
      </c>
      <c r="B876" s="6">
        <v>544013446</v>
      </c>
      <c r="C876" s="4" t="s">
        <v>909</v>
      </c>
      <c r="D876" s="4" t="s">
        <v>924</v>
      </c>
    </row>
    <row r="877" spans="1:4" outlineLevel="1" x14ac:dyDescent="0.25">
      <c r="A877" s="5">
        <v>876</v>
      </c>
      <c r="B877" s="6">
        <v>526005562</v>
      </c>
      <c r="C877" s="4" t="s">
        <v>925</v>
      </c>
      <c r="D877" s="4" t="s">
        <v>926</v>
      </c>
    </row>
    <row r="878" spans="1:4" outlineLevel="1" x14ac:dyDescent="0.25">
      <c r="A878" s="5">
        <v>877</v>
      </c>
      <c r="B878" s="6">
        <v>526013186</v>
      </c>
      <c r="C878" s="4" t="s">
        <v>925</v>
      </c>
      <c r="D878" s="4" t="s">
        <v>927</v>
      </c>
    </row>
    <row r="879" spans="1:4" outlineLevel="1" x14ac:dyDescent="0.25">
      <c r="A879" s="5">
        <v>878</v>
      </c>
      <c r="B879" s="6">
        <v>526013210</v>
      </c>
      <c r="C879" s="4" t="s">
        <v>925</v>
      </c>
      <c r="D879" s="4" t="s">
        <v>928</v>
      </c>
    </row>
    <row r="880" spans="1:4" outlineLevel="1" x14ac:dyDescent="0.25">
      <c r="A880" s="5">
        <v>879</v>
      </c>
      <c r="B880" s="6">
        <v>526013316</v>
      </c>
      <c r="C880" s="4" t="s">
        <v>925</v>
      </c>
      <c r="D880" s="4" t="s">
        <v>929</v>
      </c>
    </row>
    <row r="881" spans="1:4" outlineLevel="1" x14ac:dyDescent="0.25">
      <c r="A881" s="5">
        <v>880</v>
      </c>
      <c r="B881" s="6">
        <v>526013161</v>
      </c>
      <c r="C881" s="4" t="s">
        <v>925</v>
      </c>
      <c r="D881" s="4" t="s">
        <v>930</v>
      </c>
    </row>
    <row r="882" spans="1:4" outlineLevel="1" x14ac:dyDescent="0.25">
      <c r="A882" s="5">
        <v>881</v>
      </c>
      <c r="B882" s="6">
        <v>526013193</v>
      </c>
      <c r="C882" s="4" t="s">
        <v>925</v>
      </c>
      <c r="D882" s="4" t="s">
        <v>931</v>
      </c>
    </row>
    <row r="883" spans="1:4" outlineLevel="1" x14ac:dyDescent="0.25">
      <c r="A883" s="5">
        <v>882</v>
      </c>
      <c r="B883" s="6">
        <v>526013355</v>
      </c>
      <c r="C883" s="4" t="s">
        <v>925</v>
      </c>
      <c r="D883" s="4" t="s">
        <v>932</v>
      </c>
    </row>
    <row r="884" spans="1:4" outlineLevel="1" x14ac:dyDescent="0.25">
      <c r="A884" s="5">
        <v>883</v>
      </c>
      <c r="B884" s="6">
        <v>526013348</v>
      </c>
      <c r="C884" s="4" t="s">
        <v>925</v>
      </c>
      <c r="D884" s="4" t="s">
        <v>933</v>
      </c>
    </row>
    <row r="885" spans="1:4" outlineLevel="1" x14ac:dyDescent="0.25">
      <c r="A885" s="5">
        <v>884</v>
      </c>
      <c r="B885" s="6">
        <v>526003766</v>
      </c>
      <c r="C885" s="4" t="s">
        <v>925</v>
      </c>
      <c r="D885" s="4" t="s">
        <v>934</v>
      </c>
    </row>
    <row r="886" spans="1:4" outlineLevel="1" x14ac:dyDescent="0.25">
      <c r="A886" s="5">
        <v>885</v>
      </c>
      <c r="B886" s="6">
        <v>526013154</v>
      </c>
      <c r="C886" s="4" t="s">
        <v>925</v>
      </c>
      <c r="D886" s="4" t="s">
        <v>935</v>
      </c>
    </row>
    <row r="887" spans="1:4" outlineLevel="1" x14ac:dyDescent="0.25">
      <c r="A887" s="5">
        <v>886</v>
      </c>
      <c r="B887" s="6">
        <v>526013098</v>
      </c>
      <c r="C887" s="4" t="s">
        <v>925</v>
      </c>
      <c r="D887" s="4" t="s">
        <v>936</v>
      </c>
    </row>
    <row r="888" spans="1:4" outlineLevel="1" x14ac:dyDescent="0.25">
      <c r="A888" s="5">
        <v>887</v>
      </c>
      <c r="B888" s="6">
        <v>526013429</v>
      </c>
      <c r="C888" s="4" t="s">
        <v>925</v>
      </c>
      <c r="D888" s="4" t="s">
        <v>937</v>
      </c>
    </row>
    <row r="889" spans="1:4" outlineLevel="1" x14ac:dyDescent="0.25">
      <c r="A889" s="5">
        <v>888</v>
      </c>
      <c r="B889" s="6">
        <v>526013387</v>
      </c>
      <c r="C889" s="4" t="s">
        <v>925</v>
      </c>
      <c r="D889" s="4" t="s">
        <v>938</v>
      </c>
    </row>
    <row r="890" spans="1:4" outlineLevel="1" x14ac:dyDescent="0.25">
      <c r="A890" s="5">
        <v>889</v>
      </c>
      <c r="B890" s="6">
        <v>526013330</v>
      </c>
      <c r="C890" s="4" t="s">
        <v>925</v>
      </c>
      <c r="D890" s="4" t="s">
        <v>939</v>
      </c>
    </row>
    <row r="891" spans="1:4" outlineLevel="1" x14ac:dyDescent="0.25">
      <c r="A891" s="5">
        <v>890</v>
      </c>
      <c r="B891" s="6">
        <v>526013235</v>
      </c>
      <c r="C891" s="4" t="s">
        <v>925</v>
      </c>
      <c r="D891" s="4" t="s">
        <v>940</v>
      </c>
    </row>
    <row r="892" spans="1:4" outlineLevel="1" x14ac:dyDescent="0.25">
      <c r="A892" s="5">
        <v>891</v>
      </c>
      <c r="B892" s="6">
        <v>526013274</v>
      </c>
      <c r="C892" s="4" t="s">
        <v>925</v>
      </c>
      <c r="D892" s="4" t="s">
        <v>941</v>
      </c>
    </row>
    <row r="893" spans="1:4" outlineLevel="1" x14ac:dyDescent="0.25">
      <c r="A893" s="5">
        <v>892</v>
      </c>
      <c r="B893" s="6">
        <v>526013370</v>
      </c>
      <c r="C893" s="4" t="s">
        <v>925</v>
      </c>
      <c r="D893" s="4" t="s">
        <v>942</v>
      </c>
    </row>
    <row r="894" spans="1:4" outlineLevel="1" x14ac:dyDescent="0.25">
      <c r="A894" s="5">
        <v>893</v>
      </c>
      <c r="B894" s="6">
        <v>526003886</v>
      </c>
      <c r="C894" s="4" t="s">
        <v>925</v>
      </c>
      <c r="D894" s="4" t="s">
        <v>943</v>
      </c>
    </row>
    <row r="895" spans="1:4" outlineLevel="1" x14ac:dyDescent="0.25">
      <c r="A895" s="5">
        <v>894</v>
      </c>
      <c r="B895" s="6">
        <v>526013027</v>
      </c>
      <c r="C895" s="4" t="s">
        <v>925</v>
      </c>
      <c r="D895" s="4" t="s">
        <v>944</v>
      </c>
    </row>
    <row r="896" spans="1:4" outlineLevel="1" x14ac:dyDescent="0.25">
      <c r="A896" s="5">
        <v>895</v>
      </c>
      <c r="B896" s="6">
        <v>526013323</v>
      </c>
      <c r="C896" s="4" t="s">
        <v>925</v>
      </c>
      <c r="D896" s="4" t="s">
        <v>945</v>
      </c>
    </row>
    <row r="897" spans="1:4" outlineLevel="1" x14ac:dyDescent="0.25">
      <c r="A897" s="5">
        <v>896</v>
      </c>
      <c r="B897" s="6">
        <v>526007930</v>
      </c>
      <c r="C897" s="4" t="s">
        <v>925</v>
      </c>
      <c r="D897" s="4" t="s">
        <v>946</v>
      </c>
    </row>
    <row r="898" spans="1:4" outlineLevel="1" x14ac:dyDescent="0.25">
      <c r="A898" s="5">
        <v>897</v>
      </c>
      <c r="B898" s="6">
        <v>526013179</v>
      </c>
      <c r="C898" s="4" t="s">
        <v>925</v>
      </c>
      <c r="D898" s="4" t="s">
        <v>947</v>
      </c>
    </row>
    <row r="899" spans="1:4" outlineLevel="1" x14ac:dyDescent="0.25">
      <c r="A899" s="5">
        <v>898</v>
      </c>
      <c r="B899" s="6">
        <v>526013242</v>
      </c>
      <c r="C899" s="4" t="s">
        <v>925</v>
      </c>
      <c r="D899" s="4" t="s">
        <v>948</v>
      </c>
    </row>
    <row r="900" spans="1:4" outlineLevel="1" x14ac:dyDescent="0.25">
      <c r="A900" s="5">
        <v>899</v>
      </c>
      <c r="B900" s="6">
        <v>526013299</v>
      </c>
      <c r="C900" s="4" t="s">
        <v>925</v>
      </c>
      <c r="D900" s="4" t="s">
        <v>949</v>
      </c>
    </row>
    <row r="901" spans="1:4" outlineLevel="1" x14ac:dyDescent="0.25">
      <c r="A901" s="5">
        <v>900</v>
      </c>
      <c r="B901" s="6">
        <v>526004128</v>
      </c>
      <c r="C901" s="4" t="s">
        <v>925</v>
      </c>
      <c r="D901" s="4" t="s">
        <v>950</v>
      </c>
    </row>
    <row r="902" spans="1:4" outlineLevel="1" x14ac:dyDescent="0.25">
      <c r="A902" s="5">
        <v>901</v>
      </c>
      <c r="B902" s="6">
        <v>526012834</v>
      </c>
      <c r="C902" s="4" t="s">
        <v>925</v>
      </c>
      <c r="D902" s="4" t="s">
        <v>951</v>
      </c>
    </row>
    <row r="903" spans="1:4" outlineLevel="1" x14ac:dyDescent="0.25">
      <c r="A903" s="5">
        <v>902</v>
      </c>
      <c r="B903" s="6">
        <v>526013228</v>
      </c>
      <c r="C903" s="4" t="s">
        <v>925</v>
      </c>
      <c r="D903" s="4" t="s">
        <v>952</v>
      </c>
    </row>
    <row r="904" spans="1:4" outlineLevel="1" x14ac:dyDescent="0.25">
      <c r="A904" s="5">
        <v>903</v>
      </c>
      <c r="B904" s="6">
        <v>527002853</v>
      </c>
      <c r="C904" s="4" t="s">
        <v>953</v>
      </c>
      <c r="D904" s="4" t="s">
        <v>954</v>
      </c>
    </row>
    <row r="905" spans="1:4" outlineLevel="1" x14ac:dyDescent="0.25">
      <c r="A905" s="5">
        <v>904</v>
      </c>
      <c r="B905" s="6">
        <v>527003159</v>
      </c>
      <c r="C905" s="4" t="s">
        <v>953</v>
      </c>
      <c r="D905" s="4" t="s">
        <v>955</v>
      </c>
    </row>
    <row r="906" spans="1:4" outlineLevel="1" x14ac:dyDescent="0.25">
      <c r="A906" s="5">
        <v>905</v>
      </c>
      <c r="B906" s="6">
        <v>527003021</v>
      </c>
      <c r="C906" s="4" t="s">
        <v>953</v>
      </c>
      <c r="D906" s="4" t="s">
        <v>956</v>
      </c>
    </row>
    <row r="907" spans="1:4" outlineLevel="1" x14ac:dyDescent="0.25">
      <c r="A907" s="5">
        <v>906</v>
      </c>
      <c r="B907" s="6">
        <v>527002910</v>
      </c>
      <c r="C907" s="4" t="s">
        <v>953</v>
      </c>
      <c r="D907" s="4" t="s">
        <v>957</v>
      </c>
    </row>
    <row r="908" spans="1:4" outlineLevel="1" x14ac:dyDescent="0.25">
      <c r="A908" s="5">
        <v>907</v>
      </c>
      <c r="B908" s="6">
        <v>527002927</v>
      </c>
      <c r="C908" s="4" t="s">
        <v>953</v>
      </c>
      <c r="D908" s="4" t="s">
        <v>958</v>
      </c>
    </row>
    <row r="909" spans="1:4" outlineLevel="1" x14ac:dyDescent="0.25">
      <c r="A909" s="5">
        <v>908</v>
      </c>
      <c r="B909" s="6">
        <v>527003092</v>
      </c>
      <c r="C909" s="4" t="s">
        <v>953</v>
      </c>
      <c r="D909" s="4" t="s">
        <v>959</v>
      </c>
    </row>
    <row r="910" spans="1:4" outlineLevel="1" x14ac:dyDescent="0.25">
      <c r="A910" s="5">
        <v>909</v>
      </c>
      <c r="B910" s="6">
        <v>527003085</v>
      </c>
      <c r="C910" s="4" t="s">
        <v>953</v>
      </c>
      <c r="D910" s="4" t="s">
        <v>960</v>
      </c>
    </row>
    <row r="911" spans="1:4" outlineLevel="1" x14ac:dyDescent="0.25">
      <c r="A911" s="5">
        <v>910</v>
      </c>
      <c r="B911" s="6">
        <v>527002846</v>
      </c>
      <c r="C911" s="4" t="s">
        <v>953</v>
      </c>
      <c r="D911" s="4" t="s">
        <v>961</v>
      </c>
    </row>
    <row r="912" spans="1:4" outlineLevel="1" x14ac:dyDescent="0.25">
      <c r="A912" s="5">
        <v>911</v>
      </c>
      <c r="B912" s="6">
        <v>527002885</v>
      </c>
      <c r="C912" s="4" t="s">
        <v>953</v>
      </c>
      <c r="D912" s="4" t="s">
        <v>962</v>
      </c>
    </row>
    <row r="913" spans="1:4" outlineLevel="1" x14ac:dyDescent="0.25">
      <c r="A913" s="5">
        <v>912</v>
      </c>
      <c r="B913" s="6">
        <v>527002878</v>
      </c>
      <c r="C913" s="4" t="s">
        <v>953</v>
      </c>
      <c r="D913" s="4" t="s">
        <v>963</v>
      </c>
    </row>
    <row r="914" spans="1:4" outlineLevel="1" x14ac:dyDescent="0.25">
      <c r="A914" s="5">
        <v>913</v>
      </c>
      <c r="B914" s="6">
        <v>527002980</v>
      </c>
      <c r="C914" s="4" t="s">
        <v>953</v>
      </c>
      <c r="D914" s="4" t="s">
        <v>964</v>
      </c>
    </row>
    <row r="915" spans="1:4" outlineLevel="1" x14ac:dyDescent="0.25">
      <c r="A915" s="5">
        <v>914</v>
      </c>
      <c r="B915" s="6">
        <v>527002902</v>
      </c>
      <c r="C915" s="4" t="s">
        <v>953</v>
      </c>
      <c r="D915" s="4" t="s">
        <v>965</v>
      </c>
    </row>
    <row r="916" spans="1:4" outlineLevel="1" x14ac:dyDescent="0.25">
      <c r="A916" s="5">
        <v>915</v>
      </c>
      <c r="B916" s="6">
        <v>527002839</v>
      </c>
      <c r="C916" s="4" t="s">
        <v>953</v>
      </c>
      <c r="D916" s="4" t="s">
        <v>966</v>
      </c>
    </row>
    <row r="917" spans="1:4" outlineLevel="1" x14ac:dyDescent="0.25">
      <c r="A917" s="5">
        <v>916</v>
      </c>
      <c r="B917" s="6">
        <v>527002966</v>
      </c>
      <c r="C917" s="4" t="s">
        <v>953</v>
      </c>
      <c r="D917" s="4" t="s">
        <v>967</v>
      </c>
    </row>
    <row r="918" spans="1:4" outlineLevel="1" x14ac:dyDescent="0.25">
      <c r="A918" s="5">
        <v>917</v>
      </c>
      <c r="B918" s="6">
        <v>527001592</v>
      </c>
      <c r="C918" s="4" t="s">
        <v>953</v>
      </c>
      <c r="D918" s="4" t="s">
        <v>968</v>
      </c>
    </row>
    <row r="919" spans="1:4" outlineLevel="1" x14ac:dyDescent="0.25">
      <c r="A919" s="5">
        <v>918</v>
      </c>
      <c r="B919" s="6">
        <v>527002892</v>
      </c>
      <c r="C919" s="4" t="s">
        <v>953</v>
      </c>
      <c r="D919" s="4" t="s">
        <v>969</v>
      </c>
    </row>
    <row r="920" spans="1:4" outlineLevel="1" x14ac:dyDescent="0.25">
      <c r="A920" s="5">
        <v>919</v>
      </c>
      <c r="B920" s="6">
        <v>527002934</v>
      </c>
      <c r="C920" s="4" t="s">
        <v>953</v>
      </c>
      <c r="D920" s="4" t="s">
        <v>970</v>
      </c>
    </row>
    <row r="921" spans="1:4" outlineLevel="1" x14ac:dyDescent="0.25">
      <c r="A921" s="5">
        <v>920</v>
      </c>
      <c r="B921" s="6">
        <v>527003014</v>
      </c>
      <c r="C921" s="4" t="s">
        <v>953</v>
      </c>
      <c r="D921" s="4" t="s">
        <v>971</v>
      </c>
    </row>
    <row r="922" spans="1:4" outlineLevel="1" x14ac:dyDescent="0.25">
      <c r="A922" s="5">
        <v>921</v>
      </c>
      <c r="B922" s="6">
        <v>527003134</v>
      </c>
      <c r="C922" s="4" t="s">
        <v>953</v>
      </c>
      <c r="D922" s="4" t="s">
        <v>972</v>
      </c>
    </row>
    <row r="923" spans="1:4" outlineLevel="1" x14ac:dyDescent="0.25">
      <c r="A923" s="5">
        <v>922</v>
      </c>
      <c r="B923" s="6">
        <v>527002860</v>
      </c>
      <c r="C923" s="4" t="s">
        <v>953</v>
      </c>
      <c r="D923" s="4" t="s">
        <v>973</v>
      </c>
    </row>
    <row r="924" spans="1:4" outlineLevel="1" x14ac:dyDescent="0.25">
      <c r="A924" s="5">
        <v>923</v>
      </c>
      <c r="B924" s="6">
        <v>527003871</v>
      </c>
      <c r="C924" s="4" t="s">
        <v>953</v>
      </c>
      <c r="D924" s="4" t="s">
        <v>974</v>
      </c>
    </row>
    <row r="925" spans="1:4" outlineLevel="1" x14ac:dyDescent="0.25">
      <c r="A925" s="5">
        <v>924</v>
      </c>
      <c r="B925" s="6">
        <v>527002941</v>
      </c>
      <c r="C925" s="4" t="s">
        <v>953</v>
      </c>
      <c r="D925" s="4" t="s">
        <v>975</v>
      </c>
    </row>
    <row r="926" spans="1:4" outlineLevel="1" x14ac:dyDescent="0.25">
      <c r="A926" s="5">
        <v>925</v>
      </c>
      <c r="B926" s="6">
        <v>529010458</v>
      </c>
      <c r="C926" s="4" t="s">
        <v>976</v>
      </c>
      <c r="D926" s="4" t="s">
        <v>977</v>
      </c>
    </row>
    <row r="927" spans="1:4" outlineLevel="1" x14ac:dyDescent="0.25">
      <c r="A927" s="5">
        <v>926</v>
      </c>
      <c r="B927" s="6">
        <v>529010592</v>
      </c>
      <c r="C927" s="4" t="s">
        <v>976</v>
      </c>
      <c r="D927" s="4" t="s">
        <v>978</v>
      </c>
    </row>
    <row r="928" spans="1:4" outlineLevel="1" x14ac:dyDescent="0.25">
      <c r="A928" s="5">
        <v>927</v>
      </c>
      <c r="B928" s="6">
        <v>529009967</v>
      </c>
      <c r="C928" s="4" t="s">
        <v>976</v>
      </c>
      <c r="D928" s="4" t="s">
        <v>979</v>
      </c>
    </row>
    <row r="929" spans="1:4" outlineLevel="1" x14ac:dyDescent="0.25">
      <c r="A929" s="5">
        <v>928</v>
      </c>
      <c r="B929" s="6">
        <v>529006934</v>
      </c>
      <c r="C929" s="4" t="s">
        <v>976</v>
      </c>
      <c r="D929" s="4" t="s">
        <v>980</v>
      </c>
    </row>
    <row r="930" spans="1:4" outlineLevel="1" x14ac:dyDescent="0.25">
      <c r="A930" s="5">
        <v>929</v>
      </c>
      <c r="B930" s="6">
        <v>529009340</v>
      </c>
      <c r="C930" s="4" t="s">
        <v>976</v>
      </c>
      <c r="D930" s="4" t="s">
        <v>981</v>
      </c>
    </row>
    <row r="931" spans="1:4" outlineLevel="1" x14ac:dyDescent="0.25">
      <c r="A931" s="5">
        <v>930</v>
      </c>
      <c r="B931" s="6">
        <v>529010377</v>
      </c>
      <c r="C931" s="4" t="s">
        <v>976</v>
      </c>
      <c r="D931" s="4" t="s">
        <v>982</v>
      </c>
    </row>
    <row r="932" spans="1:4" outlineLevel="1" x14ac:dyDescent="0.25">
      <c r="A932" s="5">
        <v>931</v>
      </c>
      <c r="B932" s="6">
        <v>529009318</v>
      </c>
      <c r="C932" s="4" t="s">
        <v>976</v>
      </c>
      <c r="D932" s="4" t="s">
        <v>983</v>
      </c>
    </row>
    <row r="933" spans="1:4" outlineLevel="1" x14ac:dyDescent="0.25">
      <c r="A933" s="5">
        <v>932</v>
      </c>
      <c r="B933" s="6">
        <v>529009660</v>
      </c>
      <c r="C933" s="4" t="s">
        <v>976</v>
      </c>
      <c r="D933" s="4" t="s">
        <v>984</v>
      </c>
    </row>
    <row r="934" spans="1:4" outlineLevel="1" x14ac:dyDescent="0.25">
      <c r="A934" s="5">
        <v>933</v>
      </c>
      <c r="B934" s="6">
        <v>529010401</v>
      </c>
      <c r="C934" s="4" t="s">
        <v>976</v>
      </c>
      <c r="D934" s="4" t="s">
        <v>985</v>
      </c>
    </row>
    <row r="935" spans="1:4" outlineLevel="1" x14ac:dyDescent="0.25">
      <c r="A935" s="5">
        <v>934</v>
      </c>
      <c r="B935" s="6">
        <v>529009981</v>
      </c>
      <c r="C935" s="4" t="s">
        <v>976</v>
      </c>
      <c r="D935" s="4" t="s">
        <v>986</v>
      </c>
    </row>
    <row r="936" spans="1:4" outlineLevel="1" x14ac:dyDescent="0.25">
      <c r="A936" s="5">
        <v>935</v>
      </c>
      <c r="B936" s="6">
        <v>529010480</v>
      </c>
      <c r="C936" s="4" t="s">
        <v>976</v>
      </c>
      <c r="D936" s="4" t="s">
        <v>987</v>
      </c>
    </row>
    <row r="937" spans="1:4" outlineLevel="1" x14ac:dyDescent="0.25">
      <c r="A937" s="5">
        <v>936</v>
      </c>
      <c r="B937" s="6">
        <v>529010560</v>
      </c>
      <c r="C937" s="4" t="s">
        <v>976</v>
      </c>
      <c r="D937" s="4" t="s">
        <v>988</v>
      </c>
    </row>
    <row r="938" spans="1:4" outlineLevel="1" x14ac:dyDescent="0.25">
      <c r="A938" s="5">
        <v>937</v>
      </c>
      <c r="B938" s="6">
        <v>529010426</v>
      </c>
      <c r="C938" s="4" t="s">
        <v>976</v>
      </c>
      <c r="D938" s="4" t="s">
        <v>989</v>
      </c>
    </row>
    <row r="939" spans="1:4" outlineLevel="1" x14ac:dyDescent="0.25">
      <c r="A939" s="5">
        <v>938</v>
      </c>
      <c r="B939" s="6">
        <v>529009910</v>
      </c>
      <c r="C939" s="4" t="s">
        <v>976</v>
      </c>
      <c r="D939" s="4" t="s">
        <v>990</v>
      </c>
    </row>
    <row r="940" spans="1:4" outlineLevel="1" x14ac:dyDescent="0.25">
      <c r="A940" s="5">
        <v>939</v>
      </c>
      <c r="B940" s="6">
        <v>529009357</v>
      </c>
      <c r="C940" s="4" t="s">
        <v>976</v>
      </c>
      <c r="D940" s="4" t="s">
        <v>991</v>
      </c>
    </row>
    <row r="941" spans="1:4" outlineLevel="1" x14ac:dyDescent="0.25">
      <c r="A941" s="5">
        <v>940</v>
      </c>
      <c r="B941" s="6">
        <v>529007039</v>
      </c>
      <c r="C941" s="4" t="s">
        <v>976</v>
      </c>
      <c r="D941" s="4" t="s">
        <v>992</v>
      </c>
    </row>
    <row r="942" spans="1:4" outlineLevel="1" x14ac:dyDescent="0.25">
      <c r="A942" s="5">
        <v>941</v>
      </c>
      <c r="B942" s="6">
        <v>529010610</v>
      </c>
      <c r="C942" s="4" t="s">
        <v>976</v>
      </c>
      <c r="D942" s="4" t="s">
        <v>993</v>
      </c>
    </row>
    <row r="943" spans="1:4" outlineLevel="1" x14ac:dyDescent="0.25">
      <c r="A943" s="5">
        <v>942</v>
      </c>
      <c r="B943" s="6">
        <v>529009974</v>
      </c>
      <c r="C943" s="4" t="s">
        <v>976</v>
      </c>
      <c r="D943" s="4" t="s">
        <v>994</v>
      </c>
    </row>
    <row r="944" spans="1:4" outlineLevel="1" x14ac:dyDescent="0.25">
      <c r="A944" s="5">
        <v>943</v>
      </c>
      <c r="B944" s="6">
        <v>529006941</v>
      </c>
      <c r="C944" s="4" t="s">
        <v>976</v>
      </c>
      <c r="D944" s="4" t="s">
        <v>995</v>
      </c>
    </row>
    <row r="945" spans="1:4" outlineLevel="1" x14ac:dyDescent="0.25">
      <c r="A945" s="5">
        <v>944</v>
      </c>
      <c r="B945" s="6">
        <v>529009734</v>
      </c>
      <c r="C945" s="4" t="s">
        <v>976</v>
      </c>
      <c r="D945" s="4" t="s">
        <v>996</v>
      </c>
    </row>
    <row r="946" spans="1:4" outlineLevel="1" x14ac:dyDescent="0.25">
      <c r="A946" s="5">
        <v>945</v>
      </c>
      <c r="B946" s="6">
        <v>529009283</v>
      </c>
      <c r="C946" s="4" t="s">
        <v>976</v>
      </c>
      <c r="D946" s="4" t="s">
        <v>997</v>
      </c>
    </row>
    <row r="947" spans="1:4" outlineLevel="1" x14ac:dyDescent="0.25">
      <c r="A947" s="5">
        <v>946</v>
      </c>
      <c r="B947" s="6">
        <v>529009325</v>
      </c>
      <c r="C947" s="4" t="s">
        <v>976</v>
      </c>
      <c r="D947" s="4" t="s">
        <v>998</v>
      </c>
    </row>
    <row r="948" spans="1:4" outlineLevel="1" x14ac:dyDescent="0.25">
      <c r="A948" s="5">
        <v>947</v>
      </c>
      <c r="B948" s="6">
        <v>529010465</v>
      </c>
      <c r="C948" s="4" t="s">
        <v>976</v>
      </c>
      <c r="D948" s="4" t="s">
        <v>999</v>
      </c>
    </row>
    <row r="949" spans="1:4" outlineLevel="1" x14ac:dyDescent="0.25">
      <c r="A949" s="5">
        <v>948</v>
      </c>
      <c r="B949" s="6">
        <v>529010627</v>
      </c>
      <c r="C949" s="4" t="s">
        <v>976</v>
      </c>
      <c r="D949" s="4" t="s">
        <v>1000</v>
      </c>
    </row>
    <row r="950" spans="1:4" outlineLevel="1" x14ac:dyDescent="0.25">
      <c r="A950" s="5">
        <v>949</v>
      </c>
      <c r="B950" s="6">
        <v>529010578</v>
      </c>
      <c r="C950" s="4" t="s">
        <v>976</v>
      </c>
      <c r="D950" s="4" t="s">
        <v>1001</v>
      </c>
    </row>
    <row r="951" spans="1:4" outlineLevel="1" x14ac:dyDescent="0.25">
      <c r="A951" s="5">
        <v>950</v>
      </c>
      <c r="B951" s="6">
        <v>529010440</v>
      </c>
      <c r="C951" s="4" t="s">
        <v>976</v>
      </c>
      <c r="D951" s="4" t="s">
        <v>1002</v>
      </c>
    </row>
    <row r="952" spans="1:4" outlineLevel="1" x14ac:dyDescent="0.25">
      <c r="A952" s="5">
        <v>951</v>
      </c>
      <c r="B952" s="6">
        <v>529009942</v>
      </c>
      <c r="C952" s="4" t="s">
        <v>976</v>
      </c>
      <c r="D952" s="4" t="s">
        <v>1003</v>
      </c>
    </row>
    <row r="953" spans="1:4" outlineLevel="1" x14ac:dyDescent="0.25">
      <c r="A953" s="5">
        <v>952</v>
      </c>
      <c r="B953" s="6">
        <v>529010666</v>
      </c>
      <c r="C953" s="4" t="s">
        <v>976</v>
      </c>
      <c r="D953" s="4" t="s">
        <v>1004</v>
      </c>
    </row>
    <row r="954" spans="1:4" outlineLevel="1" x14ac:dyDescent="0.25">
      <c r="A954" s="5">
        <v>953</v>
      </c>
      <c r="B954" s="6">
        <v>529009999</v>
      </c>
      <c r="C954" s="4" t="s">
        <v>976</v>
      </c>
      <c r="D954" s="4" t="s">
        <v>1005</v>
      </c>
    </row>
    <row r="955" spans="1:4" outlineLevel="1" x14ac:dyDescent="0.25">
      <c r="A955" s="5">
        <v>954</v>
      </c>
      <c r="B955" s="6">
        <v>529010433</v>
      </c>
      <c r="C955" s="4" t="s">
        <v>976</v>
      </c>
      <c r="D955" s="4" t="s">
        <v>1006</v>
      </c>
    </row>
    <row r="956" spans="1:4" outlineLevel="1" x14ac:dyDescent="0.25">
      <c r="A956" s="5">
        <v>955</v>
      </c>
      <c r="B956" s="6">
        <v>529010514</v>
      </c>
      <c r="C956" s="4" t="s">
        <v>976</v>
      </c>
      <c r="D956" s="4" t="s">
        <v>1007</v>
      </c>
    </row>
    <row r="957" spans="1:4" outlineLevel="1" x14ac:dyDescent="0.25">
      <c r="A957" s="5">
        <v>956</v>
      </c>
      <c r="B957" s="6">
        <v>529010419</v>
      </c>
      <c r="C957" s="4" t="s">
        <v>976</v>
      </c>
      <c r="D957" s="4" t="s">
        <v>1008</v>
      </c>
    </row>
    <row r="958" spans="1:4" outlineLevel="1" x14ac:dyDescent="0.25">
      <c r="A958" s="5">
        <v>957</v>
      </c>
      <c r="B958" s="6">
        <v>529010384</v>
      </c>
      <c r="C958" s="4" t="s">
        <v>976</v>
      </c>
      <c r="D958" s="4" t="s">
        <v>1009</v>
      </c>
    </row>
    <row r="959" spans="1:4" outlineLevel="1" x14ac:dyDescent="0.25">
      <c r="A959" s="5">
        <v>958</v>
      </c>
      <c r="B959" s="6">
        <v>529009950</v>
      </c>
      <c r="C959" s="4" t="s">
        <v>976</v>
      </c>
      <c r="D959" s="4" t="s">
        <v>1010</v>
      </c>
    </row>
    <row r="960" spans="1:4" outlineLevel="1" x14ac:dyDescent="0.25">
      <c r="A960" s="5">
        <v>959</v>
      </c>
      <c r="B960" s="6">
        <v>529010472</v>
      </c>
      <c r="C960" s="4" t="s">
        <v>976</v>
      </c>
      <c r="D960" s="4" t="s">
        <v>1011</v>
      </c>
    </row>
    <row r="961" spans="1:4" outlineLevel="1" x14ac:dyDescent="0.25">
      <c r="A961" s="5">
        <v>960</v>
      </c>
      <c r="B961" s="6">
        <v>529010521</v>
      </c>
      <c r="C961" s="4" t="s">
        <v>976</v>
      </c>
      <c r="D961" s="4" t="s">
        <v>1012</v>
      </c>
    </row>
    <row r="962" spans="1:4" outlineLevel="1" x14ac:dyDescent="0.25">
      <c r="A962" s="5">
        <v>961</v>
      </c>
      <c r="B962" s="6">
        <v>529010602</v>
      </c>
      <c r="C962" s="4" t="s">
        <v>976</v>
      </c>
      <c r="D962" s="4" t="s">
        <v>1013</v>
      </c>
    </row>
    <row r="963" spans="1:4" outlineLevel="1" x14ac:dyDescent="0.25">
      <c r="A963" s="5">
        <v>962</v>
      </c>
      <c r="B963" s="6">
        <v>529010553</v>
      </c>
      <c r="C963" s="4" t="s">
        <v>976</v>
      </c>
      <c r="D963" s="4" t="s">
        <v>1014</v>
      </c>
    </row>
    <row r="964" spans="1:4" outlineLevel="1" x14ac:dyDescent="0.25">
      <c r="A964" s="5">
        <v>963</v>
      </c>
      <c r="B964" s="6">
        <v>529010546</v>
      </c>
      <c r="C964" s="4" t="s">
        <v>976</v>
      </c>
      <c r="D964" s="4" t="s">
        <v>1015</v>
      </c>
    </row>
    <row r="965" spans="1:4" outlineLevel="1" x14ac:dyDescent="0.25">
      <c r="A965" s="5">
        <v>964</v>
      </c>
      <c r="B965" s="6">
        <v>530007932</v>
      </c>
      <c r="C965" s="4" t="s">
        <v>1016</v>
      </c>
      <c r="D965" s="4" t="s">
        <v>1017</v>
      </c>
    </row>
    <row r="966" spans="1:4" outlineLevel="1" x14ac:dyDescent="0.25">
      <c r="A966" s="5">
        <v>965</v>
      </c>
      <c r="B966" s="6">
        <v>530007749</v>
      </c>
      <c r="C966" s="4" t="s">
        <v>1016</v>
      </c>
      <c r="D966" s="4" t="s">
        <v>1018</v>
      </c>
    </row>
    <row r="967" spans="1:4" outlineLevel="1" x14ac:dyDescent="0.25">
      <c r="A967" s="5">
        <v>966</v>
      </c>
      <c r="B967" s="6">
        <v>530007971</v>
      </c>
      <c r="C967" s="4" t="s">
        <v>1016</v>
      </c>
      <c r="D967" s="4" t="s">
        <v>1019</v>
      </c>
    </row>
    <row r="968" spans="1:4" outlineLevel="1" x14ac:dyDescent="0.25">
      <c r="A968" s="5">
        <v>967</v>
      </c>
      <c r="B968" s="6">
        <v>530008453</v>
      </c>
      <c r="C968" s="4" t="s">
        <v>1016</v>
      </c>
      <c r="D968" s="4" t="s">
        <v>1020</v>
      </c>
    </row>
    <row r="969" spans="1:4" outlineLevel="1" x14ac:dyDescent="0.25">
      <c r="A969" s="5">
        <v>968</v>
      </c>
      <c r="B969" s="6">
        <v>530007298</v>
      </c>
      <c r="C969" s="4" t="s">
        <v>1016</v>
      </c>
      <c r="D969" s="4" t="s">
        <v>1021</v>
      </c>
    </row>
    <row r="970" spans="1:4" outlineLevel="1" x14ac:dyDescent="0.25">
      <c r="A970" s="5">
        <v>969</v>
      </c>
      <c r="B970" s="6">
        <v>530009175</v>
      </c>
      <c r="C970" s="4" t="s">
        <v>1016</v>
      </c>
      <c r="D970" s="4" t="s">
        <v>1022</v>
      </c>
    </row>
    <row r="971" spans="1:4" outlineLevel="1" x14ac:dyDescent="0.25">
      <c r="A971" s="5">
        <v>970</v>
      </c>
      <c r="B971" s="6">
        <v>530009418</v>
      </c>
      <c r="C971" s="4" t="s">
        <v>1016</v>
      </c>
      <c r="D971" s="4" t="s">
        <v>1023</v>
      </c>
    </row>
    <row r="972" spans="1:4" outlineLevel="1" x14ac:dyDescent="0.25">
      <c r="A972" s="5">
        <v>971</v>
      </c>
      <c r="B972" s="6">
        <v>530007763</v>
      </c>
      <c r="C972" s="4" t="s">
        <v>1016</v>
      </c>
      <c r="D972" s="4" t="s">
        <v>1024</v>
      </c>
    </row>
    <row r="973" spans="1:4" outlineLevel="1" x14ac:dyDescent="0.25">
      <c r="A973" s="5">
        <v>972</v>
      </c>
      <c r="B973" s="6">
        <v>530007530</v>
      </c>
      <c r="C973" s="4" t="s">
        <v>1016</v>
      </c>
      <c r="D973" s="4" t="s">
        <v>1025</v>
      </c>
    </row>
    <row r="974" spans="1:4" outlineLevel="1" x14ac:dyDescent="0.25">
      <c r="A974" s="5">
        <v>973</v>
      </c>
      <c r="B974" s="6">
        <v>530007555</v>
      </c>
      <c r="C974" s="4" t="s">
        <v>1016</v>
      </c>
      <c r="D974" s="4" t="s">
        <v>1026</v>
      </c>
    </row>
    <row r="975" spans="1:4" outlineLevel="1" x14ac:dyDescent="0.25">
      <c r="A975" s="5">
        <v>974</v>
      </c>
      <c r="B975" s="6">
        <v>530007837</v>
      </c>
      <c r="C975" s="4" t="s">
        <v>1016</v>
      </c>
      <c r="D975" s="4" t="s">
        <v>1027</v>
      </c>
    </row>
    <row r="976" spans="1:4" outlineLevel="1" x14ac:dyDescent="0.25">
      <c r="A976" s="5">
        <v>975</v>
      </c>
      <c r="B976" s="6">
        <v>530007636</v>
      </c>
      <c r="C976" s="4" t="s">
        <v>1016</v>
      </c>
      <c r="D976" s="4" t="s">
        <v>1028</v>
      </c>
    </row>
    <row r="977" spans="1:4" outlineLevel="1" x14ac:dyDescent="0.25">
      <c r="A977" s="5">
        <v>976</v>
      </c>
      <c r="B977" s="6">
        <v>530005903</v>
      </c>
      <c r="C977" s="4" t="s">
        <v>1016</v>
      </c>
      <c r="D977" s="4" t="s">
        <v>1029</v>
      </c>
    </row>
    <row r="978" spans="1:4" outlineLevel="1" x14ac:dyDescent="0.25">
      <c r="A978" s="5">
        <v>977</v>
      </c>
      <c r="B978" s="6">
        <v>530007900</v>
      </c>
      <c r="C978" s="4" t="s">
        <v>1016</v>
      </c>
      <c r="D978" s="4" t="s">
        <v>1030</v>
      </c>
    </row>
    <row r="979" spans="1:4" outlineLevel="1" x14ac:dyDescent="0.25">
      <c r="A979" s="5">
        <v>978</v>
      </c>
      <c r="B979" s="6">
        <v>530005974</v>
      </c>
      <c r="C979" s="4" t="s">
        <v>1016</v>
      </c>
      <c r="D979" s="4" t="s">
        <v>1031</v>
      </c>
    </row>
    <row r="980" spans="1:4" outlineLevel="1" x14ac:dyDescent="0.25">
      <c r="A980" s="5">
        <v>979</v>
      </c>
      <c r="B980" s="6">
        <v>530009440</v>
      </c>
      <c r="C980" s="4" t="s">
        <v>1016</v>
      </c>
      <c r="D980" s="4" t="s">
        <v>1032</v>
      </c>
    </row>
    <row r="981" spans="1:4" outlineLevel="1" x14ac:dyDescent="0.25">
      <c r="A981" s="5">
        <v>980</v>
      </c>
      <c r="B981" s="6">
        <v>530007629</v>
      </c>
      <c r="C981" s="4" t="s">
        <v>1016</v>
      </c>
      <c r="D981" s="4" t="s">
        <v>1033</v>
      </c>
    </row>
    <row r="982" spans="1:4" outlineLevel="1" x14ac:dyDescent="0.25">
      <c r="A982" s="5">
        <v>981</v>
      </c>
      <c r="B982" s="6">
        <v>530006431</v>
      </c>
      <c r="C982" s="4" t="s">
        <v>1016</v>
      </c>
      <c r="D982" s="4" t="s">
        <v>1034</v>
      </c>
    </row>
    <row r="983" spans="1:4" outlineLevel="1" x14ac:dyDescent="0.25">
      <c r="A983" s="5">
        <v>982</v>
      </c>
      <c r="B983" s="6">
        <v>530005727</v>
      </c>
      <c r="C983" s="4" t="s">
        <v>1016</v>
      </c>
      <c r="D983" s="4" t="s">
        <v>1035</v>
      </c>
    </row>
    <row r="984" spans="1:4" outlineLevel="1" x14ac:dyDescent="0.25">
      <c r="A984" s="5">
        <v>983</v>
      </c>
      <c r="B984" s="6">
        <v>530005484</v>
      </c>
      <c r="C984" s="4" t="s">
        <v>1016</v>
      </c>
      <c r="D984" s="4" t="s">
        <v>1036</v>
      </c>
    </row>
    <row r="985" spans="1:4" outlineLevel="1" x14ac:dyDescent="0.25">
      <c r="A985" s="5">
        <v>984</v>
      </c>
      <c r="B985" s="6">
        <v>530009231</v>
      </c>
      <c r="C985" s="4" t="s">
        <v>1016</v>
      </c>
      <c r="D985" s="4" t="s">
        <v>1037</v>
      </c>
    </row>
    <row r="986" spans="1:4" outlineLevel="1" x14ac:dyDescent="0.25">
      <c r="A986" s="5">
        <v>985</v>
      </c>
      <c r="B986" s="6">
        <v>530007467</v>
      </c>
      <c r="C986" s="4" t="s">
        <v>1016</v>
      </c>
      <c r="D986" s="4" t="s">
        <v>1038</v>
      </c>
    </row>
    <row r="987" spans="1:4" outlineLevel="1" x14ac:dyDescent="0.25">
      <c r="A987" s="5">
        <v>986</v>
      </c>
      <c r="B987" s="6">
        <v>530007594</v>
      </c>
      <c r="C987" s="4" t="s">
        <v>1016</v>
      </c>
      <c r="D987" s="4" t="s">
        <v>1039</v>
      </c>
    </row>
    <row r="988" spans="1:4" outlineLevel="1" x14ac:dyDescent="0.25">
      <c r="A988" s="5">
        <v>987</v>
      </c>
      <c r="B988" s="6">
        <v>530007795</v>
      </c>
      <c r="C988" s="4" t="s">
        <v>1016</v>
      </c>
      <c r="D988" s="4" t="s">
        <v>1040</v>
      </c>
    </row>
    <row r="989" spans="1:4" outlineLevel="1" x14ac:dyDescent="0.25">
      <c r="A989" s="5">
        <v>988</v>
      </c>
      <c r="B989" s="6">
        <v>530007650</v>
      </c>
      <c r="C989" s="4" t="s">
        <v>1016</v>
      </c>
      <c r="D989" s="4" t="s">
        <v>1041</v>
      </c>
    </row>
    <row r="990" spans="1:4" outlineLevel="1" x14ac:dyDescent="0.25">
      <c r="A990" s="5">
        <v>989</v>
      </c>
      <c r="B990" s="6">
        <v>530007925</v>
      </c>
      <c r="C990" s="4" t="s">
        <v>1016</v>
      </c>
      <c r="D990" s="4" t="s">
        <v>1042</v>
      </c>
    </row>
    <row r="991" spans="1:4" outlineLevel="1" x14ac:dyDescent="0.25">
      <c r="A991" s="5">
        <v>990</v>
      </c>
      <c r="B991" s="6">
        <v>530008245</v>
      </c>
      <c r="C991" s="4" t="s">
        <v>1016</v>
      </c>
      <c r="D991" s="4" t="s">
        <v>1043</v>
      </c>
    </row>
    <row r="992" spans="1:4" outlineLevel="1" x14ac:dyDescent="0.25">
      <c r="A992" s="5">
        <v>991</v>
      </c>
      <c r="B992" s="6">
        <v>530007820</v>
      </c>
      <c r="C992" s="4" t="s">
        <v>1016</v>
      </c>
      <c r="D992" s="4" t="s">
        <v>1044</v>
      </c>
    </row>
    <row r="993" spans="1:4" outlineLevel="1" x14ac:dyDescent="0.25">
      <c r="A993" s="5">
        <v>992</v>
      </c>
      <c r="B993" s="6">
        <v>530007964</v>
      </c>
      <c r="C993" s="4" t="s">
        <v>1016</v>
      </c>
      <c r="D993" s="4" t="s">
        <v>1045</v>
      </c>
    </row>
    <row r="994" spans="1:4" outlineLevel="1" x14ac:dyDescent="0.25">
      <c r="A994" s="5">
        <v>993</v>
      </c>
      <c r="B994" s="6">
        <v>530007890</v>
      </c>
      <c r="C994" s="4" t="s">
        <v>1016</v>
      </c>
      <c r="D994" s="4" t="s">
        <v>1046</v>
      </c>
    </row>
    <row r="995" spans="1:4" outlineLevel="1" x14ac:dyDescent="0.25">
      <c r="A995" s="5">
        <v>994</v>
      </c>
      <c r="B995" s="6">
        <v>530007883</v>
      </c>
      <c r="C995" s="4" t="s">
        <v>1016</v>
      </c>
      <c r="D995" s="4" t="s">
        <v>1047</v>
      </c>
    </row>
    <row r="996" spans="1:4" outlineLevel="1" x14ac:dyDescent="0.25">
      <c r="A996" s="5">
        <v>995</v>
      </c>
      <c r="B996" s="6">
        <v>530007756</v>
      </c>
      <c r="C996" s="4" t="s">
        <v>1016</v>
      </c>
      <c r="D996" s="4" t="s">
        <v>1048</v>
      </c>
    </row>
    <row r="997" spans="1:4" outlineLevel="1" x14ac:dyDescent="0.25">
      <c r="A997" s="5">
        <v>996</v>
      </c>
      <c r="B997" s="6">
        <v>530006047</v>
      </c>
      <c r="C997" s="4" t="s">
        <v>1016</v>
      </c>
      <c r="D997" s="4" t="s">
        <v>1049</v>
      </c>
    </row>
    <row r="998" spans="1:4" outlineLevel="1" x14ac:dyDescent="0.25">
      <c r="A998" s="5">
        <v>997</v>
      </c>
      <c r="B998" s="6">
        <v>530008534</v>
      </c>
      <c r="C998" s="4" t="s">
        <v>1016</v>
      </c>
      <c r="D998" s="4" t="s">
        <v>1050</v>
      </c>
    </row>
    <row r="999" spans="1:4" outlineLevel="1" x14ac:dyDescent="0.25">
      <c r="A999" s="5">
        <v>998</v>
      </c>
      <c r="B999" s="6">
        <v>530005639</v>
      </c>
      <c r="C999" s="4" t="s">
        <v>1016</v>
      </c>
      <c r="D999" s="4" t="s">
        <v>1051</v>
      </c>
    </row>
    <row r="1000" spans="1:4" outlineLevel="1" x14ac:dyDescent="0.25">
      <c r="A1000" s="5">
        <v>999</v>
      </c>
      <c r="B1000" s="6">
        <v>530007675</v>
      </c>
      <c r="C1000" s="4" t="s">
        <v>1016</v>
      </c>
      <c r="D1000" s="4" t="s">
        <v>1052</v>
      </c>
    </row>
    <row r="1001" spans="1:4" outlineLevel="1" x14ac:dyDescent="0.25">
      <c r="A1001" s="5">
        <v>1000</v>
      </c>
      <c r="B1001" s="6">
        <v>530007700</v>
      </c>
      <c r="C1001" s="4" t="s">
        <v>1016</v>
      </c>
      <c r="D1001" s="4" t="s">
        <v>1053</v>
      </c>
    </row>
    <row r="1002" spans="1:4" outlineLevel="1" x14ac:dyDescent="0.25">
      <c r="A1002" s="5">
        <v>1001</v>
      </c>
      <c r="B1002" s="6">
        <v>530008492</v>
      </c>
      <c r="C1002" s="4" t="s">
        <v>1016</v>
      </c>
      <c r="D1002" s="4" t="s">
        <v>1054</v>
      </c>
    </row>
    <row r="1003" spans="1:4" outlineLevel="1" x14ac:dyDescent="0.25">
      <c r="A1003" s="5">
        <v>1002</v>
      </c>
      <c r="B1003" s="6">
        <v>530007241</v>
      </c>
      <c r="C1003" s="4" t="s">
        <v>1016</v>
      </c>
      <c r="D1003" s="4" t="s">
        <v>1055</v>
      </c>
    </row>
    <row r="1004" spans="1:4" outlineLevel="1" x14ac:dyDescent="0.25">
      <c r="A1004" s="5">
        <v>1003</v>
      </c>
      <c r="B1004" s="6">
        <v>530007717</v>
      </c>
      <c r="C1004" s="4" t="s">
        <v>1016</v>
      </c>
      <c r="D1004" s="4" t="s">
        <v>1056</v>
      </c>
    </row>
    <row r="1005" spans="1:4" outlineLevel="1" x14ac:dyDescent="0.25">
      <c r="A1005" s="5">
        <v>1004</v>
      </c>
      <c r="B1005" s="6">
        <v>530007548</v>
      </c>
      <c r="C1005" s="4" t="s">
        <v>1016</v>
      </c>
      <c r="D1005" s="4" t="s">
        <v>1057</v>
      </c>
    </row>
    <row r="1006" spans="1:4" outlineLevel="1" x14ac:dyDescent="0.25">
      <c r="A1006" s="5">
        <v>1005</v>
      </c>
      <c r="B1006" s="6">
        <v>530006520</v>
      </c>
      <c r="C1006" s="4" t="s">
        <v>1016</v>
      </c>
      <c r="D1006" s="4" t="s">
        <v>1058</v>
      </c>
    </row>
    <row r="1007" spans="1:4" outlineLevel="1" x14ac:dyDescent="0.25">
      <c r="A1007" s="5">
        <v>1006</v>
      </c>
      <c r="B1007" s="6">
        <v>530007347</v>
      </c>
      <c r="C1007" s="4" t="s">
        <v>1016</v>
      </c>
      <c r="D1007" s="4" t="s">
        <v>1059</v>
      </c>
    </row>
    <row r="1008" spans="1:4" outlineLevel="1" x14ac:dyDescent="0.25">
      <c r="A1008" s="5">
        <v>1007</v>
      </c>
      <c r="B1008" s="6">
        <v>530007562</v>
      </c>
      <c r="C1008" s="4" t="s">
        <v>1016</v>
      </c>
      <c r="D1008" s="4" t="s">
        <v>1060</v>
      </c>
    </row>
    <row r="1009" spans="1:4" outlineLevel="1" x14ac:dyDescent="0.25">
      <c r="A1009" s="5">
        <v>1008</v>
      </c>
      <c r="B1009" s="6">
        <v>530005290</v>
      </c>
      <c r="C1009" s="4" t="s">
        <v>1016</v>
      </c>
      <c r="D1009" s="4" t="s">
        <v>1061</v>
      </c>
    </row>
    <row r="1010" spans="1:4" outlineLevel="1" x14ac:dyDescent="0.25">
      <c r="A1010" s="5">
        <v>1009</v>
      </c>
      <c r="B1010" s="6">
        <v>530008566</v>
      </c>
      <c r="C1010" s="4" t="s">
        <v>1016</v>
      </c>
      <c r="D1010" s="4" t="s">
        <v>1062</v>
      </c>
    </row>
    <row r="1011" spans="1:4" outlineLevel="1" x14ac:dyDescent="0.25">
      <c r="A1011" s="5">
        <v>1010</v>
      </c>
      <c r="B1011" s="6">
        <v>530007682</v>
      </c>
      <c r="C1011" s="4" t="s">
        <v>1016</v>
      </c>
      <c r="D1011" s="4" t="s">
        <v>1063</v>
      </c>
    </row>
    <row r="1012" spans="1:4" outlineLevel="1" x14ac:dyDescent="0.25">
      <c r="A1012" s="5">
        <v>1011</v>
      </c>
      <c r="B1012" s="6">
        <v>530007844</v>
      </c>
      <c r="C1012" s="4" t="s">
        <v>1016</v>
      </c>
      <c r="D1012" s="4" t="s">
        <v>1064</v>
      </c>
    </row>
    <row r="1013" spans="1:4" outlineLevel="1" x14ac:dyDescent="0.25">
      <c r="A1013" s="5">
        <v>1012</v>
      </c>
      <c r="B1013" s="6">
        <v>530005491</v>
      </c>
      <c r="C1013" s="4" t="s">
        <v>1016</v>
      </c>
      <c r="D1013" s="4" t="s">
        <v>1065</v>
      </c>
    </row>
    <row r="1014" spans="1:4" outlineLevel="1" x14ac:dyDescent="0.25">
      <c r="A1014" s="5">
        <v>1013</v>
      </c>
      <c r="B1014" s="6">
        <v>530008541</v>
      </c>
      <c r="C1014" s="4" t="s">
        <v>1016</v>
      </c>
      <c r="D1014" s="4" t="s">
        <v>1066</v>
      </c>
    </row>
    <row r="1015" spans="1:4" outlineLevel="1" x14ac:dyDescent="0.25">
      <c r="A1015" s="5">
        <v>1014</v>
      </c>
      <c r="B1015" s="6">
        <v>530008559</v>
      </c>
      <c r="C1015" s="4" t="s">
        <v>1016</v>
      </c>
      <c r="D1015" s="4" t="s">
        <v>1067</v>
      </c>
    </row>
    <row r="1016" spans="1:4" outlineLevel="1" x14ac:dyDescent="0.25">
      <c r="A1016" s="5">
        <v>1015</v>
      </c>
      <c r="B1016" s="6">
        <v>530007869</v>
      </c>
      <c r="C1016" s="4" t="s">
        <v>1016</v>
      </c>
      <c r="D1016" s="4" t="s">
        <v>1068</v>
      </c>
    </row>
    <row r="1017" spans="1:4" outlineLevel="1" x14ac:dyDescent="0.25">
      <c r="A1017" s="5">
        <v>1016</v>
      </c>
      <c r="B1017" s="6">
        <v>530007690</v>
      </c>
      <c r="C1017" s="4" t="s">
        <v>1016</v>
      </c>
      <c r="D1017" s="4" t="s">
        <v>1069</v>
      </c>
    </row>
    <row r="1018" spans="1:4" outlineLevel="1" x14ac:dyDescent="0.25">
      <c r="A1018" s="5">
        <v>1017</v>
      </c>
      <c r="B1018" s="6">
        <v>530007604</v>
      </c>
      <c r="C1018" s="4" t="s">
        <v>1016</v>
      </c>
      <c r="D1018" s="4" t="s">
        <v>1070</v>
      </c>
    </row>
    <row r="1019" spans="1:4" outlineLevel="1" x14ac:dyDescent="0.25">
      <c r="A1019" s="5">
        <v>1018</v>
      </c>
      <c r="B1019" s="6">
        <v>530008132</v>
      </c>
      <c r="C1019" s="4" t="s">
        <v>1016</v>
      </c>
      <c r="D1019" s="4" t="s">
        <v>1071</v>
      </c>
    </row>
    <row r="1020" spans="1:4" outlineLevel="1" x14ac:dyDescent="0.25">
      <c r="A1020" s="5">
        <v>1019</v>
      </c>
      <c r="B1020" s="6">
        <v>530008735</v>
      </c>
      <c r="C1020" s="4" t="s">
        <v>1016</v>
      </c>
      <c r="D1020" s="4" t="s">
        <v>1072</v>
      </c>
    </row>
    <row r="1021" spans="1:4" outlineLevel="1" x14ac:dyDescent="0.25">
      <c r="A1021" s="5">
        <v>1020</v>
      </c>
      <c r="B1021" s="6">
        <v>530007918</v>
      </c>
      <c r="C1021" s="4" t="s">
        <v>1016</v>
      </c>
      <c r="D1021" s="4" t="s">
        <v>1073</v>
      </c>
    </row>
    <row r="1022" spans="1:4" outlineLevel="1" x14ac:dyDescent="0.25">
      <c r="A1022" s="5">
        <v>1021</v>
      </c>
      <c r="B1022" s="6">
        <v>531004902</v>
      </c>
      <c r="C1022" s="4" t="s">
        <v>1074</v>
      </c>
      <c r="D1022" s="4" t="s">
        <v>1075</v>
      </c>
    </row>
    <row r="1023" spans="1:4" outlineLevel="1" x14ac:dyDescent="0.25">
      <c r="A1023" s="5">
        <v>1022</v>
      </c>
      <c r="B1023" s="6">
        <v>531004853</v>
      </c>
      <c r="C1023" s="4" t="s">
        <v>1074</v>
      </c>
      <c r="D1023" s="4" t="s">
        <v>1076</v>
      </c>
    </row>
    <row r="1024" spans="1:4" outlineLevel="1" x14ac:dyDescent="0.25">
      <c r="A1024" s="5">
        <v>1023</v>
      </c>
      <c r="B1024" s="6">
        <v>531004892</v>
      </c>
      <c r="C1024" s="4" t="s">
        <v>1074</v>
      </c>
      <c r="D1024" s="4" t="s">
        <v>1077</v>
      </c>
    </row>
    <row r="1025" spans="1:4" outlineLevel="1" x14ac:dyDescent="0.25">
      <c r="A1025" s="5">
        <v>1024</v>
      </c>
      <c r="B1025" s="6">
        <v>531004839</v>
      </c>
      <c r="C1025" s="4" t="s">
        <v>1074</v>
      </c>
      <c r="D1025" s="4" t="s">
        <v>1078</v>
      </c>
    </row>
    <row r="1026" spans="1:4" outlineLevel="1" x14ac:dyDescent="0.25">
      <c r="A1026" s="5">
        <v>1025</v>
      </c>
      <c r="B1026" s="6">
        <v>531004797</v>
      </c>
      <c r="C1026" s="4" t="s">
        <v>1074</v>
      </c>
      <c r="D1026" s="4" t="s">
        <v>1079</v>
      </c>
    </row>
    <row r="1027" spans="1:4" outlineLevel="1" x14ac:dyDescent="0.25">
      <c r="A1027" s="5">
        <v>1026</v>
      </c>
      <c r="B1027" s="6">
        <v>531004807</v>
      </c>
      <c r="C1027" s="4" t="s">
        <v>1074</v>
      </c>
      <c r="D1027" s="4" t="s">
        <v>1080</v>
      </c>
    </row>
    <row r="1028" spans="1:4" outlineLevel="1" x14ac:dyDescent="0.25">
      <c r="A1028" s="5">
        <v>1027</v>
      </c>
      <c r="B1028" s="6">
        <v>531004860</v>
      </c>
      <c r="C1028" s="4" t="s">
        <v>1074</v>
      </c>
      <c r="D1028" s="4" t="s">
        <v>1081</v>
      </c>
    </row>
    <row r="1029" spans="1:4" outlineLevel="1" x14ac:dyDescent="0.25">
      <c r="A1029" s="5">
        <v>1028</v>
      </c>
      <c r="B1029" s="6">
        <v>531004934</v>
      </c>
      <c r="C1029" s="4" t="s">
        <v>1074</v>
      </c>
      <c r="D1029" s="4" t="s">
        <v>1082</v>
      </c>
    </row>
    <row r="1030" spans="1:4" outlineLevel="1" x14ac:dyDescent="0.25">
      <c r="A1030" s="5">
        <v>1029</v>
      </c>
      <c r="B1030" s="6">
        <v>531004910</v>
      </c>
      <c r="C1030" s="4" t="s">
        <v>1074</v>
      </c>
      <c r="D1030" s="4" t="s">
        <v>1083</v>
      </c>
    </row>
    <row r="1031" spans="1:4" outlineLevel="1" x14ac:dyDescent="0.25">
      <c r="A1031" s="5">
        <v>1030</v>
      </c>
      <c r="B1031" s="6">
        <v>531004814</v>
      </c>
      <c r="C1031" s="4" t="s">
        <v>1074</v>
      </c>
      <c r="D1031" s="4" t="s">
        <v>1084</v>
      </c>
    </row>
    <row r="1032" spans="1:4" outlineLevel="1" x14ac:dyDescent="0.25">
      <c r="A1032" s="5">
        <v>1031</v>
      </c>
      <c r="B1032" s="6">
        <v>531004846</v>
      </c>
      <c r="C1032" s="4" t="s">
        <v>1074</v>
      </c>
      <c r="D1032" s="4" t="s">
        <v>1085</v>
      </c>
    </row>
    <row r="1033" spans="1:4" outlineLevel="1" x14ac:dyDescent="0.25">
      <c r="A1033" s="5">
        <v>1032</v>
      </c>
      <c r="B1033" s="6">
        <v>531004941</v>
      </c>
      <c r="C1033" s="4" t="s">
        <v>1074</v>
      </c>
      <c r="D1033" s="4" t="s">
        <v>1086</v>
      </c>
    </row>
    <row r="1034" spans="1:4" outlineLevel="1" x14ac:dyDescent="0.25">
      <c r="A1034" s="5">
        <v>1033</v>
      </c>
      <c r="B1034" s="6">
        <v>531010864</v>
      </c>
      <c r="C1034" s="4" t="s">
        <v>1074</v>
      </c>
      <c r="D1034" s="4" t="s">
        <v>1087</v>
      </c>
    </row>
    <row r="1035" spans="1:4" outlineLevel="1" x14ac:dyDescent="0.25">
      <c r="A1035" s="5">
        <v>1034</v>
      </c>
      <c r="B1035" s="6">
        <v>531004927</v>
      </c>
      <c r="C1035" s="4" t="s">
        <v>1074</v>
      </c>
      <c r="D1035" s="4" t="s">
        <v>1088</v>
      </c>
    </row>
    <row r="1036" spans="1:4" outlineLevel="1" x14ac:dyDescent="0.25">
      <c r="A1036" s="5">
        <v>1035</v>
      </c>
      <c r="B1036" s="6">
        <v>531004821</v>
      </c>
      <c r="C1036" s="4" t="s">
        <v>1074</v>
      </c>
      <c r="D1036" s="4" t="s">
        <v>1089</v>
      </c>
    </row>
    <row r="1037" spans="1:4" outlineLevel="1" x14ac:dyDescent="0.25">
      <c r="A1037" s="5">
        <v>1036</v>
      </c>
      <c r="B1037" s="6">
        <v>531004765</v>
      </c>
      <c r="C1037" s="4" t="s">
        <v>1074</v>
      </c>
      <c r="D1037" s="4" t="s">
        <v>1090</v>
      </c>
    </row>
    <row r="1038" spans="1:4" outlineLevel="1" x14ac:dyDescent="0.25">
      <c r="A1038" s="5">
        <v>1037</v>
      </c>
      <c r="B1038" s="6">
        <v>531004885</v>
      </c>
      <c r="C1038" s="4" t="s">
        <v>1074</v>
      </c>
      <c r="D1038" s="4" t="s">
        <v>1091</v>
      </c>
    </row>
    <row r="1039" spans="1:4" outlineLevel="1" x14ac:dyDescent="0.25">
      <c r="A1039" s="5">
        <v>1038</v>
      </c>
      <c r="B1039" s="6">
        <v>531004772</v>
      </c>
      <c r="C1039" s="4" t="s">
        <v>1074</v>
      </c>
      <c r="D1039" s="4" t="s">
        <v>1092</v>
      </c>
    </row>
    <row r="1040" spans="1:4" outlineLevel="1" x14ac:dyDescent="0.25">
      <c r="A1040" s="5">
        <v>1039</v>
      </c>
      <c r="B1040" s="6">
        <v>532000690</v>
      </c>
      <c r="C1040" s="4" t="s">
        <v>1093</v>
      </c>
      <c r="D1040" s="4" t="s">
        <v>1094</v>
      </c>
    </row>
    <row r="1041" spans="1:4" outlineLevel="1" x14ac:dyDescent="0.25">
      <c r="A1041" s="5">
        <v>1040</v>
      </c>
      <c r="B1041" s="6">
        <v>532000516</v>
      </c>
      <c r="C1041" s="4" t="s">
        <v>1093</v>
      </c>
      <c r="D1041" s="4" t="s">
        <v>1095</v>
      </c>
    </row>
    <row r="1042" spans="1:4" outlineLevel="1" x14ac:dyDescent="0.25">
      <c r="A1042" s="5">
        <v>1041</v>
      </c>
      <c r="B1042" s="6">
        <v>532000636</v>
      </c>
      <c r="C1042" s="4" t="s">
        <v>1093</v>
      </c>
      <c r="D1042" s="4" t="s">
        <v>1096</v>
      </c>
    </row>
    <row r="1043" spans="1:4" outlineLevel="1" x14ac:dyDescent="0.25">
      <c r="A1043" s="5">
        <v>1042</v>
      </c>
      <c r="B1043" s="6">
        <v>532000611</v>
      </c>
      <c r="C1043" s="4" t="s">
        <v>1093</v>
      </c>
      <c r="D1043" s="4" t="s">
        <v>1097</v>
      </c>
    </row>
    <row r="1044" spans="1:4" outlineLevel="1" x14ac:dyDescent="0.25">
      <c r="A1044" s="5">
        <v>1043</v>
      </c>
      <c r="B1044" s="6">
        <v>532000001</v>
      </c>
      <c r="C1044" s="4" t="s">
        <v>1093</v>
      </c>
      <c r="D1044" s="4" t="s">
        <v>1098</v>
      </c>
    </row>
    <row r="1045" spans="1:4" outlineLevel="1" x14ac:dyDescent="0.25">
      <c r="A1045" s="5">
        <v>1044</v>
      </c>
      <c r="B1045" s="6">
        <v>532010169</v>
      </c>
      <c r="C1045" s="4" t="s">
        <v>1093</v>
      </c>
      <c r="D1045" s="4" t="s">
        <v>1099</v>
      </c>
    </row>
    <row r="1046" spans="1:4" outlineLevel="1" x14ac:dyDescent="0.25">
      <c r="A1046" s="5">
        <v>1045</v>
      </c>
      <c r="B1046" s="6">
        <v>532000643</v>
      </c>
      <c r="C1046" s="4" t="s">
        <v>1093</v>
      </c>
      <c r="D1046" s="4" t="s">
        <v>1100</v>
      </c>
    </row>
    <row r="1047" spans="1:4" outlineLevel="1" x14ac:dyDescent="0.25">
      <c r="A1047" s="5">
        <v>1046</v>
      </c>
      <c r="B1047" s="6">
        <v>532000481</v>
      </c>
      <c r="C1047" s="4" t="s">
        <v>1093</v>
      </c>
      <c r="D1047" s="4" t="s">
        <v>1101</v>
      </c>
    </row>
    <row r="1048" spans="1:4" outlineLevel="1" x14ac:dyDescent="0.25">
      <c r="A1048" s="5">
        <v>1047</v>
      </c>
      <c r="B1048" s="6">
        <v>532000280</v>
      </c>
      <c r="C1048" s="4" t="s">
        <v>1093</v>
      </c>
      <c r="D1048" s="4" t="s">
        <v>1102</v>
      </c>
    </row>
    <row r="1049" spans="1:4" outlineLevel="1" x14ac:dyDescent="0.25">
      <c r="A1049" s="5">
        <v>1048</v>
      </c>
      <c r="B1049" s="6">
        <v>532000227</v>
      </c>
      <c r="C1049" s="4" t="s">
        <v>1093</v>
      </c>
      <c r="D1049" s="4" t="s">
        <v>1103</v>
      </c>
    </row>
    <row r="1050" spans="1:4" outlineLevel="1" x14ac:dyDescent="0.25">
      <c r="A1050" s="5">
        <v>1049</v>
      </c>
      <c r="B1050" s="6">
        <v>532010803</v>
      </c>
      <c r="C1050" s="4" t="s">
        <v>1093</v>
      </c>
      <c r="D1050" s="4" t="s">
        <v>1104</v>
      </c>
    </row>
    <row r="1051" spans="1:4" outlineLevel="1" x14ac:dyDescent="0.25">
      <c r="A1051" s="5">
        <v>1050</v>
      </c>
      <c r="B1051" s="6">
        <v>532000072</v>
      </c>
      <c r="C1051" s="4" t="s">
        <v>1093</v>
      </c>
      <c r="D1051" s="4" t="s">
        <v>1105</v>
      </c>
    </row>
    <row r="1052" spans="1:4" outlineLevel="1" x14ac:dyDescent="0.25">
      <c r="A1052" s="5">
        <v>1051</v>
      </c>
      <c r="B1052" s="6">
        <v>532000548</v>
      </c>
      <c r="C1052" s="4" t="s">
        <v>1093</v>
      </c>
      <c r="D1052" s="4" t="s">
        <v>1106</v>
      </c>
    </row>
    <row r="1053" spans="1:4" outlineLevel="1" x14ac:dyDescent="0.25">
      <c r="A1053" s="5">
        <v>1052</v>
      </c>
      <c r="B1053" s="6">
        <v>532010070</v>
      </c>
      <c r="C1053" s="4" t="s">
        <v>1093</v>
      </c>
      <c r="D1053" s="4" t="s">
        <v>1107</v>
      </c>
    </row>
    <row r="1054" spans="1:4" outlineLevel="1" x14ac:dyDescent="0.25">
      <c r="A1054" s="5">
        <v>1053</v>
      </c>
      <c r="B1054" s="6">
        <v>532000523</v>
      </c>
      <c r="C1054" s="4" t="s">
        <v>1093</v>
      </c>
      <c r="D1054" s="4" t="s">
        <v>1108</v>
      </c>
    </row>
    <row r="1055" spans="1:4" outlineLevel="1" x14ac:dyDescent="0.25">
      <c r="A1055" s="5">
        <v>1054</v>
      </c>
      <c r="B1055" s="6">
        <v>532000474</v>
      </c>
      <c r="C1055" s="4" t="s">
        <v>1093</v>
      </c>
      <c r="D1055" s="4" t="s">
        <v>1109</v>
      </c>
    </row>
    <row r="1056" spans="1:4" outlineLevel="1" x14ac:dyDescent="0.25">
      <c r="A1056" s="5">
        <v>1055</v>
      </c>
      <c r="B1056" s="6">
        <v>532000869</v>
      </c>
      <c r="C1056" s="4" t="s">
        <v>1093</v>
      </c>
      <c r="D1056" s="4" t="s">
        <v>1110</v>
      </c>
    </row>
    <row r="1057" spans="1:4" outlineLevel="1" x14ac:dyDescent="0.25">
      <c r="A1057" s="5">
        <v>1056</v>
      </c>
      <c r="B1057" s="6">
        <v>532000241</v>
      </c>
      <c r="C1057" s="4" t="s">
        <v>1093</v>
      </c>
      <c r="D1057" s="4" t="s">
        <v>1111</v>
      </c>
    </row>
    <row r="1058" spans="1:4" outlineLevel="1" x14ac:dyDescent="0.25">
      <c r="A1058" s="5">
        <v>1057</v>
      </c>
      <c r="B1058" s="6">
        <v>532000273</v>
      </c>
      <c r="C1058" s="4" t="s">
        <v>1093</v>
      </c>
      <c r="D1058" s="4" t="s">
        <v>1112</v>
      </c>
    </row>
    <row r="1059" spans="1:4" outlineLevel="1" x14ac:dyDescent="0.25">
      <c r="A1059" s="5">
        <v>1058</v>
      </c>
      <c r="B1059" s="6">
        <v>532000259</v>
      </c>
      <c r="C1059" s="4" t="s">
        <v>1093</v>
      </c>
      <c r="D1059" s="4" t="s">
        <v>1113</v>
      </c>
    </row>
    <row r="1060" spans="1:4" outlineLevel="1" x14ac:dyDescent="0.25">
      <c r="A1060" s="5">
        <v>1059</v>
      </c>
      <c r="B1060" s="6">
        <v>532000234</v>
      </c>
      <c r="C1060" s="4" t="s">
        <v>1093</v>
      </c>
      <c r="D1060" s="4" t="s">
        <v>1114</v>
      </c>
    </row>
    <row r="1061" spans="1:4" outlineLevel="1" x14ac:dyDescent="0.25">
      <c r="A1061" s="5">
        <v>1060</v>
      </c>
      <c r="B1061" s="6">
        <v>532000210</v>
      </c>
      <c r="C1061" s="4" t="s">
        <v>1093</v>
      </c>
      <c r="D1061" s="4" t="s">
        <v>1115</v>
      </c>
    </row>
    <row r="1062" spans="1:4" outlineLevel="1" x14ac:dyDescent="0.25">
      <c r="A1062" s="5">
        <v>1061</v>
      </c>
      <c r="B1062" s="6">
        <v>532010024</v>
      </c>
      <c r="C1062" s="4" t="s">
        <v>1093</v>
      </c>
      <c r="D1062" s="4" t="s">
        <v>1116</v>
      </c>
    </row>
    <row r="1063" spans="1:4" outlineLevel="1" x14ac:dyDescent="0.25">
      <c r="A1063" s="5">
        <v>1062</v>
      </c>
      <c r="B1063" s="6">
        <v>532000555</v>
      </c>
      <c r="C1063" s="4" t="s">
        <v>1093</v>
      </c>
      <c r="D1063" s="4" t="s">
        <v>1117</v>
      </c>
    </row>
    <row r="1064" spans="1:4" outlineLevel="1" x14ac:dyDescent="0.25">
      <c r="A1064" s="5">
        <v>1063</v>
      </c>
      <c r="B1064" s="6">
        <v>532012215</v>
      </c>
      <c r="C1064" s="4" t="s">
        <v>1093</v>
      </c>
      <c r="D1064" s="4" t="s">
        <v>1118</v>
      </c>
    </row>
    <row r="1065" spans="1:4" outlineLevel="1" x14ac:dyDescent="0.25">
      <c r="A1065" s="5">
        <v>1064</v>
      </c>
      <c r="B1065" s="6">
        <v>532000467</v>
      </c>
      <c r="C1065" s="4" t="s">
        <v>1093</v>
      </c>
      <c r="D1065" s="4" t="s">
        <v>1119</v>
      </c>
    </row>
    <row r="1066" spans="1:4" outlineLevel="1" x14ac:dyDescent="0.25">
      <c r="A1066" s="5">
        <v>1065</v>
      </c>
      <c r="B1066" s="6">
        <v>533009952</v>
      </c>
      <c r="C1066" s="4" t="s">
        <v>1120</v>
      </c>
      <c r="D1066" s="4" t="s">
        <v>1121</v>
      </c>
    </row>
    <row r="1067" spans="1:4" outlineLevel="1" x14ac:dyDescent="0.25">
      <c r="A1067" s="5">
        <v>1066</v>
      </c>
      <c r="B1067" s="6">
        <v>533009984</v>
      </c>
      <c r="C1067" s="4" t="s">
        <v>1120</v>
      </c>
      <c r="D1067" s="4" t="s">
        <v>1122</v>
      </c>
    </row>
    <row r="1068" spans="1:4" outlineLevel="1" x14ac:dyDescent="0.25">
      <c r="A1068" s="5">
        <v>1067</v>
      </c>
      <c r="B1068" s="6">
        <v>533009938</v>
      </c>
      <c r="C1068" s="4" t="s">
        <v>1120</v>
      </c>
      <c r="D1068" s="4" t="s">
        <v>1123</v>
      </c>
    </row>
    <row r="1069" spans="1:4" outlineLevel="1" x14ac:dyDescent="0.25">
      <c r="A1069" s="5">
        <v>1068</v>
      </c>
      <c r="B1069" s="6">
        <v>533010429</v>
      </c>
      <c r="C1069" s="4" t="s">
        <v>1120</v>
      </c>
      <c r="D1069" s="4" t="s">
        <v>1124</v>
      </c>
    </row>
    <row r="1070" spans="1:4" outlineLevel="1" x14ac:dyDescent="0.25">
      <c r="A1070" s="5">
        <v>1069</v>
      </c>
      <c r="B1070" s="6">
        <v>533010002</v>
      </c>
      <c r="C1070" s="4" t="s">
        <v>1120</v>
      </c>
      <c r="D1070" s="4" t="s">
        <v>1125</v>
      </c>
    </row>
    <row r="1071" spans="1:4" outlineLevel="1" x14ac:dyDescent="0.25">
      <c r="A1071" s="5">
        <v>1070</v>
      </c>
      <c r="B1071" s="6">
        <v>533010796</v>
      </c>
      <c r="C1071" s="4" t="s">
        <v>1120</v>
      </c>
      <c r="D1071" s="4" t="s">
        <v>1126</v>
      </c>
    </row>
    <row r="1072" spans="1:4" outlineLevel="1" x14ac:dyDescent="0.25">
      <c r="A1072" s="5">
        <v>1071</v>
      </c>
      <c r="B1072" s="6">
        <v>533009960</v>
      </c>
      <c r="C1072" s="4" t="s">
        <v>1120</v>
      </c>
      <c r="D1072" s="4" t="s">
        <v>1127</v>
      </c>
    </row>
    <row r="1073" spans="1:4" outlineLevel="1" x14ac:dyDescent="0.25">
      <c r="A1073" s="5">
        <v>1072</v>
      </c>
      <c r="B1073" s="6">
        <v>533009991</v>
      </c>
      <c r="C1073" s="4" t="s">
        <v>1120</v>
      </c>
      <c r="D1073" s="4" t="s">
        <v>1128</v>
      </c>
    </row>
    <row r="1074" spans="1:4" outlineLevel="1" x14ac:dyDescent="0.25">
      <c r="A1074" s="5">
        <v>1073</v>
      </c>
      <c r="B1074" s="6">
        <v>533009977</v>
      </c>
      <c r="C1074" s="4" t="s">
        <v>1120</v>
      </c>
      <c r="D1074" s="4" t="s">
        <v>1129</v>
      </c>
    </row>
    <row r="1075" spans="1:4" outlineLevel="1" x14ac:dyDescent="0.25">
      <c r="A1075" s="5">
        <v>1074</v>
      </c>
      <c r="B1075" s="6">
        <v>533011694</v>
      </c>
      <c r="C1075" s="4" t="s">
        <v>1120</v>
      </c>
      <c r="D1075" s="4" t="s">
        <v>1130</v>
      </c>
    </row>
    <row r="1076" spans="1:4" outlineLevel="1" x14ac:dyDescent="0.25">
      <c r="A1076" s="5">
        <v>1075</v>
      </c>
      <c r="B1076" s="6">
        <v>533009920</v>
      </c>
      <c r="C1076" s="4" t="s">
        <v>1120</v>
      </c>
      <c r="D1076" s="4" t="s">
        <v>1131</v>
      </c>
    </row>
    <row r="1077" spans="1:4" outlineLevel="1" x14ac:dyDescent="0.25">
      <c r="A1077" s="5">
        <v>1076</v>
      </c>
      <c r="B1077" s="6">
        <v>533009825</v>
      </c>
      <c r="C1077" s="4" t="s">
        <v>1120</v>
      </c>
      <c r="D1077" s="4" t="s">
        <v>1132</v>
      </c>
    </row>
    <row r="1078" spans="1:4" outlineLevel="1" x14ac:dyDescent="0.25">
      <c r="A1078" s="5">
        <v>1077</v>
      </c>
      <c r="B1078" s="6">
        <v>533010475</v>
      </c>
      <c r="C1078" s="4" t="s">
        <v>1120</v>
      </c>
      <c r="D1078" s="4" t="s">
        <v>1133</v>
      </c>
    </row>
    <row r="1079" spans="1:4" outlineLevel="1" x14ac:dyDescent="0.25">
      <c r="A1079" s="5">
        <v>1078</v>
      </c>
      <c r="B1079" s="6">
        <v>533009840</v>
      </c>
      <c r="C1079" s="4" t="s">
        <v>1120</v>
      </c>
      <c r="D1079" s="4" t="s">
        <v>1134</v>
      </c>
    </row>
    <row r="1080" spans="1:4" outlineLevel="1" x14ac:dyDescent="0.25">
      <c r="A1080" s="5">
        <v>1079</v>
      </c>
      <c r="B1080" s="6">
        <v>533009800</v>
      </c>
      <c r="C1080" s="4" t="s">
        <v>1120</v>
      </c>
      <c r="D1080" s="4" t="s">
        <v>1135</v>
      </c>
    </row>
    <row r="1081" spans="1:4" outlineLevel="1" x14ac:dyDescent="0.25">
      <c r="A1081" s="5">
        <v>1080</v>
      </c>
      <c r="B1081" s="6">
        <v>534029888</v>
      </c>
      <c r="C1081" s="4" t="s">
        <v>1136</v>
      </c>
      <c r="D1081" s="4" t="s">
        <v>1137</v>
      </c>
    </row>
    <row r="1082" spans="1:4" outlineLevel="1" x14ac:dyDescent="0.25">
      <c r="A1082" s="5">
        <v>1081</v>
      </c>
      <c r="B1082" s="6">
        <v>534029895</v>
      </c>
      <c r="C1082" s="4" t="s">
        <v>1136</v>
      </c>
      <c r="D1082" s="4" t="s">
        <v>1138</v>
      </c>
    </row>
    <row r="1083" spans="1:4" outlineLevel="1" x14ac:dyDescent="0.25">
      <c r="A1083" s="5">
        <v>1082</v>
      </c>
      <c r="B1083" s="6">
        <v>534029510</v>
      </c>
      <c r="C1083" s="4" t="s">
        <v>1136</v>
      </c>
      <c r="D1083" s="4" t="s">
        <v>1139</v>
      </c>
    </row>
    <row r="1084" spans="1:4" outlineLevel="1" x14ac:dyDescent="0.25">
      <c r="A1084" s="5">
        <v>1083</v>
      </c>
      <c r="B1084" s="6">
        <v>534021511</v>
      </c>
      <c r="C1084" s="4" t="s">
        <v>1136</v>
      </c>
      <c r="D1084" s="4" t="s">
        <v>1140</v>
      </c>
    </row>
    <row r="1085" spans="1:4" outlineLevel="1" x14ac:dyDescent="0.25">
      <c r="A1085" s="5">
        <v>1084</v>
      </c>
      <c r="B1085" s="6">
        <v>534011619</v>
      </c>
      <c r="C1085" s="4" t="s">
        <v>1136</v>
      </c>
      <c r="D1085" s="4" t="s">
        <v>1141</v>
      </c>
    </row>
    <row r="1086" spans="1:4" outlineLevel="1" x14ac:dyDescent="0.25">
      <c r="A1086" s="5">
        <v>1085</v>
      </c>
      <c r="B1086" s="6">
        <v>534024826</v>
      </c>
      <c r="C1086" s="4" t="s">
        <v>1136</v>
      </c>
      <c r="D1086" s="4" t="s">
        <v>1142</v>
      </c>
    </row>
    <row r="1087" spans="1:4" outlineLevel="1" x14ac:dyDescent="0.25">
      <c r="A1087" s="5">
        <v>1086</v>
      </c>
      <c r="B1087" s="6">
        <v>534024600</v>
      </c>
      <c r="C1087" s="4" t="s">
        <v>1136</v>
      </c>
      <c r="D1087" s="4" t="s">
        <v>1143</v>
      </c>
    </row>
    <row r="1088" spans="1:4" outlineLevel="1" x14ac:dyDescent="0.25">
      <c r="A1088" s="5">
        <v>1087</v>
      </c>
      <c r="B1088" s="6">
        <v>534029937</v>
      </c>
      <c r="C1088" s="4" t="s">
        <v>1136</v>
      </c>
      <c r="D1088" s="4" t="s">
        <v>1144</v>
      </c>
    </row>
    <row r="1089" spans="1:4" outlineLevel="1" x14ac:dyDescent="0.25">
      <c r="A1089" s="5">
        <v>1088</v>
      </c>
      <c r="B1089" s="6">
        <v>534029479</v>
      </c>
      <c r="C1089" s="4" t="s">
        <v>1136</v>
      </c>
      <c r="D1089" s="4" t="s">
        <v>1145</v>
      </c>
    </row>
    <row r="1090" spans="1:4" outlineLevel="1" x14ac:dyDescent="0.25">
      <c r="A1090" s="5">
        <v>1089</v>
      </c>
      <c r="B1090" s="6">
        <v>534024953</v>
      </c>
      <c r="C1090" s="4" t="s">
        <v>1136</v>
      </c>
      <c r="D1090" s="4" t="s">
        <v>1146</v>
      </c>
    </row>
    <row r="1091" spans="1:4" outlineLevel="1" x14ac:dyDescent="0.25">
      <c r="A1091" s="5">
        <v>1090</v>
      </c>
      <c r="B1091" s="6">
        <v>534024833</v>
      </c>
      <c r="C1091" s="4" t="s">
        <v>1136</v>
      </c>
      <c r="D1091" s="4" t="s">
        <v>1147</v>
      </c>
    </row>
    <row r="1092" spans="1:4" outlineLevel="1" x14ac:dyDescent="0.25">
      <c r="A1092" s="5">
        <v>1091</v>
      </c>
      <c r="B1092" s="6">
        <v>534029983</v>
      </c>
      <c r="C1092" s="4" t="s">
        <v>1136</v>
      </c>
      <c r="D1092" s="4" t="s">
        <v>1148</v>
      </c>
    </row>
    <row r="1093" spans="1:4" outlineLevel="1" x14ac:dyDescent="0.25">
      <c r="A1093" s="5">
        <v>1092</v>
      </c>
      <c r="B1093" s="6">
        <v>534024760</v>
      </c>
      <c r="C1093" s="4" t="s">
        <v>1136</v>
      </c>
      <c r="D1093" s="4" t="s">
        <v>1149</v>
      </c>
    </row>
    <row r="1094" spans="1:4" outlineLevel="1" x14ac:dyDescent="0.25">
      <c r="A1094" s="5">
        <v>1093</v>
      </c>
      <c r="B1094" s="6">
        <v>534029920</v>
      </c>
      <c r="C1094" s="4" t="s">
        <v>1136</v>
      </c>
      <c r="D1094" s="4" t="s">
        <v>1150</v>
      </c>
    </row>
    <row r="1095" spans="1:4" outlineLevel="1" x14ac:dyDescent="0.25">
      <c r="A1095" s="5">
        <v>1094</v>
      </c>
      <c r="B1095" s="6">
        <v>534024872</v>
      </c>
      <c r="C1095" s="4" t="s">
        <v>1136</v>
      </c>
      <c r="D1095" s="4" t="s">
        <v>1151</v>
      </c>
    </row>
    <row r="1096" spans="1:4" outlineLevel="1" x14ac:dyDescent="0.25">
      <c r="A1096" s="5">
        <v>1095</v>
      </c>
      <c r="B1096" s="6">
        <v>534030040</v>
      </c>
      <c r="C1096" s="4" t="s">
        <v>1136</v>
      </c>
      <c r="D1096" s="4" t="s">
        <v>1152</v>
      </c>
    </row>
    <row r="1097" spans="1:4" outlineLevel="1" x14ac:dyDescent="0.25">
      <c r="A1097" s="5">
        <v>1096</v>
      </c>
      <c r="B1097" s="6">
        <v>534029976</v>
      </c>
      <c r="C1097" s="4" t="s">
        <v>1136</v>
      </c>
      <c r="D1097" s="4" t="s">
        <v>1153</v>
      </c>
    </row>
    <row r="1098" spans="1:4" outlineLevel="1" x14ac:dyDescent="0.25">
      <c r="A1098" s="5">
        <v>1097</v>
      </c>
      <c r="B1098" s="6">
        <v>534029655</v>
      </c>
      <c r="C1098" s="4" t="s">
        <v>1136</v>
      </c>
      <c r="D1098" s="4" t="s">
        <v>1154</v>
      </c>
    </row>
    <row r="1099" spans="1:4" outlineLevel="1" x14ac:dyDescent="0.25">
      <c r="A1099" s="5">
        <v>1098</v>
      </c>
      <c r="B1099" s="6">
        <v>534029990</v>
      </c>
      <c r="C1099" s="4" t="s">
        <v>1136</v>
      </c>
      <c r="D1099" s="4" t="s">
        <v>1155</v>
      </c>
    </row>
    <row r="1100" spans="1:4" outlineLevel="1" x14ac:dyDescent="0.25">
      <c r="A1100" s="5">
        <v>1099</v>
      </c>
      <c r="B1100" s="6">
        <v>534009240</v>
      </c>
      <c r="C1100" s="4" t="s">
        <v>1136</v>
      </c>
      <c r="D1100" s="4" t="s">
        <v>1156</v>
      </c>
    </row>
    <row r="1101" spans="1:4" outlineLevel="1" x14ac:dyDescent="0.25">
      <c r="A1101" s="5">
        <v>1100</v>
      </c>
      <c r="B1101" s="6">
        <v>534002029</v>
      </c>
      <c r="C1101" s="4" t="s">
        <v>1136</v>
      </c>
      <c r="D1101" s="4" t="s">
        <v>1157</v>
      </c>
    </row>
    <row r="1102" spans="1:4" outlineLevel="1" x14ac:dyDescent="0.25">
      <c r="A1102" s="5">
        <v>1101</v>
      </c>
      <c r="B1102" s="6">
        <v>534024431</v>
      </c>
      <c r="C1102" s="4" t="s">
        <v>1136</v>
      </c>
      <c r="D1102" s="4" t="s">
        <v>1158</v>
      </c>
    </row>
    <row r="1103" spans="1:4" outlineLevel="1" x14ac:dyDescent="0.25">
      <c r="A1103" s="5">
        <v>1102</v>
      </c>
      <c r="B1103" s="6">
        <v>534024618</v>
      </c>
      <c r="C1103" s="4" t="s">
        <v>1136</v>
      </c>
      <c r="D1103" s="4" t="s">
        <v>1159</v>
      </c>
    </row>
    <row r="1104" spans="1:4" outlineLevel="1" x14ac:dyDescent="0.25">
      <c r="A1104" s="5">
        <v>1103</v>
      </c>
      <c r="B1104" s="6">
        <v>534021663</v>
      </c>
      <c r="C1104" s="4" t="s">
        <v>1136</v>
      </c>
      <c r="D1104" s="4" t="s">
        <v>1160</v>
      </c>
    </row>
    <row r="1105" spans="1:4" outlineLevel="1" x14ac:dyDescent="0.25">
      <c r="A1105" s="5">
        <v>1104</v>
      </c>
      <c r="B1105" s="6">
        <v>534000624</v>
      </c>
      <c r="C1105" s="4" t="s">
        <v>1136</v>
      </c>
      <c r="D1105" s="4" t="s">
        <v>1161</v>
      </c>
    </row>
    <row r="1106" spans="1:4" outlineLevel="1" x14ac:dyDescent="0.25">
      <c r="A1106" s="5">
        <v>1105</v>
      </c>
      <c r="B1106" s="6">
        <v>534024576</v>
      </c>
      <c r="C1106" s="4" t="s">
        <v>1136</v>
      </c>
      <c r="D1106" s="4" t="s">
        <v>1162</v>
      </c>
    </row>
    <row r="1107" spans="1:4" outlineLevel="1" x14ac:dyDescent="0.25">
      <c r="A1107" s="5">
        <v>1106</v>
      </c>
      <c r="B1107" s="6">
        <v>534030107</v>
      </c>
      <c r="C1107" s="4" t="s">
        <v>1136</v>
      </c>
      <c r="D1107" s="4" t="s">
        <v>1163</v>
      </c>
    </row>
    <row r="1108" spans="1:4" outlineLevel="1" x14ac:dyDescent="0.25">
      <c r="A1108" s="5">
        <v>1107</v>
      </c>
      <c r="B1108" s="6">
        <v>534004379</v>
      </c>
      <c r="C1108" s="4" t="s">
        <v>1136</v>
      </c>
      <c r="D1108" s="4" t="s">
        <v>1164</v>
      </c>
    </row>
    <row r="1109" spans="1:4" outlineLevel="1" x14ac:dyDescent="0.25">
      <c r="A1109" s="5">
        <v>1108</v>
      </c>
      <c r="B1109" s="6">
        <v>534024978</v>
      </c>
      <c r="C1109" s="4" t="s">
        <v>1136</v>
      </c>
      <c r="D1109" s="4" t="s">
        <v>1165</v>
      </c>
    </row>
    <row r="1110" spans="1:4" outlineLevel="1" x14ac:dyDescent="0.25">
      <c r="A1110" s="5">
        <v>1109</v>
      </c>
      <c r="B1110" s="6">
        <v>534024840</v>
      </c>
      <c r="C1110" s="4" t="s">
        <v>1136</v>
      </c>
      <c r="D1110" s="4" t="s">
        <v>1166</v>
      </c>
    </row>
    <row r="1111" spans="1:4" outlineLevel="1" x14ac:dyDescent="0.25">
      <c r="A1111" s="5">
        <v>1110</v>
      </c>
      <c r="B1111" s="6">
        <v>534024456</v>
      </c>
      <c r="C1111" s="4" t="s">
        <v>1136</v>
      </c>
      <c r="D1111" s="4" t="s">
        <v>1167</v>
      </c>
    </row>
    <row r="1112" spans="1:4" outlineLevel="1" x14ac:dyDescent="0.25">
      <c r="A1112" s="5">
        <v>1111</v>
      </c>
      <c r="B1112" s="6">
        <v>534011457</v>
      </c>
      <c r="C1112" s="4" t="s">
        <v>1136</v>
      </c>
      <c r="D1112" s="4" t="s">
        <v>1168</v>
      </c>
    </row>
    <row r="1113" spans="1:4" outlineLevel="1" x14ac:dyDescent="0.25">
      <c r="A1113" s="5">
        <v>1112</v>
      </c>
      <c r="B1113" s="6">
        <v>534024801</v>
      </c>
      <c r="C1113" s="4" t="s">
        <v>1136</v>
      </c>
      <c r="D1113" s="4" t="s">
        <v>1169</v>
      </c>
    </row>
    <row r="1114" spans="1:4" outlineLevel="1" x14ac:dyDescent="0.25">
      <c r="A1114" s="5">
        <v>1113</v>
      </c>
      <c r="B1114" s="6">
        <v>534010439</v>
      </c>
      <c r="C1114" s="4" t="s">
        <v>1136</v>
      </c>
      <c r="D1114" s="4" t="s">
        <v>1170</v>
      </c>
    </row>
    <row r="1115" spans="1:4" outlineLevel="1" x14ac:dyDescent="0.25">
      <c r="A1115" s="5">
        <v>1114</v>
      </c>
      <c r="B1115" s="6">
        <v>534000600</v>
      </c>
      <c r="C1115" s="4" t="s">
        <v>1136</v>
      </c>
      <c r="D1115" s="4" t="s">
        <v>1171</v>
      </c>
    </row>
    <row r="1116" spans="1:4" outlineLevel="1" x14ac:dyDescent="0.25">
      <c r="A1116" s="5">
        <v>1115</v>
      </c>
      <c r="B1116" s="6">
        <v>534029486</v>
      </c>
      <c r="C1116" s="4" t="s">
        <v>1136</v>
      </c>
      <c r="D1116" s="4" t="s">
        <v>1172</v>
      </c>
    </row>
    <row r="1117" spans="1:4" outlineLevel="1" x14ac:dyDescent="0.25">
      <c r="A1117" s="5">
        <v>1116</v>
      </c>
      <c r="B1117" s="6">
        <v>534034990</v>
      </c>
      <c r="C1117" s="4" t="s">
        <v>1136</v>
      </c>
      <c r="D1117" s="4" t="s">
        <v>1173</v>
      </c>
    </row>
    <row r="1118" spans="1:4" outlineLevel="1" x14ac:dyDescent="0.25">
      <c r="A1118" s="5">
        <v>1117</v>
      </c>
      <c r="B1118" s="6">
        <v>534024689</v>
      </c>
      <c r="C1118" s="4" t="s">
        <v>1136</v>
      </c>
      <c r="D1118" s="4" t="s">
        <v>1174</v>
      </c>
    </row>
    <row r="1119" spans="1:4" outlineLevel="1" x14ac:dyDescent="0.25">
      <c r="A1119" s="5">
        <v>1118</v>
      </c>
      <c r="B1119" s="6">
        <v>534030026</v>
      </c>
      <c r="C1119" s="4" t="s">
        <v>1136</v>
      </c>
      <c r="D1119" s="4" t="s">
        <v>1175</v>
      </c>
    </row>
    <row r="1120" spans="1:4" outlineLevel="1" x14ac:dyDescent="0.25">
      <c r="A1120" s="5">
        <v>1119</v>
      </c>
      <c r="B1120" s="6">
        <v>534030072</v>
      </c>
      <c r="C1120" s="4" t="s">
        <v>1136</v>
      </c>
      <c r="D1120" s="4" t="s">
        <v>1176</v>
      </c>
    </row>
    <row r="1121" spans="1:4" outlineLevel="1" x14ac:dyDescent="0.25">
      <c r="A1121" s="5">
        <v>1120</v>
      </c>
      <c r="B1121" s="6">
        <v>534029969</v>
      </c>
      <c r="C1121" s="4" t="s">
        <v>1136</v>
      </c>
      <c r="D1121" s="4" t="s">
        <v>1177</v>
      </c>
    </row>
    <row r="1122" spans="1:4" outlineLevel="1" x14ac:dyDescent="0.25">
      <c r="A1122" s="5">
        <v>1121</v>
      </c>
      <c r="B1122" s="6">
        <v>534024417</v>
      </c>
      <c r="C1122" s="4" t="s">
        <v>1136</v>
      </c>
      <c r="D1122" s="4" t="s">
        <v>1178</v>
      </c>
    </row>
    <row r="1123" spans="1:4" outlineLevel="1" x14ac:dyDescent="0.25">
      <c r="A1123" s="5">
        <v>1122</v>
      </c>
      <c r="B1123" s="6">
        <v>534006129</v>
      </c>
      <c r="C1123" s="4" t="s">
        <v>1136</v>
      </c>
      <c r="D1123" s="4" t="s">
        <v>1179</v>
      </c>
    </row>
    <row r="1124" spans="1:4" outlineLevel="1" x14ac:dyDescent="0.25">
      <c r="A1124" s="5">
        <v>1123</v>
      </c>
      <c r="B1124" s="6">
        <v>534030033</v>
      </c>
      <c r="C1124" s="4" t="s">
        <v>1136</v>
      </c>
      <c r="D1124" s="4" t="s">
        <v>1180</v>
      </c>
    </row>
    <row r="1125" spans="1:4" outlineLevel="1" x14ac:dyDescent="0.25">
      <c r="A1125" s="5">
        <v>1124</v>
      </c>
      <c r="B1125" s="6">
        <v>534011680</v>
      </c>
      <c r="C1125" s="4" t="s">
        <v>1136</v>
      </c>
      <c r="D1125" s="4" t="s">
        <v>1181</v>
      </c>
    </row>
    <row r="1126" spans="1:4" outlineLevel="1" x14ac:dyDescent="0.25">
      <c r="A1126" s="5">
        <v>1125</v>
      </c>
      <c r="B1126" s="6">
        <v>534029951</v>
      </c>
      <c r="C1126" s="4" t="s">
        <v>1136</v>
      </c>
      <c r="D1126" s="4" t="s">
        <v>1182</v>
      </c>
    </row>
    <row r="1127" spans="1:4" outlineLevel="1" x14ac:dyDescent="0.25">
      <c r="A1127" s="5">
        <v>1126</v>
      </c>
      <c r="B1127" s="6">
        <v>534021977</v>
      </c>
      <c r="C1127" s="4" t="s">
        <v>1136</v>
      </c>
      <c r="D1127" s="4" t="s">
        <v>1183</v>
      </c>
    </row>
    <row r="1128" spans="1:4" outlineLevel="1" x14ac:dyDescent="0.25">
      <c r="A1128" s="5">
        <v>1127</v>
      </c>
      <c r="B1128" s="6">
        <v>534023131</v>
      </c>
      <c r="C1128" s="4" t="s">
        <v>1136</v>
      </c>
      <c r="D1128" s="4" t="s">
        <v>1184</v>
      </c>
    </row>
    <row r="1129" spans="1:4" outlineLevel="1" x14ac:dyDescent="0.25">
      <c r="A1129" s="5">
        <v>1128</v>
      </c>
      <c r="B1129" s="6">
        <v>534024960</v>
      </c>
      <c r="C1129" s="4" t="s">
        <v>1136</v>
      </c>
      <c r="D1129" s="4" t="s">
        <v>1185</v>
      </c>
    </row>
    <row r="1130" spans="1:4" outlineLevel="1" x14ac:dyDescent="0.25">
      <c r="A1130" s="5">
        <v>1129</v>
      </c>
      <c r="B1130" s="6">
        <v>534029870</v>
      </c>
      <c r="C1130" s="4" t="s">
        <v>1136</v>
      </c>
      <c r="D1130" s="4" t="s">
        <v>1186</v>
      </c>
    </row>
    <row r="1131" spans="1:4" outlineLevel="1" x14ac:dyDescent="0.25">
      <c r="A1131" s="5">
        <v>1130</v>
      </c>
      <c r="B1131" s="6">
        <v>534029905</v>
      </c>
      <c r="C1131" s="4" t="s">
        <v>1136</v>
      </c>
      <c r="D1131" s="4" t="s">
        <v>1187</v>
      </c>
    </row>
    <row r="1132" spans="1:4" outlineLevel="1" x14ac:dyDescent="0.25">
      <c r="A1132" s="5">
        <v>1131</v>
      </c>
      <c r="B1132" s="6">
        <v>534024657</v>
      </c>
      <c r="C1132" s="4" t="s">
        <v>1136</v>
      </c>
      <c r="D1132" s="4" t="s">
        <v>1188</v>
      </c>
    </row>
    <row r="1133" spans="1:4" outlineLevel="1" x14ac:dyDescent="0.25">
      <c r="A1133" s="5">
        <v>1132</v>
      </c>
      <c r="B1133" s="6">
        <v>534030001</v>
      </c>
      <c r="C1133" s="4" t="s">
        <v>1136</v>
      </c>
      <c r="D1133" s="4" t="s">
        <v>1189</v>
      </c>
    </row>
    <row r="1134" spans="1:4" outlineLevel="1" x14ac:dyDescent="0.25">
      <c r="A1134" s="5">
        <v>1133</v>
      </c>
      <c r="B1134" s="6">
        <v>534053880</v>
      </c>
      <c r="C1134" s="4" t="s">
        <v>1136</v>
      </c>
      <c r="D1134" s="4" t="s">
        <v>1190</v>
      </c>
    </row>
    <row r="1135" spans="1:4" outlineLevel="1" x14ac:dyDescent="0.25">
      <c r="A1135" s="5">
        <v>1134</v>
      </c>
      <c r="B1135" s="6">
        <v>534029528</v>
      </c>
      <c r="C1135" s="4" t="s">
        <v>1136</v>
      </c>
      <c r="D1135" s="4" t="s">
        <v>1191</v>
      </c>
    </row>
    <row r="1136" spans="1:4" outlineLevel="1" x14ac:dyDescent="0.25">
      <c r="A1136" s="5">
        <v>1135</v>
      </c>
      <c r="B1136" s="6">
        <v>535003650</v>
      </c>
      <c r="C1136" s="4" t="s">
        <v>1192</v>
      </c>
      <c r="D1136" s="4" t="s">
        <v>1193</v>
      </c>
    </row>
    <row r="1137" spans="1:4" outlineLevel="1" x14ac:dyDescent="0.25">
      <c r="A1137" s="5">
        <v>1136</v>
      </c>
      <c r="B1137" s="6">
        <v>535003882</v>
      </c>
      <c r="C1137" s="4" t="s">
        <v>1192</v>
      </c>
      <c r="D1137" s="4" t="s">
        <v>1194</v>
      </c>
    </row>
    <row r="1138" spans="1:4" outlineLevel="1" x14ac:dyDescent="0.25">
      <c r="A1138" s="5">
        <v>1137</v>
      </c>
      <c r="B1138" s="6">
        <v>535003635</v>
      </c>
      <c r="C1138" s="4" t="s">
        <v>1192</v>
      </c>
      <c r="D1138" s="4" t="s">
        <v>1195</v>
      </c>
    </row>
    <row r="1139" spans="1:4" outlineLevel="1" x14ac:dyDescent="0.25">
      <c r="A1139" s="5">
        <v>1138</v>
      </c>
      <c r="B1139" s="6">
        <v>535003850</v>
      </c>
      <c r="C1139" s="4" t="s">
        <v>1192</v>
      </c>
      <c r="D1139" s="4" t="s">
        <v>1196</v>
      </c>
    </row>
    <row r="1140" spans="1:4" outlineLevel="1" x14ac:dyDescent="0.25">
      <c r="A1140" s="5">
        <v>1139</v>
      </c>
      <c r="B1140" s="6">
        <v>535003900</v>
      </c>
      <c r="C1140" s="4" t="s">
        <v>1192</v>
      </c>
      <c r="D1140" s="4" t="s">
        <v>1197</v>
      </c>
    </row>
    <row r="1141" spans="1:4" outlineLevel="1" x14ac:dyDescent="0.25">
      <c r="A1141" s="5">
        <v>1140</v>
      </c>
      <c r="B1141" s="6">
        <v>535003787</v>
      </c>
      <c r="C1141" s="4" t="s">
        <v>1192</v>
      </c>
      <c r="D1141" s="4" t="s">
        <v>1198</v>
      </c>
    </row>
    <row r="1142" spans="1:4" outlineLevel="1" x14ac:dyDescent="0.25">
      <c r="A1142" s="5">
        <v>1141</v>
      </c>
      <c r="B1142" s="6">
        <v>535003762</v>
      </c>
      <c r="C1142" s="4" t="s">
        <v>1192</v>
      </c>
      <c r="D1142" s="4" t="s">
        <v>1199</v>
      </c>
    </row>
    <row r="1143" spans="1:4" outlineLevel="1" x14ac:dyDescent="0.25">
      <c r="A1143" s="5">
        <v>1142</v>
      </c>
      <c r="B1143" s="6">
        <v>535003709</v>
      </c>
      <c r="C1143" s="4" t="s">
        <v>1192</v>
      </c>
      <c r="D1143" s="4" t="s">
        <v>1200</v>
      </c>
    </row>
    <row r="1144" spans="1:4" outlineLevel="1" x14ac:dyDescent="0.25">
      <c r="A1144" s="5">
        <v>1143</v>
      </c>
      <c r="B1144" s="6">
        <v>535003674</v>
      </c>
      <c r="C1144" s="4" t="s">
        <v>1192</v>
      </c>
      <c r="D1144" s="4" t="s">
        <v>1201</v>
      </c>
    </row>
    <row r="1145" spans="1:4" outlineLevel="1" x14ac:dyDescent="0.25">
      <c r="A1145" s="5">
        <v>1144</v>
      </c>
      <c r="B1145" s="6">
        <v>535003730</v>
      </c>
      <c r="C1145" s="4" t="s">
        <v>1192</v>
      </c>
      <c r="D1145" s="4" t="s">
        <v>1202</v>
      </c>
    </row>
    <row r="1146" spans="1:4" outlineLevel="1" x14ac:dyDescent="0.25">
      <c r="A1146" s="5">
        <v>1145</v>
      </c>
      <c r="B1146" s="6">
        <v>535003642</v>
      </c>
      <c r="C1146" s="4" t="s">
        <v>1192</v>
      </c>
      <c r="D1146" s="4" t="s">
        <v>1203</v>
      </c>
    </row>
    <row r="1147" spans="1:4" outlineLevel="1" x14ac:dyDescent="0.25">
      <c r="A1147" s="5">
        <v>1146</v>
      </c>
      <c r="B1147" s="6">
        <v>535003681</v>
      </c>
      <c r="C1147" s="4" t="s">
        <v>1192</v>
      </c>
      <c r="D1147" s="4" t="s">
        <v>1204</v>
      </c>
    </row>
    <row r="1148" spans="1:4" outlineLevel="1" x14ac:dyDescent="0.25">
      <c r="A1148" s="5">
        <v>1147</v>
      </c>
      <c r="B1148" s="6">
        <v>535003794</v>
      </c>
      <c r="C1148" s="4" t="s">
        <v>1192</v>
      </c>
      <c r="D1148" s="4" t="s">
        <v>1205</v>
      </c>
    </row>
    <row r="1149" spans="1:4" outlineLevel="1" x14ac:dyDescent="0.25">
      <c r="A1149" s="5">
        <v>1148</v>
      </c>
      <c r="B1149" s="6">
        <v>535003843</v>
      </c>
      <c r="C1149" s="4" t="s">
        <v>1192</v>
      </c>
      <c r="D1149" s="4" t="s">
        <v>1206</v>
      </c>
    </row>
    <row r="1150" spans="1:4" outlineLevel="1" x14ac:dyDescent="0.25">
      <c r="A1150" s="5">
        <v>1149</v>
      </c>
      <c r="B1150" s="6">
        <v>529908322</v>
      </c>
      <c r="C1150" s="4" t="s">
        <v>1192</v>
      </c>
      <c r="D1150" s="4" t="s">
        <v>1207</v>
      </c>
    </row>
    <row r="1151" spans="1:4" outlineLevel="1" x14ac:dyDescent="0.25">
      <c r="A1151" s="5">
        <v>1150</v>
      </c>
      <c r="B1151" s="6">
        <v>529908315</v>
      </c>
      <c r="C1151" s="4" t="s">
        <v>1192</v>
      </c>
      <c r="D1151" s="4" t="s">
        <v>1208</v>
      </c>
    </row>
    <row r="1152" spans="1:4" outlineLevel="1" x14ac:dyDescent="0.25">
      <c r="A1152" s="5">
        <v>1151</v>
      </c>
      <c r="B1152" s="6">
        <v>535003829</v>
      </c>
      <c r="C1152" s="4" t="s">
        <v>1192</v>
      </c>
      <c r="D1152" s="4" t="s">
        <v>1209</v>
      </c>
    </row>
    <row r="1153" spans="1:5" outlineLevel="1" x14ac:dyDescent="0.25">
      <c r="A1153" s="5">
        <v>1152</v>
      </c>
      <c r="B1153" s="6">
        <v>535003723</v>
      </c>
      <c r="C1153" s="4" t="s">
        <v>1192</v>
      </c>
      <c r="D1153" s="4" t="s">
        <v>1210</v>
      </c>
    </row>
    <row r="1154" spans="1:5" outlineLevel="1" x14ac:dyDescent="0.25">
      <c r="A1154" s="5">
        <v>1153</v>
      </c>
      <c r="B1154" s="6">
        <v>535003610</v>
      </c>
      <c r="C1154" s="4" t="s">
        <v>1192</v>
      </c>
      <c r="D1154" s="4" t="s">
        <v>1211</v>
      </c>
    </row>
    <row r="1155" spans="1:5" outlineLevel="1" x14ac:dyDescent="0.25">
      <c r="A1155" s="5">
        <v>1154</v>
      </c>
      <c r="B1155" s="6">
        <v>535003836</v>
      </c>
      <c r="C1155" s="4" t="s">
        <v>1192</v>
      </c>
      <c r="D1155" s="4" t="s">
        <v>1212</v>
      </c>
    </row>
    <row r="1156" spans="1:5" outlineLevel="1" x14ac:dyDescent="0.25">
      <c r="A1156" s="5">
        <v>1155</v>
      </c>
      <c r="B1156" s="6">
        <v>535003770</v>
      </c>
      <c r="C1156" s="4" t="s">
        <v>1192</v>
      </c>
      <c r="D1156" s="4" t="s">
        <v>1213</v>
      </c>
    </row>
    <row r="1157" spans="1:5" outlineLevel="1" x14ac:dyDescent="0.25">
      <c r="A1157" s="5">
        <v>1156</v>
      </c>
      <c r="B1157" s="6">
        <v>535003811</v>
      </c>
      <c r="C1157" s="4" t="s">
        <v>1192</v>
      </c>
      <c r="D1157" s="4" t="s">
        <v>1214</v>
      </c>
    </row>
    <row r="1158" spans="1:5" outlineLevel="1" x14ac:dyDescent="0.25">
      <c r="A1158" s="5">
        <v>1157</v>
      </c>
      <c r="B1158" s="6">
        <v>535003890</v>
      </c>
      <c r="C1158" s="4" t="s">
        <v>1192</v>
      </c>
      <c r="D1158" s="4" t="s">
        <v>1215</v>
      </c>
    </row>
    <row r="1159" spans="1:5" outlineLevel="1" x14ac:dyDescent="0.25">
      <c r="A1159" s="5">
        <v>1158</v>
      </c>
      <c r="B1159" s="6">
        <v>535003875</v>
      </c>
      <c r="C1159" s="4" t="s">
        <v>1192</v>
      </c>
      <c r="D1159" s="4" t="s">
        <v>1216</v>
      </c>
    </row>
    <row r="1160" spans="1:5" outlineLevel="1" x14ac:dyDescent="0.25">
      <c r="A1160" s="5">
        <v>1159</v>
      </c>
      <c r="B1160" s="6">
        <v>535003628</v>
      </c>
      <c r="C1160" s="4" t="s">
        <v>1192</v>
      </c>
      <c r="D1160" s="4" t="s">
        <v>1217</v>
      </c>
    </row>
    <row r="1161" spans="1:5" outlineLevel="1" x14ac:dyDescent="0.25">
      <c r="A1161" s="5">
        <v>1160</v>
      </c>
      <c r="B1161" s="6">
        <v>529908548</v>
      </c>
      <c r="C1161" s="4" t="s">
        <v>1192</v>
      </c>
      <c r="D1161" s="4" t="s">
        <v>1218</v>
      </c>
    </row>
    <row r="1162" spans="1:5" outlineLevel="1" x14ac:dyDescent="0.25">
      <c r="A1162" s="5">
        <v>1161</v>
      </c>
      <c r="B1162" s="7">
        <v>536006325</v>
      </c>
      <c r="C1162" t="s">
        <v>1219</v>
      </c>
      <c r="D1162" t="s">
        <v>1456</v>
      </c>
      <c r="E1162" t="s">
        <v>1455</v>
      </c>
    </row>
    <row r="1163" spans="1:5" outlineLevel="1" x14ac:dyDescent="0.25">
      <c r="A1163" s="5">
        <v>1162</v>
      </c>
      <c r="B1163" s="6">
        <v>536015048</v>
      </c>
      <c r="C1163" s="4" t="s">
        <v>1219</v>
      </c>
      <c r="D1163" s="4" t="s">
        <v>1220</v>
      </c>
    </row>
    <row r="1164" spans="1:5" outlineLevel="1" x14ac:dyDescent="0.25">
      <c r="A1164" s="5">
        <v>1163</v>
      </c>
      <c r="B1164" s="6">
        <v>536006237</v>
      </c>
      <c r="C1164" s="4" t="s">
        <v>1219</v>
      </c>
      <c r="D1164" s="4" t="s">
        <v>1221</v>
      </c>
    </row>
    <row r="1165" spans="1:5" outlineLevel="1" x14ac:dyDescent="0.25">
      <c r="A1165" s="5">
        <v>1164</v>
      </c>
      <c r="B1165" s="6">
        <v>536004688</v>
      </c>
      <c r="C1165" s="4" t="s">
        <v>1219</v>
      </c>
      <c r="D1165" s="4" t="s">
        <v>1222</v>
      </c>
    </row>
    <row r="1166" spans="1:5" outlineLevel="1" x14ac:dyDescent="0.25">
      <c r="A1166" s="5">
        <v>1165</v>
      </c>
      <c r="B1166" s="6">
        <v>536006318</v>
      </c>
      <c r="C1166" s="4" t="s">
        <v>1219</v>
      </c>
      <c r="D1166" s="4" t="s">
        <v>1223</v>
      </c>
    </row>
    <row r="1167" spans="1:5" outlineLevel="1" x14ac:dyDescent="0.25">
      <c r="A1167" s="5">
        <v>1166</v>
      </c>
      <c r="B1167" s="6">
        <v>536006269</v>
      </c>
      <c r="C1167" s="4" t="s">
        <v>1219</v>
      </c>
      <c r="D1167" s="4" t="s">
        <v>1224</v>
      </c>
    </row>
    <row r="1168" spans="1:5" outlineLevel="1" x14ac:dyDescent="0.25">
      <c r="A1168" s="5">
        <v>1167</v>
      </c>
      <c r="B1168" s="6">
        <v>536006371</v>
      </c>
      <c r="C1168" s="4" t="s">
        <v>1219</v>
      </c>
      <c r="D1168" s="4" t="s">
        <v>1225</v>
      </c>
    </row>
    <row r="1169" spans="1:4" outlineLevel="1" x14ac:dyDescent="0.25">
      <c r="A1169" s="5">
        <v>1168</v>
      </c>
      <c r="B1169" s="6">
        <v>536006526</v>
      </c>
      <c r="C1169" s="4" t="s">
        <v>1219</v>
      </c>
      <c r="D1169" s="4" t="s">
        <v>1226</v>
      </c>
    </row>
    <row r="1170" spans="1:4" outlineLevel="1" x14ac:dyDescent="0.25">
      <c r="A1170" s="5">
        <v>1169</v>
      </c>
      <c r="B1170" s="6">
        <v>536006445</v>
      </c>
      <c r="C1170" s="4" t="s">
        <v>1219</v>
      </c>
      <c r="D1170" s="4" t="s">
        <v>1227</v>
      </c>
    </row>
    <row r="1171" spans="1:4" outlineLevel="1" x14ac:dyDescent="0.25">
      <c r="A1171" s="5">
        <v>1170</v>
      </c>
      <c r="B1171" s="6">
        <v>536006558</v>
      </c>
      <c r="C1171" s="4" t="s">
        <v>1219</v>
      </c>
      <c r="D1171" s="4" t="s">
        <v>1228</v>
      </c>
    </row>
    <row r="1172" spans="1:4" outlineLevel="1" x14ac:dyDescent="0.25">
      <c r="A1172" s="5">
        <v>1171</v>
      </c>
      <c r="B1172" s="6">
        <v>536006220</v>
      </c>
      <c r="C1172" s="4" t="s">
        <v>1219</v>
      </c>
      <c r="D1172" s="4" t="s">
        <v>1229</v>
      </c>
    </row>
    <row r="1173" spans="1:4" outlineLevel="1" x14ac:dyDescent="0.25">
      <c r="A1173" s="5">
        <v>1172</v>
      </c>
      <c r="B1173" s="6">
        <v>536006300</v>
      </c>
      <c r="C1173" s="4" t="s">
        <v>1219</v>
      </c>
      <c r="D1173" s="4" t="s">
        <v>1230</v>
      </c>
    </row>
    <row r="1174" spans="1:4" outlineLevel="1" x14ac:dyDescent="0.25">
      <c r="A1174" s="5">
        <v>1173</v>
      </c>
      <c r="B1174" s="6">
        <v>536006290</v>
      </c>
      <c r="C1174" s="4" t="s">
        <v>1219</v>
      </c>
      <c r="D1174" s="4" t="s">
        <v>1231</v>
      </c>
    </row>
    <row r="1175" spans="1:4" outlineLevel="1" x14ac:dyDescent="0.25">
      <c r="A1175" s="5">
        <v>1174</v>
      </c>
      <c r="B1175" s="6">
        <v>536007343</v>
      </c>
      <c r="C1175" s="4" t="s">
        <v>1219</v>
      </c>
      <c r="D1175" s="4" t="s">
        <v>1232</v>
      </c>
    </row>
    <row r="1176" spans="1:4" outlineLevel="1" x14ac:dyDescent="0.25">
      <c r="A1176" s="5">
        <v>1175</v>
      </c>
      <c r="B1176" s="6">
        <v>536006396</v>
      </c>
      <c r="C1176" s="4" t="s">
        <v>1219</v>
      </c>
      <c r="D1176" s="4" t="s">
        <v>1233</v>
      </c>
    </row>
    <row r="1177" spans="1:4" outlineLevel="1" x14ac:dyDescent="0.25">
      <c r="A1177" s="5">
        <v>1176</v>
      </c>
      <c r="B1177" s="6">
        <v>536006491</v>
      </c>
      <c r="C1177" s="4" t="s">
        <v>1219</v>
      </c>
      <c r="D1177" s="4" t="s">
        <v>1234</v>
      </c>
    </row>
    <row r="1178" spans="1:4" outlineLevel="1" x14ac:dyDescent="0.25">
      <c r="A1178" s="5">
        <v>1177</v>
      </c>
      <c r="B1178" s="6">
        <v>536006710</v>
      </c>
      <c r="C1178" s="4" t="s">
        <v>1219</v>
      </c>
      <c r="D1178" s="4" t="s">
        <v>1235</v>
      </c>
    </row>
    <row r="1179" spans="1:4" outlineLevel="1" x14ac:dyDescent="0.25">
      <c r="A1179" s="5">
        <v>1178</v>
      </c>
      <c r="B1179" s="6">
        <v>536006251</v>
      </c>
      <c r="C1179" s="4" t="s">
        <v>1219</v>
      </c>
      <c r="D1179" s="4" t="s">
        <v>1236</v>
      </c>
    </row>
    <row r="1180" spans="1:4" outlineLevel="1" x14ac:dyDescent="0.25">
      <c r="A1180" s="5">
        <v>1179</v>
      </c>
      <c r="B1180" s="6">
        <v>528008590</v>
      </c>
      <c r="C1180" s="4" t="s">
        <v>1219</v>
      </c>
      <c r="D1180" s="4" t="s">
        <v>1237</v>
      </c>
    </row>
    <row r="1181" spans="1:4" outlineLevel="1" x14ac:dyDescent="0.25">
      <c r="A1181" s="5">
        <v>1180</v>
      </c>
      <c r="B1181" s="6">
        <v>536006406</v>
      </c>
      <c r="C1181" s="4" t="s">
        <v>1219</v>
      </c>
      <c r="D1181" s="4" t="s">
        <v>1238</v>
      </c>
    </row>
    <row r="1182" spans="1:4" outlineLevel="1" x14ac:dyDescent="0.25">
      <c r="A1182" s="5">
        <v>1181</v>
      </c>
      <c r="B1182" s="6">
        <v>536006420</v>
      </c>
      <c r="C1182" s="4" t="s">
        <v>1219</v>
      </c>
      <c r="D1182" s="4" t="s">
        <v>1239</v>
      </c>
    </row>
    <row r="1183" spans="1:4" outlineLevel="1" x14ac:dyDescent="0.25">
      <c r="A1183" s="5">
        <v>1182</v>
      </c>
      <c r="B1183" s="6">
        <v>536006389</v>
      </c>
      <c r="C1183" s="4" t="s">
        <v>1219</v>
      </c>
      <c r="D1183" s="4" t="s">
        <v>1240</v>
      </c>
    </row>
    <row r="1184" spans="1:4" outlineLevel="1" x14ac:dyDescent="0.25">
      <c r="A1184" s="5">
        <v>1183</v>
      </c>
      <c r="B1184" s="6">
        <v>536006452</v>
      </c>
      <c r="C1184" s="4" t="s">
        <v>1219</v>
      </c>
      <c r="D1184" s="4" t="s">
        <v>1241</v>
      </c>
    </row>
    <row r="1185" spans="1:4" outlineLevel="1" x14ac:dyDescent="0.25">
      <c r="A1185" s="5">
        <v>1184</v>
      </c>
      <c r="B1185" s="6">
        <v>533018989</v>
      </c>
      <c r="C1185" s="4" t="s">
        <v>1219</v>
      </c>
      <c r="D1185" s="4" t="s">
        <v>1242</v>
      </c>
    </row>
    <row r="1186" spans="1:4" outlineLevel="1" x14ac:dyDescent="0.25">
      <c r="A1186" s="5">
        <v>1185</v>
      </c>
      <c r="B1186" s="6">
        <v>536006484</v>
      </c>
      <c r="C1186" s="4" t="s">
        <v>1219</v>
      </c>
      <c r="D1186" s="4" t="s">
        <v>1243</v>
      </c>
    </row>
    <row r="1187" spans="1:4" outlineLevel="1" x14ac:dyDescent="0.25">
      <c r="A1187" s="5">
        <v>1186</v>
      </c>
      <c r="B1187" s="6">
        <v>536006276</v>
      </c>
      <c r="C1187" s="4" t="s">
        <v>1219</v>
      </c>
      <c r="D1187" s="4" t="s">
        <v>1244</v>
      </c>
    </row>
    <row r="1188" spans="1:4" outlineLevel="1" x14ac:dyDescent="0.25">
      <c r="A1188" s="5">
        <v>1187</v>
      </c>
      <c r="B1188" s="6">
        <v>536006477</v>
      </c>
      <c r="C1188" s="4" t="s">
        <v>1219</v>
      </c>
      <c r="D1188" s="4" t="s">
        <v>1245</v>
      </c>
    </row>
    <row r="1189" spans="1:4" outlineLevel="1" x14ac:dyDescent="0.25">
      <c r="A1189" s="5">
        <v>1188</v>
      </c>
      <c r="B1189" s="6">
        <v>536007791</v>
      </c>
      <c r="C1189" s="4" t="s">
        <v>1219</v>
      </c>
      <c r="D1189" s="4" t="s">
        <v>1246</v>
      </c>
    </row>
    <row r="1190" spans="1:4" outlineLevel="1" x14ac:dyDescent="0.25">
      <c r="A1190" s="5">
        <v>1189</v>
      </c>
      <c r="B1190" s="6">
        <v>536006332</v>
      </c>
      <c r="C1190" s="4" t="s">
        <v>1219</v>
      </c>
      <c r="D1190" s="4" t="s">
        <v>1247</v>
      </c>
    </row>
    <row r="1191" spans="1:4" outlineLevel="1" x14ac:dyDescent="0.25">
      <c r="A1191" s="5">
        <v>1190</v>
      </c>
      <c r="B1191" s="6">
        <v>536006283</v>
      </c>
      <c r="C1191" s="4" t="s">
        <v>1219</v>
      </c>
      <c r="D1191" s="4" t="s">
        <v>1248</v>
      </c>
    </row>
    <row r="1192" spans="1:4" outlineLevel="1" x14ac:dyDescent="0.25">
      <c r="A1192" s="5">
        <v>1191</v>
      </c>
      <c r="B1192" s="6">
        <v>536006188</v>
      </c>
      <c r="C1192" s="4" t="s">
        <v>1219</v>
      </c>
      <c r="D1192" s="4" t="s">
        <v>1249</v>
      </c>
    </row>
    <row r="1193" spans="1:4" outlineLevel="1" x14ac:dyDescent="0.25">
      <c r="A1193" s="5">
        <v>1192</v>
      </c>
      <c r="B1193" s="6">
        <v>536006195</v>
      </c>
      <c r="C1193" s="4" t="s">
        <v>1219</v>
      </c>
      <c r="D1193" s="4" t="s">
        <v>1250</v>
      </c>
    </row>
    <row r="1194" spans="1:4" outlineLevel="1" x14ac:dyDescent="0.25">
      <c r="A1194" s="5">
        <v>1193</v>
      </c>
      <c r="B1194" s="6">
        <v>536006519</v>
      </c>
      <c r="C1194" s="4" t="s">
        <v>1219</v>
      </c>
      <c r="D1194" s="4" t="s">
        <v>1251</v>
      </c>
    </row>
    <row r="1195" spans="1:4" outlineLevel="1" x14ac:dyDescent="0.25">
      <c r="A1195" s="5">
        <v>1194</v>
      </c>
      <c r="B1195" s="6">
        <v>536006170</v>
      </c>
      <c r="C1195" s="4" t="s">
        <v>1219</v>
      </c>
      <c r="D1195" s="4" t="s">
        <v>1252</v>
      </c>
    </row>
    <row r="1196" spans="1:4" outlineLevel="1" x14ac:dyDescent="0.25">
      <c r="A1196" s="5">
        <v>1195</v>
      </c>
      <c r="B1196" s="6">
        <v>536006364</v>
      </c>
      <c r="C1196" s="4" t="s">
        <v>1219</v>
      </c>
      <c r="D1196" s="4" t="s">
        <v>1253</v>
      </c>
    </row>
    <row r="1197" spans="1:4" outlineLevel="1" x14ac:dyDescent="0.25">
      <c r="A1197" s="5">
        <v>1196</v>
      </c>
      <c r="B1197" s="6">
        <v>536006156</v>
      </c>
      <c r="C1197" s="4" t="s">
        <v>1219</v>
      </c>
      <c r="D1197" s="4" t="s">
        <v>1254</v>
      </c>
    </row>
    <row r="1198" spans="1:4" outlineLevel="1" x14ac:dyDescent="0.25">
      <c r="A1198" s="5">
        <v>1197</v>
      </c>
      <c r="B1198" s="6">
        <v>536006565</v>
      </c>
      <c r="C1198" s="4" t="s">
        <v>1219</v>
      </c>
      <c r="D1198" s="4" t="s">
        <v>1255</v>
      </c>
    </row>
    <row r="1199" spans="1:4" outlineLevel="1" x14ac:dyDescent="0.25">
      <c r="A1199" s="5">
        <v>1198</v>
      </c>
      <c r="B1199" s="6">
        <v>536006413</v>
      </c>
      <c r="C1199" s="4" t="s">
        <v>1219</v>
      </c>
      <c r="D1199" s="4" t="s">
        <v>1256</v>
      </c>
    </row>
    <row r="1200" spans="1:4" outlineLevel="1" x14ac:dyDescent="0.25">
      <c r="A1200" s="5">
        <v>1199</v>
      </c>
      <c r="B1200" s="6">
        <v>536004663</v>
      </c>
      <c r="C1200" s="4" t="s">
        <v>1219</v>
      </c>
      <c r="D1200" s="4" t="s">
        <v>1257</v>
      </c>
    </row>
    <row r="1201" spans="1:4" outlineLevel="1" x14ac:dyDescent="0.25">
      <c r="A1201" s="5">
        <v>1200</v>
      </c>
      <c r="B1201" s="6">
        <v>516008525</v>
      </c>
      <c r="C1201" s="4" t="s">
        <v>1258</v>
      </c>
      <c r="D1201" s="4" t="s">
        <v>1259</v>
      </c>
    </row>
    <row r="1202" spans="1:4" outlineLevel="1" x14ac:dyDescent="0.25">
      <c r="A1202" s="5">
        <v>1201</v>
      </c>
      <c r="B1202" s="6">
        <v>509105454</v>
      </c>
      <c r="C1202" s="4" t="s">
        <v>1258</v>
      </c>
      <c r="D1202" s="4" t="s">
        <v>1260</v>
      </c>
    </row>
    <row r="1203" spans="1:4" outlineLevel="1" x14ac:dyDescent="0.25">
      <c r="A1203" s="5">
        <v>1202</v>
      </c>
      <c r="B1203" s="6">
        <v>505008114</v>
      </c>
      <c r="C1203" s="4" t="s">
        <v>1258</v>
      </c>
      <c r="D1203" s="4" t="s">
        <v>1261</v>
      </c>
    </row>
    <row r="1204" spans="1:4" outlineLevel="1" x14ac:dyDescent="0.25">
      <c r="A1204" s="5">
        <v>1203</v>
      </c>
      <c r="B1204" s="6">
        <v>510008889</v>
      </c>
      <c r="C1204" s="4" t="s">
        <v>1258</v>
      </c>
      <c r="D1204" s="4" t="s">
        <v>1262</v>
      </c>
    </row>
    <row r="1205" spans="1:4" outlineLevel="1" x14ac:dyDescent="0.25">
      <c r="A1205" s="5">
        <v>1204</v>
      </c>
      <c r="B1205" s="6">
        <v>532141130</v>
      </c>
      <c r="C1205" s="4" t="s">
        <v>1258</v>
      </c>
      <c r="D1205" s="4" t="s">
        <v>1263</v>
      </c>
    </row>
    <row r="1206" spans="1:4" outlineLevel="1" x14ac:dyDescent="0.25">
      <c r="A1206" s="5">
        <v>1205</v>
      </c>
      <c r="B1206" s="6">
        <v>505008107</v>
      </c>
      <c r="C1206" s="4" t="s">
        <v>1258</v>
      </c>
      <c r="D1206" s="4" t="s">
        <v>1264</v>
      </c>
    </row>
    <row r="1207" spans="1:4" outlineLevel="1" x14ac:dyDescent="0.25">
      <c r="A1207" s="5">
        <v>1206</v>
      </c>
      <c r="B1207" s="6">
        <v>534029743</v>
      </c>
      <c r="C1207" s="4" t="s">
        <v>1258</v>
      </c>
      <c r="D1207" s="4" t="s">
        <v>1265</v>
      </c>
    </row>
    <row r="1208" spans="1:4" outlineLevel="1" x14ac:dyDescent="0.25">
      <c r="A1208" s="5">
        <v>1207</v>
      </c>
      <c r="B1208" s="6">
        <v>516008490</v>
      </c>
      <c r="C1208" s="4" t="s">
        <v>1258</v>
      </c>
      <c r="D1208" s="4" t="s">
        <v>1266</v>
      </c>
    </row>
    <row r="1209" spans="1:4" outlineLevel="1" x14ac:dyDescent="0.25">
      <c r="A1209" s="5">
        <v>1208</v>
      </c>
      <c r="B1209" s="6">
        <v>534029711</v>
      </c>
      <c r="C1209" s="4" t="s">
        <v>1258</v>
      </c>
      <c r="D1209" s="4" t="s">
        <v>1267</v>
      </c>
    </row>
    <row r="1210" spans="1:4" outlineLevel="1" x14ac:dyDescent="0.25">
      <c r="A1210" s="5">
        <v>1209</v>
      </c>
      <c r="B1210" s="6">
        <v>505007872</v>
      </c>
      <c r="C1210" s="4" t="s">
        <v>1258</v>
      </c>
      <c r="D1210" s="4" t="s">
        <v>1268</v>
      </c>
    </row>
    <row r="1211" spans="1:4" outlineLevel="1" x14ac:dyDescent="0.25">
      <c r="A1211" s="5">
        <v>1210</v>
      </c>
      <c r="B1211" s="6">
        <v>505008178</v>
      </c>
      <c r="C1211" s="4" t="s">
        <v>1258</v>
      </c>
      <c r="D1211" s="4" t="s">
        <v>1269</v>
      </c>
    </row>
    <row r="1212" spans="1:4" outlineLevel="1" x14ac:dyDescent="0.25">
      <c r="A1212" s="5">
        <v>1211</v>
      </c>
      <c r="B1212" s="6">
        <v>516008606</v>
      </c>
      <c r="C1212" s="4" t="s">
        <v>1258</v>
      </c>
      <c r="D1212" s="4" t="s">
        <v>1270</v>
      </c>
    </row>
    <row r="1213" spans="1:4" outlineLevel="1" x14ac:dyDescent="0.25">
      <c r="A1213" s="5">
        <v>1212</v>
      </c>
      <c r="B1213" s="6">
        <v>534034052</v>
      </c>
      <c r="C1213" s="4" t="s">
        <v>1258</v>
      </c>
      <c r="D1213" s="4" t="s">
        <v>1271</v>
      </c>
    </row>
    <row r="1214" spans="1:4" outlineLevel="1" x14ac:dyDescent="0.25">
      <c r="A1214" s="5">
        <v>1213</v>
      </c>
      <c r="B1214" s="6">
        <v>516008476</v>
      </c>
      <c r="C1214" s="4" t="s">
        <v>1258</v>
      </c>
      <c r="D1214" s="4" t="s">
        <v>1272</v>
      </c>
    </row>
    <row r="1215" spans="1:4" outlineLevel="1" x14ac:dyDescent="0.25">
      <c r="A1215" s="5">
        <v>1214</v>
      </c>
      <c r="B1215" s="6">
        <v>505005868</v>
      </c>
      <c r="C1215" s="4" t="s">
        <v>1258</v>
      </c>
      <c r="D1215" s="4" t="s">
        <v>1273</v>
      </c>
    </row>
    <row r="1216" spans="1:4" outlineLevel="1" x14ac:dyDescent="0.25">
      <c r="A1216" s="5">
        <v>1215</v>
      </c>
      <c r="B1216" s="6">
        <v>534029768</v>
      </c>
      <c r="C1216" s="4" t="s">
        <v>1258</v>
      </c>
      <c r="D1216" s="4" t="s">
        <v>1274</v>
      </c>
    </row>
    <row r="1217" spans="1:4" outlineLevel="1" x14ac:dyDescent="0.25">
      <c r="A1217" s="5">
        <v>1216</v>
      </c>
      <c r="B1217" s="6">
        <v>543013450</v>
      </c>
      <c r="C1217" s="4" t="s">
        <v>1258</v>
      </c>
      <c r="D1217" s="4" t="s">
        <v>1275</v>
      </c>
    </row>
    <row r="1218" spans="1:4" outlineLevel="1" x14ac:dyDescent="0.25">
      <c r="A1218" s="5">
        <v>1217</v>
      </c>
      <c r="B1218" s="6">
        <v>505006727</v>
      </c>
      <c r="C1218" s="4" t="s">
        <v>1258</v>
      </c>
      <c r="D1218" s="4" t="s">
        <v>1276</v>
      </c>
    </row>
    <row r="1219" spans="1:4" outlineLevel="1" x14ac:dyDescent="0.25">
      <c r="A1219" s="5">
        <v>1218</v>
      </c>
      <c r="B1219" s="6">
        <v>536008918</v>
      </c>
      <c r="C1219" s="4" t="s">
        <v>1258</v>
      </c>
      <c r="D1219" s="4" t="s">
        <v>1277</v>
      </c>
    </row>
    <row r="1220" spans="1:4" outlineLevel="1" x14ac:dyDescent="0.25">
      <c r="A1220" s="5">
        <v>1219</v>
      </c>
      <c r="B1220" s="6">
        <v>534029736</v>
      </c>
      <c r="C1220" s="4" t="s">
        <v>1258</v>
      </c>
      <c r="D1220" s="4" t="s">
        <v>1278</v>
      </c>
    </row>
    <row r="1221" spans="1:4" outlineLevel="1" x14ac:dyDescent="0.25">
      <c r="A1221" s="5">
        <v>1220</v>
      </c>
      <c r="B1221" s="6">
        <v>552004438</v>
      </c>
      <c r="C1221" s="4" t="s">
        <v>1258</v>
      </c>
      <c r="D1221" s="4" t="s">
        <v>1279</v>
      </c>
    </row>
    <row r="1222" spans="1:4" outlineLevel="1" x14ac:dyDescent="0.25">
      <c r="A1222" s="5">
        <v>1221</v>
      </c>
      <c r="B1222" s="6">
        <v>532140961</v>
      </c>
      <c r="C1222" s="4" t="s">
        <v>1258</v>
      </c>
      <c r="D1222" s="4" t="s">
        <v>1280</v>
      </c>
    </row>
    <row r="1223" spans="1:4" outlineLevel="1" x14ac:dyDescent="0.25">
      <c r="A1223" s="5">
        <v>1222</v>
      </c>
      <c r="B1223" s="6">
        <v>546019683</v>
      </c>
      <c r="C1223" s="4" t="s">
        <v>1258</v>
      </c>
      <c r="D1223" s="4" t="s">
        <v>1281</v>
      </c>
    </row>
    <row r="1224" spans="1:4" outlineLevel="1" x14ac:dyDescent="0.25">
      <c r="A1224" s="5">
        <v>1223</v>
      </c>
      <c r="B1224" s="6">
        <v>532140993</v>
      </c>
      <c r="C1224" s="4" t="s">
        <v>1258</v>
      </c>
      <c r="D1224" s="4" t="s">
        <v>1282</v>
      </c>
    </row>
    <row r="1225" spans="1:4" outlineLevel="1" x14ac:dyDescent="0.25">
      <c r="A1225" s="5">
        <v>1224</v>
      </c>
      <c r="B1225" s="6">
        <v>532140714</v>
      </c>
      <c r="C1225" s="4" t="s">
        <v>1258</v>
      </c>
      <c r="D1225" s="4" t="s">
        <v>1283</v>
      </c>
    </row>
    <row r="1226" spans="1:4" outlineLevel="1" x14ac:dyDescent="0.25">
      <c r="A1226" s="5">
        <v>1225</v>
      </c>
      <c r="B1226" s="6">
        <v>503005870</v>
      </c>
      <c r="C1226" s="4" t="s">
        <v>1258</v>
      </c>
      <c r="D1226" s="4" t="s">
        <v>1284</v>
      </c>
    </row>
    <row r="1227" spans="1:4" outlineLevel="1" x14ac:dyDescent="0.25">
      <c r="A1227" s="5">
        <v>1226</v>
      </c>
      <c r="B1227" s="6">
        <v>505008121</v>
      </c>
      <c r="C1227" s="4" t="s">
        <v>1258</v>
      </c>
      <c r="D1227" s="4" t="s">
        <v>1285</v>
      </c>
    </row>
    <row r="1228" spans="1:4" outlineLevel="1" x14ac:dyDescent="0.25">
      <c r="A1228" s="5">
        <v>1227</v>
      </c>
      <c r="B1228" s="6">
        <v>505007858</v>
      </c>
      <c r="C1228" s="4" t="s">
        <v>1258</v>
      </c>
      <c r="D1228" s="4" t="s">
        <v>1286</v>
      </c>
    </row>
    <row r="1229" spans="1:4" outlineLevel="1" x14ac:dyDescent="0.25">
      <c r="A1229" s="5">
        <v>1228</v>
      </c>
      <c r="B1229" s="6">
        <v>532002721</v>
      </c>
      <c r="C1229" s="4" t="s">
        <v>1258</v>
      </c>
      <c r="D1229" s="4" t="s">
        <v>1287</v>
      </c>
    </row>
    <row r="1230" spans="1:4" outlineLevel="1" x14ac:dyDescent="0.25">
      <c r="A1230" s="5">
        <v>1229</v>
      </c>
      <c r="B1230" s="6">
        <v>505007992</v>
      </c>
      <c r="C1230" s="4" t="s">
        <v>1258</v>
      </c>
      <c r="D1230" s="4" t="s">
        <v>1288</v>
      </c>
    </row>
    <row r="1231" spans="1:4" outlineLevel="1" x14ac:dyDescent="0.25">
      <c r="A1231" s="5">
        <v>1230</v>
      </c>
      <c r="B1231" s="6">
        <v>505008403</v>
      </c>
      <c r="C1231" s="4" t="s">
        <v>1258</v>
      </c>
      <c r="D1231" s="4" t="s">
        <v>1289</v>
      </c>
    </row>
    <row r="1232" spans="1:4" outlineLevel="1" x14ac:dyDescent="0.25">
      <c r="A1232" s="5">
        <v>1231</v>
      </c>
      <c r="B1232" s="6">
        <v>505054880</v>
      </c>
      <c r="C1232" s="4" t="s">
        <v>1258</v>
      </c>
      <c r="D1232" s="4" t="s">
        <v>1290</v>
      </c>
    </row>
    <row r="1233" spans="1:4" outlineLevel="1" x14ac:dyDescent="0.25">
      <c r="A1233" s="5">
        <v>1232</v>
      </c>
      <c r="B1233" s="6">
        <v>505008347</v>
      </c>
      <c r="C1233" s="4" t="s">
        <v>1258</v>
      </c>
      <c r="D1233" s="4" t="s">
        <v>1291</v>
      </c>
    </row>
    <row r="1234" spans="1:4" outlineLevel="1" x14ac:dyDescent="0.25">
      <c r="A1234" s="5">
        <v>1233</v>
      </c>
      <c r="B1234" s="6">
        <v>547001417</v>
      </c>
      <c r="C1234" s="4" t="s">
        <v>1258</v>
      </c>
      <c r="D1234" s="4" t="s">
        <v>1292</v>
      </c>
    </row>
    <row r="1235" spans="1:4" outlineLevel="1" x14ac:dyDescent="0.25">
      <c r="A1235" s="5">
        <v>1234</v>
      </c>
      <c r="B1235" s="6">
        <v>508008641</v>
      </c>
      <c r="C1235" s="4" t="s">
        <v>1258</v>
      </c>
      <c r="D1235" s="4" t="s">
        <v>1293</v>
      </c>
    </row>
    <row r="1236" spans="1:4" outlineLevel="1" x14ac:dyDescent="0.25">
      <c r="A1236" s="5">
        <v>1235</v>
      </c>
      <c r="B1236" s="6">
        <v>532140986</v>
      </c>
      <c r="C1236" s="4" t="s">
        <v>1258</v>
      </c>
      <c r="D1236" s="4" t="s">
        <v>1294</v>
      </c>
    </row>
    <row r="1237" spans="1:4" outlineLevel="1" x14ac:dyDescent="0.25">
      <c r="A1237" s="5">
        <v>1236</v>
      </c>
      <c r="B1237" s="6">
        <v>531003881</v>
      </c>
      <c r="C1237" s="4" t="s">
        <v>1258</v>
      </c>
      <c r="D1237" s="4" t="s">
        <v>1295</v>
      </c>
    </row>
    <row r="1238" spans="1:4" outlineLevel="1" x14ac:dyDescent="0.25">
      <c r="A1238" s="5">
        <v>1237</v>
      </c>
      <c r="B1238" s="6">
        <v>516008469</v>
      </c>
      <c r="C1238" s="4" t="s">
        <v>1258</v>
      </c>
      <c r="D1238" s="4" t="s">
        <v>1296</v>
      </c>
    </row>
    <row r="1239" spans="1:4" outlineLevel="1" x14ac:dyDescent="0.25">
      <c r="A1239" s="5">
        <v>1238</v>
      </c>
      <c r="B1239" s="6">
        <v>505008202</v>
      </c>
      <c r="C1239" s="4" t="s">
        <v>1258</v>
      </c>
      <c r="D1239" s="4" t="s">
        <v>1297</v>
      </c>
    </row>
    <row r="1240" spans="1:4" outlineLevel="1" x14ac:dyDescent="0.25">
      <c r="A1240" s="5">
        <v>1239</v>
      </c>
      <c r="B1240" s="6">
        <v>508005841</v>
      </c>
      <c r="C1240" s="4" t="s">
        <v>1258</v>
      </c>
      <c r="D1240" s="4" t="s">
        <v>1298</v>
      </c>
    </row>
    <row r="1241" spans="1:4" outlineLevel="1" x14ac:dyDescent="0.25">
      <c r="A1241" s="5">
        <v>1240</v>
      </c>
      <c r="B1241" s="6">
        <v>505008185</v>
      </c>
      <c r="C1241" s="4" t="s">
        <v>1258</v>
      </c>
      <c r="D1241" s="4" t="s">
        <v>1299</v>
      </c>
    </row>
    <row r="1242" spans="1:4" outlineLevel="1" x14ac:dyDescent="0.25">
      <c r="A1242" s="5">
        <v>1241</v>
      </c>
      <c r="B1242" s="6">
        <v>532140873</v>
      </c>
      <c r="C1242" s="4" t="s">
        <v>1258</v>
      </c>
      <c r="D1242" s="4" t="s">
        <v>1300</v>
      </c>
    </row>
    <row r="1243" spans="1:4" outlineLevel="1" x14ac:dyDescent="0.25">
      <c r="A1243" s="5">
        <v>1242</v>
      </c>
      <c r="B1243" s="6">
        <v>516008405</v>
      </c>
      <c r="C1243" s="4" t="s">
        <v>1258</v>
      </c>
      <c r="D1243" s="4" t="s">
        <v>1301</v>
      </c>
    </row>
    <row r="1244" spans="1:4" outlineLevel="1" x14ac:dyDescent="0.25">
      <c r="A1244" s="5">
        <v>1243</v>
      </c>
      <c r="B1244" s="6">
        <v>509105510</v>
      </c>
      <c r="C1244" s="4" t="s">
        <v>1258</v>
      </c>
      <c r="D1244" s="4" t="s">
        <v>1302</v>
      </c>
    </row>
    <row r="1245" spans="1:4" outlineLevel="1" x14ac:dyDescent="0.25">
      <c r="A1245" s="5">
        <v>1244</v>
      </c>
      <c r="B1245" s="6">
        <v>509006774</v>
      </c>
      <c r="C1245" s="4" t="s">
        <v>1258</v>
      </c>
      <c r="D1245" s="4" t="s">
        <v>1303</v>
      </c>
    </row>
    <row r="1246" spans="1:4" outlineLevel="1" x14ac:dyDescent="0.25">
      <c r="A1246" s="5">
        <v>1245</v>
      </c>
      <c r="B1246" s="6">
        <v>510008857</v>
      </c>
      <c r="C1246" s="4" t="s">
        <v>1258</v>
      </c>
      <c r="D1246" s="4" t="s">
        <v>1304</v>
      </c>
    </row>
    <row r="1247" spans="1:4" outlineLevel="1" x14ac:dyDescent="0.25">
      <c r="A1247" s="5">
        <v>1246</v>
      </c>
      <c r="B1247" s="6">
        <v>522011212</v>
      </c>
      <c r="C1247" s="4" t="s">
        <v>1258</v>
      </c>
      <c r="D1247" s="4" t="s">
        <v>1305</v>
      </c>
    </row>
    <row r="1248" spans="1:4" outlineLevel="1" x14ac:dyDescent="0.25">
      <c r="A1248" s="5">
        <v>1247</v>
      </c>
      <c r="B1248" s="6">
        <v>505008450</v>
      </c>
      <c r="C1248" s="4" t="s">
        <v>1258</v>
      </c>
      <c r="D1248" s="4" t="s">
        <v>1306</v>
      </c>
    </row>
    <row r="1249" spans="1:4" outlineLevel="1" x14ac:dyDescent="0.25">
      <c r="A1249" s="5">
        <v>1248</v>
      </c>
      <c r="B1249" s="6">
        <v>528007974</v>
      </c>
      <c r="C1249" s="4" t="s">
        <v>1258</v>
      </c>
      <c r="D1249" s="4" t="s">
        <v>1307</v>
      </c>
    </row>
    <row r="1250" spans="1:4" outlineLevel="1" x14ac:dyDescent="0.25">
      <c r="A1250" s="5">
        <v>1249</v>
      </c>
      <c r="B1250" s="6">
        <v>505008410</v>
      </c>
      <c r="C1250" s="4" t="s">
        <v>1258</v>
      </c>
      <c r="D1250" s="4" t="s">
        <v>1308</v>
      </c>
    </row>
    <row r="1251" spans="1:4" outlineLevel="1" x14ac:dyDescent="0.25">
      <c r="A1251" s="5">
        <v>1250</v>
      </c>
      <c r="B1251" s="6">
        <v>534029856</v>
      </c>
      <c r="C1251" s="4" t="s">
        <v>1258</v>
      </c>
      <c r="D1251" s="4" t="s">
        <v>1309</v>
      </c>
    </row>
    <row r="1252" spans="1:4" outlineLevel="1" x14ac:dyDescent="0.25">
      <c r="A1252" s="5">
        <v>1251</v>
      </c>
      <c r="B1252" s="6">
        <v>505008019</v>
      </c>
      <c r="C1252" s="4" t="s">
        <v>1258</v>
      </c>
      <c r="D1252" s="4" t="s">
        <v>1310</v>
      </c>
    </row>
    <row r="1253" spans="1:4" outlineLevel="1" x14ac:dyDescent="0.25">
      <c r="A1253" s="5">
        <v>1252</v>
      </c>
      <c r="B1253" s="6">
        <v>505008072</v>
      </c>
      <c r="C1253" s="4" t="s">
        <v>1258</v>
      </c>
      <c r="D1253" s="4" t="s">
        <v>1311</v>
      </c>
    </row>
    <row r="1254" spans="1:4" outlineLevel="1" x14ac:dyDescent="0.25">
      <c r="A1254" s="5">
        <v>1253</v>
      </c>
      <c r="B1254" s="6">
        <v>534029782</v>
      </c>
      <c r="C1254" s="4" t="s">
        <v>1258</v>
      </c>
      <c r="D1254" s="4" t="s">
        <v>1312</v>
      </c>
    </row>
    <row r="1255" spans="1:4" outlineLevel="1" x14ac:dyDescent="0.25">
      <c r="A1255" s="5">
        <v>1254</v>
      </c>
      <c r="B1255" s="6">
        <v>506063647</v>
      </c>
      <c r="C1255" s="4" t="s">
        <v>1258</v>
      </c>
      <c r="D1255" s="4" t="s">
        <v>1313</v>
      </c>
    </row>
    <row r="1256" spans="1:4" outlineLevel="1" x14ac:dyDescent="0.25">
      <c r="A1256" s="5">
        <v>1255</v>
      </c>
      <c r="B1256" s="6">
        <v>532141122</v>
      </c>
      <c r="C1256" s="4" t="s">
        <v>1258</v>
      </c>
      <c r="D1256" s="4" t="s">
        <v>1314</v>
      </c>
    </row>
    <row r="1257" spans="1:4" outlineLevel="1" x14ac:dyDescent="0.25">
      <c r="A1257" s="5">
        <v>1256</v>
      </c>
      <c r="B1257" s="6">
        <v>517000617</v>
      </c>
      <c r="C1257" s="4" t="s">
        <v>1258</v>
      </c>
      <c r="D1257" s="4" t="s">
        <v>1315</v>
      </c>
    </row>
    <row r="1258" spans="1:4" outlineLevel="1" x14ac:dyDescent="0.25">
      <c r="A1258" s="5">
        <v>1257</v>
      </c>
      <c r="B1258" s="6">
        <v>505008210</v>
      </c>
      <c r="C1258" s="4" t="s">
        <v>1258</v>
      </c>
      <c r="D1258" s="4" t="s">
        <v>1316</v>
      </c>
    </row>
    <row r="1259" spans="1:4" outlineLevel="1" x14ac:dyDescent="0.25">
      <c r="A1259" s="5">
        <v>1258</v>
      </c>
      <c r="B1259" s="6">
        <v>546023094</v>
      </c>
      <c r="C1259" s="4" t="s">
        <v>1258</v>
      </c>
      <c r="D1259" s="4" t="s">
        <v>1317</v>
      </c>
    </row>
    <row r="1260" spans="1:4" outlineLevel="1" x14ac:dyDescent="0.25">
      <c r="A1260" s="5">
        <v>1259</v>
      </c>
      <c r="B1260" s="6">
        <v>505007914</v>
      </c>
      <c r="C1260" s="4" t="s">
        <v>1258</v>
      </c>
      <c r="D1260" s="4" t="s">
        <v>1318</v>
      </c>
    </row>
    <row r="1261" spans="1:4" outlineLevel="1" x14ac:dyDescent="0.25">
      <c r="A1261" s="5">
        <v>1260</v>
      </c>
      <c r="B1261" s="6">
        <v>510008832</v>
      </c>
      <c r="C1261" s="4" t="s">
        <v>1258</v>
      </c>
      <c r="D1261" s="4" t="s">
        <v>1319</v>
      </c>
    </row>
    <row r="1262" spans="1:4" outlineLevel="1" x14ac:dyDescent="0.25">
      <c r="A1262" s="5">
        <v>1261</v>
      </c>
      <c r="B1262" s="6">
        <v>505008570</v>
      </c>
      <c r="C1262" s="4" t="s">
        <v>1258</v>
      </c>
      <c r="D1262" s="4" t="s">
        <v>1320</v>
      </c>
    </row>
    <row r="1263" spans="1:4" outlineLevel="1" x14ac:dyDescent="0.25">
      <c r="A1263" s="5">
        <v>1262</v>
      </c>
      <c r="B1263" s="6">
        <v>510009025</v>
      </c>
      <c r="C1263" s="4" t="s">
        <v>1258</v>
      </c>
      <c r="D1263" s="4" t="s">
        <v>1321</v>
      </c>
    </row>
    <row r="1264" spans="1:4" outlineLevel="1" x14ac:dyDescent="0.25">
      <c r="A1264" s="5">
        <v>1263</v>
      </c>
      <c r="B1264" s="6">
        <v>503005559</v>
      </c>
      <c r="C1264" s="4" t="s">
        <v>1258</v>
      </c>
      <c r="D1264" s="4" t="s">
        <v>1322</v>
      </c>
    </row>
    <row r="1265" spans="1:4" outlineLevel="1" x14ac:dyDescent="0.25">
      <c r="A1265" s="5">
        <v>1264</v>
      </c>
      <c r="B1265" s="6">
        <v>505008562</v>
      </c>
      <c r="C1265" s="4" t="s">
        <v>1258</v>
      </c>
      <c r="D1265" s="4" t="s">
        <v>1323</v>
      </c>
    </row>
    <row r="1266" spans="1:4" outlineLevel="1" x14ac:dyDescent="0.25">
      <c r="A1266" s="5">
        <v>1265</v>
      </c>
      <c r="B1266" s="6">
        <v>505008266</v>
      </c>
      <c r="C1266" s="4" t="s">
        <v>1258</v>
      </c>
      <c r="D1266" s="4" t="s">
        <v>1324</v>
      </c>
    </row>
    <row r="1267" spans="1:4" outlineLevel="1" x14ac:dyDescent="0.25">
      <c r="A1267" s="5">
        <v>1266</v>
      </c>
      <c r="B1267" s="6">
        <v>532141147</v>
      </c>
      <c r="C1267" s="4" t="s">
        <v>1258</v>
      </c>
      <c r="D1267" s="4" t="s">
        <v>1325</v>
      </c>
    </row>
    <row r="1268" spans="1:4" outlineLevel="1" x14ac:dyDescent="0.25">
      <c r="A1268" s="5">
        <v>1267</v>
      </c>
      <c r="B1268" s="6">
        <v>505007784</v>
      </c>
      <c r="C1268" s="4" t="s">
        <v>1258</v>
      </c>
      <c r="D1268" s="4" t="s">
        <v>1326</v>
      </c>
    </row>
    <row r="1269" spans="1:4" outlineLevel="1" x14ac:dyDescent="0.25">
      <c r="A1269" s="5">
        <v>1268</v>
      </c>
      <c r="B1269" s="6">
        <v>510008790</v>
      </c>
      <c r="C1269" s="4" t="s">
        <v>1258</v>
      </c>
      <c r="D1269" s="4" t="s">
        <v>1327</v>
      </c>
    </row>
    <row r="1270" spans="1:4" outlineLevel="1" x14ac:dyDescent="0.25">
      <c r="A1270" s="5">
        <v>1269</v>
      </c>
      <c r="B1270" s="6">
        <v>505007978</v>
      </c>
      <c r="C1270" s="4" t="s">
        <v>1258</v>
      </c>
      <c r="D1270" s="4" t="s">
        <v>1328</v>
      </c>
    </row>
    <row r="1271" spans="1:4" outlineLevel="1" x14ac:dyDescent="0.25">
      <c r="A1271" s="5">
        <v>1270</v>
      </c>
      <c r="B1271" s="6">
        <v>505007921</v>
      </c>
      <c r="C1271" s="4" t="s">
        <v>1258</v>
      </c>
      <c r="D1271" s="4" t="s">
        <v>1329</v>
      </c>
    </row>
    <row r="1272" spans="1:4" outlineLevel="1" x14ac:dyDescent="0.25">
      <c r="A1272" s="5">
        <v>1271</v>
      </c>
      <c r="B1272" s="6">
        <v>544020210</v>
      </c>
      <c r="C1272" s="4" t="s">
        <v>1258</v>
      </c>
      <c r="D1272" s="4" t="s">
        <v>1330</v>
      </c>
    </row>
    <row r="1273" spans="1:4" outlineLevel="1" x14ac:dyDescent="0.25">
      <c r="A1273" s="5">
        <v>1272</v>
      </c>
      <c r="B1273" s="6">
        <v>539011193</v>
      </c>
      <c r="C1273" s="4" t="s">
        <v>1258</v>
      </c>
      <c r="D1273" s="4" t="s">
        <v>1331</v>
      </c>
    </row>
    <row r="1274" spans="1:4" outlineLevel="1" x14ac:dyDescent="0.25">
      <c r="A1274" s="5">
        <v>1273</v>
      </c>
      <c r="B1274" s="6">
        <v>532140760</v>
      </c>
      <c r="C1274" s="4" t="s">
        <v>1258</v>
      </c>
      <c r="D1274" s="4" t="s">
        <v>1332</v>
      </c>
    </row>
    <row r="1275" spans="1:4" outlineLevel="1" x14ac:dyDescent="0.25">
      <c r="A1275" s="5">
        <v>1274</v>
      </c>
      <c r="B1275" s="6">
        <v>506009449</v>
      </c>
      <c r="C1275" s="4" t="s">
        <v>1258</v>
      </c>
      <c r="D1275" s="4" t="s">
        <v>1333</v>
      </c>
    </row>
    <row r="1276" spans="1:4" outlineLevel="1" x14ac:dyDescent="0.25">
      <c r="A1276" s="5">
        <v>1275</v>
      </c>
      <c r="B1276" s="6">
        <v>510009554</v>
      </c>
      <c r="C1276" s="4" t="s">
        <v>1258</v>
      </c>
      <c r="D1276" s="4" t="s">
        <v>1334</v>
      </c>
    </row>
    <row r="1277" spans="1:4" outlineLevel="1" x14ac:dyDescent="0.25">
      <c r="A1277" s="5">
        <v>1276</v>
      </c>
      <c r="B1277" s="6">
        <v>532140915</v>
      </c>
      <c r="C1277" s="4" t="s">
        <v>1258</v>
      </c>
      <c r="D1277" s="4" t="s">
        <v>1335</v>
      </c>
    </row>
    <row r="1278" spans="1:4" outlineLevel="1" x14ac:dyDescent="0.25">
      <c r="A1278" s="5">
        <v>1277</v>
      </c>
      <c r="B1278" s="6">
        <v>505008153</v>
      </c>
      <c r="C1278" s="4" t="s">
        <v>1258</v>
      </c>
      <c r="D1278" s="4" t="s">
        <v>1336</v>
      </c>
    </row>
    <row r="1279" spans="1:4" outlineLevel="1" x14ac:dyDescent="0.25">
      <c r="A1279" s="5">
        <v>1278</v>
      </c>
      <c r="B1279" s="6">
        <v>537003831</v>
      </c>
      <c r="C1279" s="4" t="s">
        <v>1337</v>
      </c>
      <c r="D1279" s="4" t="s">
        <v>1338</v>
      </c>
    </row>
    <row r="1280" spans="1:4" outlineLevel="1" x14ac:dyDescent="0.25">
      <c r="A1280" s="5">
        <v>1279</v>
      </c>
      <c r="B1280" s="6">
        <v>537003775</v>
      </c>
      <c r="C1280" s="4" t="s">
        <v>1337</v>
      </c>
      <c r="D1280" s="4" t="s">
        <v>1339</v>
      </c>
    </row>
    <row r="1281" spans="1:4" outlineLevel="1" x14ac:dyDescent="0.25">
      <c r="A1281" s="5">
        <v>1280</v>
      </c>
      <c r="B1281" s="6">
        <v>537003944</v>
      </c>
      <c r="C1281" s="4" t="s">
        <v>1337</v>
      </c>
      <c r="D1281" s="4" t="s">
        <v>1340</v>
      </c>
    </row>
    <row r="1282" spans="1:4" outlineLevel="1" x14ac:dyDescent="0.25">
      <c r="A1282" s="5">
        <v>1281</v>
      </c>
      <c r="B1282" s="6">
        <v>537003824</v>
      </c>
      <c r="C1282" s="4" t="s">
        <v>1337</v>
      </c>
      <c r="D1282" s="4" t="s">
        <v>1341</v>
      </c>
    </row>
    <row r="1283" spans="1:4" outlineLevel="1" x14ac:dyDescent="0.25">
      <c r="A1283" s="5">
        <v>1282</v>
      </c>
      <c r="B1283" s="6">
        <v>537003817</v>
      </c>
      <c r="C1283" s="4" t="s">
        <v>1337</v>
      </c>
      <c r="D1283" s="4" t="s">
        <v>1342</v>
      </c>
    </row>
    <row r="1284" spans="1:4" outlineLevel="1" x14ac:dyDescent="0.25">
      <c r="A1284" s="5">
        <v>1283</v>
      </c>
      <c r="B1284" s="6">
        <v>537003895</v>
      </c>
      <c r="C1284" s="4" t="s">
        <v>1337</v>
      </c>
      <c r="D1284" s="4" t="s">
        <v>1343</v>
      </c>
    </row>
    <row r="1285" spans="1:4" outlineLevel="1" x14ac:dyDescent="0.25">
      <c r="A1285" s="5">
        <v>1284</v>
      </c>
      <c r="B1285" s="6">
        <v>537004680</v>
      </c>
      <c r="C1285" s="4" t="s">
        <v>1337</v>
      </c>
      <c r="D1285" s="4" t="s">
        <v>1344</v>
      </c>
    </row>
    <row r="1286" spans="1:4" outlineLevel="1" x14ac:dyDescent="0.25">
      <c r="A1286" s="5">
        <v>1285</v>
      </c>
      <c r="B1286" s="6">
        <v>537003983</v>
      </c>
      <c r="C1286" s="4" t="s">
        <v>1337</v>
      </c>
      <c r="D1286" s="4" t="s">
        <v>1345</v>
      </c>
    </row>
    <row r="1287" spans="1:4" outlineLevel="1" x14ac:dyDescent="0.25">
      <c r="A1287" s="5">
        <v>1286</v>
      </c>
      <c r="B1287" s="6">
        <v>537003888</v>
      </c>
      <c r="C1287" s="4" t="s">
        <v>1337</v>
      </c>
      <c r="D1287" s="4" t="s">
        <v>1346</v>
      </c>
    </row>
    <row r="1288" spans="1:4" outlineLevel="1" x14ac:dyDescent="0.25">
      <c r="A1288" s="5">
        <v>1287</v>
      </c>
      <c r="B1288" s="6">
        <v>537004909</v>
      </c>
      <c r="C1288" s="4" t="s">
        <v>1337</v>
      </c>
      <c r="D1288" s="4" t="s">
        <v>1347</v>
      </c>
    </row>
    <row r="1289" spans="1:4" outlineLevel="1" x14ac:dyDescent="0.25">
      <c r="A1289" s="5">
        <v>1288</v>
      </c>
      <c r="B1289" s="6">
        <v>537003856</v>
      </c>
      <c r="C1289" s="4" t="s">
        <v>1337</v>
      </c>
      <c r="D1289" s="4" t="s">
        <v>1348</v>
      </c>
    </row>
    <row r="1290" spans="1:4" outlineLevel="1" x14ac:dyDescent="0.25">
      <c r="A1290" s="5">
        <v>1289</v>
      </c>
      <c r="B1290" s="6">
        <v>537003790</v>
      </c>
      <c r="C1290" s="4" t="s">
        <v>1337</v>
      </c>
      <c r="D1290" s="4" t="s">
        <v>1349</v>
      </c>
    </row>
    <row r="1291" spans="1:4" outlineLevel="1" x14ac:dyDescent="0.25">
      <c r="A1291" s="5">
        <v>1290</v>
      </c>
      <c r="B1291" s="6">
        <v>537003969</v>
      </c>
      <c r="C1291" s="4" t="s">
        <v>1337</v>
      </c>
      <c r="D1291" s="4" t="s">
        <v>1350</v>
      </c>
    </row>
    <row r="1292" spans="1:4" outlineLevel="1" x14ac:dyDescent="0.25">
      <c r="A1292" s="5">
        <v>1291</v>
      </c>
      <c r="B1292" s="6">
        <v>537003870</v>
      </c>
      <c r="C1292" s="4" t="s">
        <v>1337</v>
      </c>
      <c r="D1292" s="4" t="s">
        <v>1351</v>
      </c>
    </row>
    <row r="1293" spans="1:4" outlineLevel="1" x14ac:dyDescent="0.25">
      <c r="A1293" s="5">
        <v>1292</v>
      </c>
      <c r="B1293" s="6">
        <v>537004786</v>
      </c>
      <c r="C1293" s="4" t="s">
        <v>1337</v>
      </c>
      <c r="D1293" s="4" t="s">
        <v>1352</v>
      </c>
    </row>
    <row r="1294" spans="1:4" outlineLevel="1" x14ac:dyDescent="0.25">
      <c r="A1294" s="5">
        <v>1293</v>
      </c>
      <c r="B1294" s="6">
        <v>537003863</v>
      </c>
      <c r="C1294" s="4" t="s">
        <v>1337</v>
      </c>
      <c r="D1294" s="4" t="s">
        <v>1353</v>
      </c>
    </row>
    <row r="1295" spans="1:4" outlineLevel="1" x14ac:dyDescent="0.25">
      <c r="A1295" s="5">
        <v>1294</v>
      </c>
      <c r="B1295" s="6">
        <v>537003990</v>
      </c>
      <c r="C1295" s="4" t="s">
        <v>1337</v>
      </c>
      <c r="D1295" s="4" t="s">
        <v>1354</v>
      </c>
    </row>
    <row r="1296" spans="1:4" outlineLevel="1" x14ac:dyDescent="0.25">
      <c r="A1296" s="5">
        <v>1295</v>
      </c>
      <c r="B1296" s="6">
        <v>537003768</v>
      </c>
      <c r="C1296" s="4" t="s">
        <v>1337</v>
      </c>
      <c r="D1296" s="4" t="s">
        <v>1355</v>
      </c>
    </row>
    <row r="1297" spans="1:4" outlineLevel="1" x14ac:dyDescent="0.25">
      <c r="A1297" s="5">
        <v>1296</v>
      </c>
      <c r="B1297" s="6">
        <v>537003849</v>
      </c>
      <c r="C1297" s="4" t="s">
        <v>1337</v>
      </c>
      <c r="D1297" s="4" t="s">
        <v>1356</v>
      </c>
    </row>
    <row r="1298" spans="1:4" outlineLevel="1" x14ac:dyDescent="0.25">
      <c r="A1298" s="5">
        <v>1297</v>
      </c>
      <c r="B1298" s="6">
        <v>537003951</v>
      </c>
      <c r="C1298" s="4" t="s">
        <v>1337</v>
      </c>
      <c r="D1298" s="4" t="s">
        <v>1357</v>
      </c>
    </row>
    <row r="1299" spans="1:4" outlineLevel="1" x14ac:dyDescent="0.25">
      <c r="A1299" s="5">
        <v>1298</v>
      </c>
      <c r="B1299" s="6">
        <v>537003800</v>
      </c>
      <c r="C1299" s="4" t="s">
        <v>1337</v>
      </c>
      <c r="D1299" s="4" t="s">
        <v>1358</v>
      </c>
    </row>
    <row r="1300" spans="1:4" outlineLevel="1" x14ac:dyDescent="0.25">
      <c r="A1300" s="5">
        <v>1299</v>
      </c>
      <c r="B1300" s="6">
        <v>537003782</v>
      </c>
      <c r="C1300" s="4" t="s">
        <v>1337</v>
      </c>
      <c r="D1300" s="4" t="s">
        <v>1359</v>
      </c>
    </row>
    <row r="1301" spans="1:4" outlineLevel="1" x14ac:dyDescent="0.25">
      <c r="A1301" s="5">
        <v>1300</v>
      </c>
      <c r="B1301" s="6">
        <v>538000752</v>
      </c>
      <c r="C1301" s="4" t="s">
        <v>1360</v>
      </c>
      <c r="D1301" s="4" t="s">
        <v>1361</v>
      </c>
    </row>
    <row r="1302" spans="1:4" outlineLevel="1" x14ac:dyDescent="0.25">
      <c r="A1302" s="5">
        <v>1301</v>
      </c>
      <c r="B1302" s="6">
        <v>538001594</v>
      </c>
      <c r="C1302" s="4" t="s">
        <v>1360</v>
      </c>
      <c r="D1302" s="4" t="s">
        <v>1362</v>
      </c>
    </row>
    <row r="1303" spans="1:4" outlineLevel="1" x14ac:dyDescent="0.25">
      <c r="A1303" s="5">
        <v>1302</v>
      </c>
      <c r="B1303" s="6">
        <v>538002397</v>
      </c>
      <c r="C1303" s="4" t="s">
        <v>1360</v>
      </c>
      <c r="D1303" s="4" t="s">
        <v>1363</v>
      </c>
    </row>
    <row r="1304" spans="1:4" outlineLevel="1" x14ac:dyDescent="0.25">
      <c r="A1304" s="5">
        <v>1303</v>
      </c>
      <c r="B1304" s="6">
        <v>538001604</v>
      </c>
      <c r="C1304" s="4" t="s">
        <v>1360</v>
      </c>
      <c r="D1304" s="4" t="s">
        <v>1364</v>
      </c>
    </row>
    <row r="1305" spans="1:4" outlineLevel="1" x14ac:dyDescent="0.25">
      <c r="A1305" s="5">
        <v>1304</v>
      </c>
      <c r="B1305" s="6">
        <v>538000939</v>
      </c>
      <c r="C1305" s="4" t="s">
        <v>1360</v>
      </c>
      <c r="D1305" s="4" t="s">
        <v>1365</v>
      </c>
    </row>
    <row r="1306" spans="1:4" outlineLevel="1" x14ac:dyDescent="0.25">
      <c r="A1306" s="5">
        <v>1305</v>
      </c>
      <c r="B1306" s="6">
        <v>538002421</v>
      </c>
      <c r="C1306" s="4" t="s">
        <v>1360</v>
      </c>
      <c r="D1306" s="4" t="s">
        <v>1366</v>
      </c>
    </row>
    <row r="1307" spans="1:4" outlineLevel="1" x14ac:dyDescent="0.25">
      <c r="A1307" s="5">
        <v>1306</v>
      </c>
      <c r="B1307" s="6">
        <v>538001820</v>
      </c>
      <c r="C1307" s="4" t="s">
        <v>1360</v>
      </c>
      <c r="D1307" s="4" t="s">
        <v>1367</v>
      </c>
    </row>
    <row r="1308" spans="1:4" outlineLevel="1" x14ac:dyDescent="0.25">
      <c r="A1308" s="5">
        <v>1307</v>
      </c>
      <c r="B1308" s="6">
        <v>538001097</v>
      </c>
      <c r="C1308" s="4" t="s">
        <v>1360</v>
      </c>
      <c r="D1308" s="4" t="s">
        <v>1368</v>
      </c>
    </row>
    <row r="1309" spans="1:4" outlineLevel="1" x14ac:dyDescent="0.25">
      <c r="A1309" s="5">
        <v>1308</v>
      </c>
      <c r="B1309" s="6">
        <v>538001844</v>
      </c>
      <c r="C1309" s="4" t="s">
        <v>1360</v>
      </c>
      <c r="D1309" s="4" t="s">
        <v>1369</v>
      </c>
    </row>
    <row r="1310" spans="1:4" outlineLevel="1" x14ac:dyDescent="0.25">
      <c r="A1310" s="5">
        <v>1309</v>
      </c>
      <c r="B1310" s="6">
        <v>538001788</v>
      </c>
      <c r="C1310" s="4" t="s">
        <v>1360</v>
      </c>
      <c r="D1310" s="4" t="s">
        <v>1370</v>
      </c>
    </row>
    <row r="1311" spans="1:4" outlineLevel="1" x14ac:dyDescent="0.25">
      <c r="A1311" s="5">
        <v>1310</v>
      </c>
      <c r="B1311" s="6">
        <v>538001763</v>
      </c>
      <c r="C1311" s="4" t="s">
        <v>1360</v>
      </c>
      <c r="D1311" s="4" t="s">
        <v>1371</v>
      </c>
    </row>
    <row r="1312" spans="1:4" outlineLevel="1" x14ac:dyDescent="0.25">
      <c r="A1312" s="5">
        <v>1311</v>
      </c>
      <c r="B1312" s="6">
        <v>538001805</v>
      </c>
      <c r="C1312" s="4" t="s">
        <v>1360</v>
      </c>
      <c r="D1312" s="4" t="s">
        <v>1372</v>
      </c>
    </row>
    <row r="1313" spans="1:4" outlineLevel="1" x14ac:dyDescent="0.25">
      <c r="A1313" s="5">
        <v>1312</v>
      </c>
      <c r="B1313" s="6">
        <v>538000978</v>
      </c>
      <c r="C1313" s="4" t="s">
        <v>1360</v>
      </c>
      <c r="D1313" s="4" t="s">
        <v>1373</v>
      </c>
    </row>
    <row r="1314" spans="1:4" outlineLevel="1" x14ac:dyDescent="0.25">
      <c r="A1314" s="5">
        <v>1313</v>
      </c>
      <c r="B1314" s="6">
        <v>538001851</v>
      </c>
      <c r="C1314" s="4" t="s">
        <v>1360</v>
      </c>
      <c r="D1314" s="4" t="s">
        <v>1374</v>
      </c>
    </row>
    <row r="1315" spans="1:4" outlineLevel="1" x14ac:dyDescent="0.25">
      <c r="A1315" s="5">
        <v>1314</v>
      </c>
      <c r="B1315" s="6">
        <v>538001812</v>
      </c>
      <c r="C1315" s="4" t="s">
        <v>1360</v>
      </c>
      <c r="D1315" s="4" t="s">
        <v>1375</v>
      </c>
    </row>
    <row r="1316" spans="1:4" outlineLevel="1" x14ac:dyDescent="0.25">
      <c r="A1316" s="5">
        <v>1315</v>
      </c>
      <c r="B1316" s="6">
        <v>538001795</v>
      </c>
      <c r="C1316" s="4" t="s">
        <v>1360</v>
      </c>
      <c r="D1316" s="4" t="s">
        <v>1376</v>
      </c>
    </row>
    <row r="1317" spans="1:4" outlineLevel="1" x14ac:dyDescent="0.25">
      <c r="A1317" s="5">
        <v>1316</v>
      </c>
      <c r="B1317" s="6">
        <v>538001756</v>
      </c>
      <c r="C1317" s="4" t="s">
        <v>1360</v>
      </c>
      <c r="D1317" s="4" t="s">
        <v>1377</v>
      </c>
    </row>
    <row r="1318" spans="1:4" outlineLevel="1" x14ac:dyDescent="0.25">
      <c r="A1318" s="5">
        <v>1317</v>
      </c>
      <c r="B1318" s="6">
        <v>538001900</v>
      </c>
      <c r="C1318" s="4" t="s">
        <v>1360</v>
      </c>
      <c r="D1318" s="4" t="s">
        <v>1378</v>
      </c>
    </row>
    <row r="1319" spans="1:4" outlineLevel="1" x14ac:dyDescent="0.25">
      <c r="A1319" s="5">
        <v>1318</v>
      </c>
      <c r="B1319" s="6">
        <v>538001837</v>
      </c>
      <c r="C1319" s="4" t="s">
        <v>1360</v>
      </c>
      <c r="D1319" s="4" t="s">
        <v>1379</v>
      </c>
    </row>
    <row r="1320" spans="1:4" outlineLevel="1" x14ac:dyDescent="0.25">
      <c r="A1320" s="5">
        <v>1319</v>
      </c>
      <c r="B1320" s="6">
        <v>538001770</v>
      </c>
      <c r="C1320" s="4" t="s">
        <v>1360</v>
      </c>
      <c r="D1320" s="4" t="s">
        <v>1380</v>
      </c>
    </row>
    <row r="1321" spans="1:4" outlineLevel="1" x14ac:dyDescent="0.25">
      <c r="A1321" s="5">
        <v>1320</v>
      </c>
      <c r="B1321" s="6">
        <v>539011147</v>
      </c>
      <c r="C1321" s="4" t="s">
        <v>1381</v>
      </c>
      <c r="D1321" s="4" t="s">
        <v>1382</v>
      </c>
    </row>
    <row r="1322" spans="1:4" outlineLevel="1" x14ac:dyDescent="0.25">
      <c r="A1322" s="5">
        <v>1321</v>
      </c>
      <c r="B1322" s="6">
        <v>539003026</v>
      </c>
      <c r="C1322" s="4" t="s">
        <v>1381</v>
      </c>
      <c r="D1322" s="4" t="s">
        <v>1383</v>
      </c>
    </row>
    <row r="1323" spans="1:4" outlineLevel="1" x14ac:dyDescent="0.25">
      <c r="A1323" s="5">
        <v>1322</v>
      </c>
      <c r="B1323" s="6">
        <v>539002576</v>
      </c>
      <c r="C1323" s="4" t="s">
        <v>1381</v>
      </c>
      <c r="D1323" s="4" t="s">
        <v>1384</v>
      </c>
    </row>
    <row r="1324" spans="1:4" outlineLevel="1" x14ac:dyDescent="0.25">
      <c r="A1324" s="5">
        <v>1323</v>
      </c>
      <c r="B1324" s="6">
        <v>539002590</v>
      </c>
      <c r="C1324" s="4" t="s">
        <v>1381</v>
      </c>
      <c r="D1324" s="4" t="s">
        <v>1385</v>
      </c>
    </row>
    <row r="1325" spans="1:4" outlineLevel="1" x14ac:dyDescent="0.25">
      <c r="A1325" s="5">
        <v>1324</v>
      </c>
      <c r="B1325" s="6">
        <v>539002463</v>
      </c>
      <c r="C1325" s="4" t="s">
        <v>1381</v>
      </c>
      <c r="D1325" s="4" t="s">
        <v>1386</v>
      </c>
    </row>
    <row r="1326" spans="1:4" outlineLevel="1" x14ac:dyDescent="0.25">
      <c r="A1326" s="5">
        <v>1325</v>
      </c>
      <c r="B1326" s="6">
        <v>539002456</v>
      </c>
      <c r="C1326" s="4" t="s">
        <v>1381</v>
      </c>
      <c r="D1326" s="4" t="s">
        <v>1387</v>
      </c>
    </row>
    <row r="1327" spans="1:4" outlineLevel="1" x14ac:dyDescent="0.25">
      <c r="A1327" s="5">
        <v>1326</v>
      </c>
      <c r="B1327" s="6">
        <v>539002449</v>
      </c>
      <c r="C1327" s="4" t="s">
        <v>1381</v>
      </c>
      <c r="D1327" s="4" t="s">
        <v>1388</v>
      </c>
    </row>
    <row r="1328" spans="1:4" outlineLevel="1" x14ac:dyDescent="0.25">
      <c r="A1328" s="5">
        <v>1327</v>
      </c>
      <c r="B1328" s="6">
        <v>539003570</v>
      </c>
      <c r="C1328" s="4" t="s">
        <v>1381</v>
      </c>
      <c r="D1328" s="4" t="s">
        <v>1389</v>
      </c>
    </row>
    <row r="1329" spans="1:4" outlineLevel="1" x14ac:dyDescent="0.25">
      <c r="A1329" s="5">
        <v>1328</v>
      </c>
      <c r="B1329" s="6">
        <v>539003562</v>
      </c>
      <c r="C1329" s="4" t="s">
        <v>1381</v>
      </c>
      <c r="D1329" s="4" t="s">
        <v>1390</v>
      </c>
    </row>
    <row r="1330" spans="1:4" outlineLevel="1" x14ac:dyDescent="0.25">
      <c r="A1330" s="5">
        <v>1329</v>
      </c>
      <c r="B1330" s="6">
        <v>571014858</v>
      </c>
      <c r="C1330" s="4" t="s">
        <v>1391</v>
      </c>
      <c r="D1330" s="4" t="s">
        <v>1392</v>
      </c>
    </row>
    <row r="1331" spans="1:4" outlineLevel="1" x14ac:dyDescent="0.25">
      <c r="A1331" s="5">
        <v>1330</v>
      </c>
      <c r="B1331" s="6">
        <v>54402736181</v>
      </c>
      <c r="C1331" s="4" t="s">
        <v>1391</v>
      </c>
      <c r="D1331" s="4" t="s">
        <v>1393</v>
      </c>
    </row>
    <row r="1332" spans="1:4" outlineLevel="1" x14ac:dyDescent="0.25">
      <c r="A1332" s="5">
        <v>1331</v>
      </c>
      <c r="B1332" s="6">
        <v>56111492047</v>
      </c>
      <c r="C1332" s="4" t="s">
        <v>1391</v>
      </c>
      <c r="D1332" s="4" t="s">
        <v>1394</v>
      </c>
    </row>
    <row r="1333" spans="1:4" outlineLevel="1" x14ac:dyDescent="0.25">
      <c r="A1333" s="5">
        <v>1332</v>
      </c>
      <c r="B1333" s="6">
        <v>554008029</v>
      </c>
      <c r="C1333" s="4" t="s">
        <v>1391</v>
      </c>
      <c r="D1333" s="4" t="s">
        <v>1395</v>
      </c>
    </row>
    <row r="1334" spans="1:4" outlineLevel="1" x14ac:dyDescent="0.25">
      <c r="A1334" s="5">
        <v>1333</v>
      </c>
      <c r="B1334" s="6">
        <v>562054759</v>
      </c>
      <c r="C1334" s="4" t="s">
        <v>1391</v>
      </c>
      <c r="D1334" s="4" t="s">
        <v>1396</v>
      </c>
    </row>
    <row r="1335" spans="1:4" outlineLevel="1" x14ac:dyDescent="0.25">
      <c r="A1335" s="5">
        <v>1334</v>
      </c>
      <c r="B1335" s="6">
        <v>561043994</v>
      </c>
      <c r="C1335" s="4" t="s">
        <v>1391</v>
      </c>
      <c r="D1335" s="4" t="s">
        <v>1397</v>
      </c>
    </row>
    <row r="1336" spans="1:4" outlineLevel="1" x14ac:dyDescent="0.25">
      <c r="A1336" s="5">
        <v>1335</v>
      </c>
      <c r="B1336" s="6">
        <v>571001792</v>
      </c>
      <c r="C1336" s="4" t="s">
        <v>1391</v>
      </c>
      <c r="D1336" s="4" t="s">
        <v>1398</v>
      </c>
    </row>
    <row r="1337" spans="1:4" outlineLevel="1" x14ac:dyDescent="0.25">
      <c r="A1337" s="5">
        <v>1336</v>
      </c>
      <c r="B1337" s="6">
        <v>572021801</v>
      </c>
      <c r="C1337" s="4" t="s">
        <v>1391</v>
      </c>
      <c r="D1337" s="4" t="s">
        <v>1399</v>
      </c>
    </row>
    <row r="1338" spans="1:4" outlineLevel="1" x14ac:dyDescent="0.25">
      <c r="A1338" s="5">
        <v>1337</v>
      </c>
      <c r="B1338" s="6">
        <v>547009575</v>
      </c>
      <c r="C1338" s="4" t="s">
        <v>1391</v>
      </c>
      <c r="D1338" s="4" t="s">
        <v>1400</v>
      </c>
    </row>
    <row r="1339" spans="1:4" outlineLevel="1" x14ac:dyDescent="0.25">
      <c r="A1339" s="5">
        <v>1338</v>
      </c>
      <c r="B1339" s="6">
        <v>572010694</v>
      </c>
      <c r="C1339" s="4" t="s">
        <v>1391</v>
      </c>
      <c r="D1339" s="4" t="s">
        <v>1401</v>
      </c>
    </row>
    <row r="1340" spans="1:4" outlineLevel="1" x14ac:dyDescent="0.25">
      <c r="A1340" s="5">
        <v>1339</v>
      </c>
      <c r="B1340" s="6">
        <v>554010613</v>
      </c>
      <c r="C1340" s="4" t="s">
        <v>1391</v>
      </c>
      <c r="D1340" s="4" t="s">
        <v>1402</v>
      </c>
    </row>
    <row r="1341" spans="1:4" outlineLevel="1" x14ac:dyDescent="0.25">
      <c r="A1341" s="5">
        <v>1340</v>
      </c>
      <c r="B1341" s="6">
        <v>572015170</v>
      </c>
      <c r="C1341" s="4" t="s">
        <v>1391</v>
      </c>
      <c r="D1341" s="4" t="s">
        <v>1403</v>
      </c>
    </row>
    <row r="1342" spans="1:4" outlineLevel="1" x14ac:dyDescent="0.25">
      <c r="A1342" s="5">
        <v>1341</v>
      </c>
      <c r="B1342" s="6">
        <v>547007144</v>
      </c>
      <c r="C1342" s="4" t="s">
        <v>1391</v>
      </c>
      <c r="D1342" s="4" t="s">
        <v>1404</v>
      </c>
    </row>
    <row r="1343" spans="1:4" outlineLevel="1" x14ac:dyDescent="0.25">
      <c r="A1343" s="5">
        <v>1342</v>
      </c>
      <c r="B1343" s="6">
        <v>522015055</v>
      </c>
      <c r="C1343" s="4" t="s">
        <v>1391</v>
      </c>
      <c r="D1343" s="4" t="s">
        <v>1405</v>
      </c>
    </row>
    <row r="1344" spans="1:4" outlineLevel="1" x14ac:dyDescent="0.25">
      <c r="A1344" s="5">
        <v>1343</v>
      </c>
      <c r="B1344" s="6">
        <v>544014016</v>
      </c>
      <c r="C1344" s="4" t="s">
        <v>1391</v>
      </c>
      <c r="D1344" s="4" t="s">
        <v>1406</v>
      </c>
    </row>
    <row r="1345" spans="1:4" outlineLevel="1" x14ac:dyDescent="0.25">
      <c r="A1345" s="5">
        <v>1344</v>
      </c>
      <c r="B1345" s="6">
        <v>570008241</v>
      </c>
      <c r="C1345" s="4" t="s">
        <v>1391</v>
      </c>
      <c r="D1345" s="4" t="s">
        <v>1407</v>
      </c>
    </row>
    <row r="1346" spans="1:4" outlineLevel="1" x14ac:dyDescent="0.25">
      <c r="A1346" s="5">
        <v>1345</v>
      </c>
      <c r="B1346" s="6">
        <v>570000161</v>
      </c>
      <c r="C1346" s="4" t="s">
        <v>1391</v>
      </c>
      <c r="D1346" s="4" t="s">
        <v>1408</v>
      </c>
    </row>
    <row r="1347" spans="1:4" outlineLevel="1" x14ac:dyDescent="0.25">
      <c r="A1347" s="5">
        <v>1346</v>
      </c>
      <c r="B1347" s="6">
        <v>562055495</v>
      </c>
      <c r="C1347" s="4" t="s">
        <v>1391</v>
      </c>
      <c r="D1347" s="4" t="s">
        <v>1409</v>
      </c>
    </row>
    <row r="1348" spans="1:4" outlineLevel="1" x14ac:dyDescent="0.25">
      <c r="A1348" s="5">
        <v>1347</v>
      </c>
      <c r="B1348" s="6">
        <v>572011867</v>
      </c>
      <c r="C1348" s="4" t="s">
        <v>1391</v>
      </c>
      <c r="D1348" s="4" t="s">
        <v>1410</v>
      </c>
    </row>
    <row r="1349" spans="1:4" outlineLevel="1" x14ac:dyDescent="0.25">
      <c r="A1349" s="5">
        <v>1348</v>
      </c>
      <c r="B1349" s="6">
        <v>547006655</v>
      </c>
      <c r="C1349" s="4" t="s">
        <v>1391</v>
      </c>
      <c r="D1349" s="4" t="s">
        <v>1411</v>
      </c>
    </row>
    <row r="1350" spans="1:4" outlineLevel="1" x14ac:dyDescent="0.25">
      <c r="A1350" s="5">
        <v>1349</v>
      </c>
      <c r="B1350" s="6">
        <v>562042915</v>
      </c>
      <c r="C1350" s="4" t="s">
        <v>1391</v>
      </c>
      <c r="D1350" s="4" t="s">
        <v>1412</v>
      </c>
    </row>
    <row r="1351" spans="1:4" outlineLevel="1" x14ac:dyDescent="0.25">
      <c r="A1351" s="5">
        <v>1350</v>
      </c>
      <c r="B1351" s="6">
        <v>528005920</v>
      </c>
      <c r="C1351" s="4" t="s">
        <v>1413</v>
      </c>
      <c r="D1351" s="4" t="s">
        <v>1414</v>
      </c>
    </row>
    <row r="1352" spans="1:4" outlineLevel="1" x14ac:dyDescent="0.25">
      <c r="A1352" s="5">
        <v>1351</v>
      </c>
      <c r="B1352" s="6">
        <v>528008294</v>
      </c>
      <c r="C1352" s="4" t="s">
        <v>1413</v>
      </c>
      <c r="D1352" s="4" t="s">
        <v>1415</v>
      </c>
    </row>
    <row r="1353" spans="1:4" outlineLevel="1" x14ac:dyDescent="0.25">
      <c r="A1353" s="5">
        <v>1352</v>
      </c>
      <c r="B1353" s="6">
        <v>528008223</v>
      </c>
      <c r="C1353" s="4" t="s">
        <v>1413</v>
      </c>
      <c r="D1353" s="4" t="s">
        <v>1416</v>
      </c>
    </row>
    <row r="1354" spans="1:4" outlineLevel="1" x14ac:dyDescent="0.25">
      <c r="A1354" s="5">
        <v>1353</v>
      </c>
      <c r="B1354" s="6">
        <v>528008110</v>
      </c>
      <c r="C1354" s="4" t="s">
        <v>1413</v>
      </c>
      <c r="D1354" s="4" t="s">
        <v>1417</v>
      </c>
    </row>
    <row r="1355" spans="1:4" outlineLevel="1" x14ac:dyDescent="0.25">
      <c r="A1355" s="5">
        <v>1354</v>
      </c>
      <c r="B1355" s="6">
        <v>528008199</v>
      </c>
      <c r="C1355" s="4" t="s">
        <v>1413</v>
      </c>
      <c r="D1355" s="4" t="s">
        <v>1418</v>
      </c>
    </row>
    <row r="1356" spans="1:4" outlineLevel="1" x14ac:dyDescent="0.25">
      <c r="A1356" s="5">
        <v>1355</v>
      </c>
      <c r="B1356" s="6">
        <v>528008583</v>
      </c>
      <c r="C1356" s="4" t="s">
        <v>1413</v>
      </c>
      <c r="D1356" s="4" t="s">
        <v>1419</v>
      </c>
    </row>
    <row r="1357" spans="1:4" outlineLevel="1" x14ac:dyDescent="0.25">
      <c r="A1357" s="5">
        <v>1356</v>
      </c>
      <c r="B1357" s="6">
        <v>528008495</v>
      </c>
      <c r="C1357" s="4" t="s">
        <v>1413</v>
      </c>
      <c r="D1357" s="4" t="s">
        <v>1420</v>
      </c>
    </row>
    <row r="1358" spans="1:4" outlineLevel="1" x14ac:dyDescent="0.25">
      <c r="A1358" s="5">
        <v>1357</v>
      </c>
      <c r="B1358" s="6">
        <v>528008174</v>
      </c>
      <c r="C1358" s="4" t="s">
        <v>1413</v>
      </c>
      <c r="D1358" s="4" t="s">
        <v>1421</v>
      </c>
    </row>
    <row r="1359" spans="1:4" outlineLevel="1" x14ac:dyDescent="0.25">
      <c r="A1359" s="5">
        <v>1358</v>
      </c>
      <c r="B1359" s="6">
        <v>528008230</v>
      </c>
      <c r="C1359" s="4" t="s">
        <v>1413</v>
      </c>
      <c r="D1359" s="4" t="s">
        <v>1422</v>
      </c>
    </row>
    <row r="1360" spans="1:4" outlineLevel="1" x14ac:dyDescent="0.25">
      <c r="A1360" s="5">
        <v>1359</v>
      </c>
      <c r="B1360" s="6">
        <v>528005800</v>
      </c>
      <c r="C1360" s="4" t="s">
        <v>1413</v>
      </c>
      <c r="D1360" s="4" t="s">
        <v>1423</v>
      </c>
    </row>
    <row r="1361" spans="1:4" outlineLevel="1" x14ac:dyDescent="0.25">
      <c r="A1361" s="5">
        <v>1360</v>
      </c>
      <c r="B1361" s="6">
        <v>528008209</v>
      </c>
      <c r="C1361" s="4" t="s">
        <v>1413</v>
      </c>
      <c r="D1361" s="4" t="s">
        <v>1424</v>
      </c>
    </row>
    <row r="1362" spans="1:4" outlineLevel="1" x14ac:dyDescent="0.25">
      <c r="A1362" s="5">
        <v>1361</v>
      </c>
      <c r="B1362" s="6">
        <v>528008576</v>
      </c>
      <c r="C1362" s="4" t="s">
        <v>1413</v>
      </c>
      <c r="D1362" s="4" t="s">
        <v>1425</v>
      </c>
    </row>
    <row r="1363" spans="1:4" outlineLevel="1" x14ac:dyDescent="0.25">
      <c r="A1363" s="5">
        <v>1362</v>
      </c>
      <c r="B1363" s="6">
        <v>528008390</v>
      </c>
      <c r="C1363" s="4" t="s">
        <v>1413</v>
      </c>
      <c r="D1363" s="4" t="s">
        <v>1426</v>
      </c>
    </row>
    <row r="1364" spans="1:4" outlineLevel="1" x14ac:dyDescent="0.25">
      <c r="A1364" s="5">
        <v>1363</v>
      </c>
      <c r="B1364" s="6">
        <v>528008463</v>
      </c>
      <c r="C1364" s="4" t="s">
        <v>1413</v>
      </c>
      <c r="D1364" s="4" t="s">
        <v>1427</v>
      </c>
    </row>
    <row r="1365" spans="1:4" outlineLevel="1" x14ac:dyDescent="0.25">
      <c r="A1365" s="5">
        <v>1364</v>
      </c>
      <c r="B1365" s="6">
        <v>528008417</v>
      </c>
      <c r="C1365" s="4" t="s">
        <v>1413</v>
      </c>
      <c r="D1365" s="4" t="s">
        <v>1428</v>
      </c>
    </row>
    <row r="1366" spans="1:4" outlineLevel="1" x14ac:dyDescent="0.25">
      <c r="A1366" s="5">
        <v>1365</v>
      </c>
      <c r="B1366" s="6">
        <v>528008400</v>
      </c>
      <c r="C1366" s="4" t="s">
        <v>1413</v>
      </c>
      <c r="D1366" s="4" t="s">
        <v>1429</v>
      </c>
    </row>
    <row r="1367" spans="1:4" outlineLevel="1" x14ac:dyDescent="0.25">
      <c r="A1367" s="5">
        <v>1366</v>
      </c>
      <c r="B1367" s="6">
        <v>528005790</v>
      </c>
      <c r="C1367" s="4" t="s">
        <v>1413</v>
      </c>
      <c r="D1367" s="4" t="s">
        <v>1430</v>
      </c>
    </row>
    <row r="1368" spans="1:4" outlineLevel="1" x14ac:dyDescent="0.25">
      <c r="A1368" s="5">
        <v>1367</v>
      </c>
      <c r="B1368" s="6">
        <v>528008128</v>
      </c>
      <c r="C1368" s="4" t="s">
        <v>1413</v>
      </c>
      <c r="D1368" s="4" t="s">
        <v>1431</v>
      </c>
    </row>
    <row r="1369" spans="1:4" outlineLevel="1" x14ac:dyDescent="0.25">
      <c r="A1369" s="5">
        <v>1368</v>
      </c>
      <c r="B1369" s="6">
        <v>528005769</v>
      </c>
      <c r="C1369" s="4" t="s">
        <v>1413</v>
      </c>
      <c r="D1369" s="4" t="s">
        <v>1432</v>
      </c>
    </row>
    <row r="1370" spans="1:4" outlineLevel="1" x14ac:dyDescent="0.25">
      <c r="A1370" s="5">
        <v>1369</v>
      </c>
      <c r="B1370" s="6">
        <v>528008262</v>
      </c>
      <c r="C1370" s="4" t="s">
        <v>1413</v>
      </c>
      <c r="D1370" s="4" t="s">
        <v>1433</v>
      </c>
    </row>
    <row r="1371" spans="1:4" outlineLevel="1" x14ac:dyDescent="0.25">
      <c r="A1371" s="5">
        <v>1370</v>
      </c>
      <c r="B1371" s="6">
        <v>528008135</v>
      </c>
      <c r="C1371" s="4" t="s">
        <v>1413</v>
      </c>
      <c r="D1371" s="4" t="s">
        <v>1434</v>
      </c>
    </row>
    <row r="1372" spans="1:4" outlineLevel="1" x14ac:dyDescent="0.25">
      <c r="A1372" s="5">
        <v>1371</v>
      </c>
      <c r="B1372" s="6">
        <v>528008544</v>
      </c>
      <c r="C1372" s="4" t="s">
        <v>1413</v>
      </c>
      <c r="D1372" s="4" t="s">
        <v>1435</v>
      </c>
    </row>
    <row r="1373" spans="1:4" outlineLevel="1" x14ac:dyDescent="0.25">
      <c r="A1373" s="5">
        <v>1372</v>
      </c>
      <c r="B1373" s="6">
        <v>528008287</v>
      </c>
      <c r="C1373" s="4" t="s">
        <v>1413</v>
      </c>
      <c r="D1373" s="4" t="s">
        <v>1436</v>
      </c>
    </row>
    <row r="1374" spans="1:4" outlineLevel="1" x14ac:dyDescent="0.25">
      <c r="A1374" s="5">
        <v>1373</v>
      </c>
      <c r="B1374" s="6">
        <v>528008512</v>
      </c>
      <c r="C1374" s="4" t="s">
        <v>1413</v>
      </c>
      <c r="D1374" s="4" t="s">
        <v>1437</v>
      </c>
    </row>
    <row r="1375" spans="1:4" outlineLevel="1" x14ac:dyDescent="0.25">
      <c r="A1375" s="5">
        <v>1374</v>
      </c>
      <c r="B1375" s="6">
        <v>528008248</v>
      </c>
      <c r="C1375" s="4" t="s">
        <v>1413</v>
      </c>
      <c r="D1375" s="4" t="s">
        <v>1438</v>
      </c>
    </row>
    <row r="1376" spans="1:4" outlineLevel="1" x14ac:dyDescent="0.25">
      <c r="A1376" s="5">
        <v>1375</v>
      </c>
      <c r="B1376" s="6">
        <v>528008618</v>
      </c>
      <c r="C1376" s="4" t="s">
        <v>1413</v>
      </c>
      <c r="D1376" s="4" t="s">
        <v>1439</v>
      </c>
    </row>
    <row r="1377" spans="1:4" outlineLevel="1" x14ac:dyDescent="0.25">
      <c r="A1377" s="5">
        <v>1376</v>
      </c>
      <c r="B1377" s="6">
        <v>528005102</v>
      </c>
      <c r="C1377" s="4" t="s">
        <v>1413</v>
      </c>
      <c r="D1377" s="4" t="s">
        <v>1440</v>
      </c>
    </row>
    <row r="1378" spans="1:4" outlineLevel="1" x14ac:dyDescent="0.25">
      <c r="A1378" s="5">
        <v>1377</v>
      </c>
      <c r="B1378" s="6">
        <v>528008142</v>
      </c>
      <c r="C1378" s="4" t="s">
        <v>1413</v>
      </c>
      <c r="D1378" s="4" t="s">
        <v>1441</v>
      </c>
    </row>
    <row r="1379" spans="1:4" outlineLevel="1" x14ac:dyDescent="0.25">
      <c r="A1379" s="5">
        <v>1378</v>
      </c>
      <c r="B1379" s="6">
        <v>528008167</v>
      </c>
      <c r="C1379" s="4" t="s">
        <v>1413</v>
      </c>
      <c r="D1379" s="4" t="s">
        <v>1442</v>
      </c>
    </row>
    <row r="1380" spans="1:4" outlineLevel="1" x14ac:dyDescent="0.25">
      <c r="A1380" s="5">
        <v>1379</v>
      </c>
      <c r="B1380" s="6">
        <v>528008488</v>
      </c>
      <c r="C1380" s="4" t="s">
        <v>1413</v>
      </c>
      <c r="D1380" s="4" t="s">
        <v>1443</v>
      </c>
    </row>
    <row r="1381" spans="1:4" outlineLevel="1" x14ac:dyDescent="0.25">
      <c r="A1381" s="5">
        <v>1380</v>
      </c>
      <c r="B1381" s="6">
        <v>528008150</v>
      </c>
      <c r="C1381" s="4" t="s">
        <v>1413</v>
      </c>
      <c r="D1381" s="4" t="s">
        <v>1444</v>
      </c>
    </row>
    <row r="1382" spans="1:4" outlineLevel="1" x14ac:dyDescent="0.25">
      <c r="A1382" s="5">
        <v>1381</v>
      </c>
      <c r="B1382" s="6">
        <v>528008304</v>
      </c>
      <c r="C1382" s="4" t="s">
        <v>1413</v>
      </c>
      <c r="D1382" s="4" t="s">
        <v>1445</v>
      </c>
    </row>
    <row r="1383" spans="1:4" outlineLevel="1" x14ac:dyDescent="0.25">
      <c r="A1383" s="5">
        <v>1382</v>
      </c>
      <c r="B1383" s="6">
        <v>528008270</v>
      </c>
      <c r="C1383" s="4" t="s">
        <v>1413</v>
      </c>
      <c r="D1383" s="4" t="s">
        <v>1446</v>
      </c>
    </row>
    <row r="1384" spans="1:4" outlineLevel="1" x14ac:dyDescent="0.25">
      <c r="A1384" s="5">
        <v>1383</v>
      </c>
      <c r="B1384" s="6">
        <v>528008103</v>
      </c>
      <c r="C1384" s="4" t="s">
        <v>1413</v>
      </c>
      <c r="D1384" s="4" t="s">
        <v>1447</v>
      </c>
    </row>
    <row r="1385" spans="1:4" outlineLevel="1" x14ac:dyDescent="0.25">
      <c r="A1385" s="5">
        <v>1384</v>
      </c>
      <c r="B1385" s="6">
        <v>528008350</v>
      </c>
      <c r="C1385" s="4" t="s">
        <v>1413</v>
      </c>
      <c r="D1385" s="4" t="s">
        <v>1448</v>
      </c>
    </row>
    <row r="1386" spans="1:4" outlineLevel="1" x14ac:dyDescent="0.25">
      <c r="A1386" s="5">
        <v>1385</v>
      </c>
      <c r="B1386" s="6">
        <v>528008520</v>
      </c>
      <c r="C1386" s="4" t="s">
        <v>1413</v>
      </c>
      <c r="D1386" s="4" t="s">
        <v>1449</v>
      </c>
    </row>
    <row r="1387" spans="1:4" outlineLevel="1" x14ac:dyDescent="0.25">
      <c r="A1387" s="5">
        <v>1386</v>
      </c>
      <c r="B1387" s="6">
        <v>528008375</v>
      </c>
      <c r="C1387" s="4" t="s">
        <v>1413</v>
      </c>
      <c r="D1387" s="4" t="s">
        <v>1450</v>
      </c>
    </row>
    <row r="1388" spans="1:4" outlineLevel="1" x14ac:dyDescent="0.25">
      <c r="A1388" s="5">
        <v>1387</v>
      </c>
      <c r="B1388" s="6">
        <v>528008382</v>
      </c>
      <c r="C1388" s="4" t="s">
        <v>1413</v>
      </c>
      <c r="D1388" s="4" t="s">
        <v>1451</v>
      </c>
    </row>
    <row r="1389" spans="1:4" outlineLevel="1" x14ac:dyDescent="0.25">
      <c r="A1389" s="5">
        <v>1388</v>
      </c>
      <c r="B1389" s="6">
        <v>528008216</v>
      </c>
      <c r="C1389" s="4" t="s">
        <v>1413</v>
      </c>
      <c r="D1389" s="4" t="s">
        <v>1452</v>
      </c>
    </row>
    <row r="1390" spans="1:4" outlineLevel="1" x14ac:dyDescent="0.25">
      <c r="A1390" s="5">
        <v>1389</v>
      </c>
      <c r="B1390" s="6">
        <v>528008336</v>
      </c>
      <c r="C1390" s="4" t="s">
        <v>1413</v>
      </c>
      <c r="D1390" s="4" t="s">
        <v>1453</v>
      </c>
    </row>
    <row r="1391" spans="1:4" outlineLevel="1" x14ac:dyDescent="0.25">
      <c r="A1391" s="5">
        <v>1390</v>
      </c>
      <c r="B1391" s="6">
        <v>528008505</v>
      </c>
      <c r="C1391" s="4" t="s">
        <v>1413</v>
      </c>
      <c r="D1391" s="4" t="s">
        <v>1454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436"/>
  <sheetViews>
    <sheetView workbookViewId="0"/>
  </sheetViews>
  <sheetFormatPr defaultRowHeight="15" x14ac:dyDescent="0.25"/>
  <cols>
    <col min="1" max="1" width="11" bestFit="1" customWidth="1"/>
    <col min="2" max="2" width="23.85546875" bestFit="1" customWidth="1"/>
    <col min="3" max="3" width="81.140625" bestFit="1" customWidth="1"/>
    <col min="4" max="4" width="31.28515625" bestFit="1" customWidth="1"/>
    <col min="5" max="5" width="7.7109375" bestFit="1" customWidth="1"/>
    <col min="6" max="6" width="22.85546875" bestFit="1" customWidth="1"/>
    <col min="7" max="7" width="12.42578125" bestFit="1" customWidth="1"/>
    <col min="8" max="8" width="14.7109375" bestFit="1" customWidth="1"/>
    <col min="9" max="9" width="50.42578125" bestFit="1" customWidth="1"/>
    <col min="10" max="10" width="45.85546875" bestFit="1" customWidth="1"/>
    <col min="11" max="11" width="41" bestFit="1" customWidth="1"/>
    <col min="12" max="12" width="44.140625" bestFit="1" customWidth="1"/>
    <col min="13" max="13" width="42.28515625" bestFit="1" customWidth="1"/>
    <col min="14" max="14" width="39.85546875" bestFit="1" customWidth="1"/>
    <col min="15" max="15" width="39.85546875" customWidth="1"/>
    <col min="16" max="16" width="49.5703125" bestFit="1" customWidth="1"/>
    <col min="17" max="17" width="43.7109375" bestFit="1" customWidth="1"/>
    <col min="18" max="18" width="14.85546875" bestFit="1" customWidth="1"/>
    <col min="19" max="19" width="7.7109375" bestFit="1" customWidth="1"/>
    <col min="20" max="20" width="22.85546875" bestFit="1" customWidth="1"/>
    <col min="21" max="21" width="14.7109375" bestFit="1" customWidth="1"/>
  </cols>
  <sheetData>
    <row r="1" spans="1:17" x14ac:dyDescent="0.25">
      <c r="A1" t="s">
        <v>0</v>
      </c>
      <c r="B1" t="s">
        <v>10</v>
      </c>
      <c r="C1" t="s">
        <v>1</v>
      </c>
      <c r="D1" t="s">
        <v>1459</v>
      </c>
      <c r="E1" t="s">
        <v>2</v>
      </c>
      <c r="F1" t="s">
        <v>3</v>
      </c>
      <c r="G1" t="s">
        <v>1473</v>
      </c>
      <c r="H1" t="s">
        <v>4</v>
      </c>
      <c r="I1" t="s">
        <v>1482</v>
      </c>
      <c r="J1" t="s">
        <v>1481</v>
      </c>
      <c r="K1" t="s">
        <v>1480</v>
      </c>
      <c r="L1" t="s">
        <v>1479</v>
      </c>
      <c r="M1" t="s">
        <v>1478</v>
      </c>
      <c r="N1" t="s">
        <v>1477</v>
      </c>
      <c r="O1" t="s">
        <v>1488</v>
      </c>
      <c r="P1" t="s">
        <v>1476</v>
      </c>
      <c r="Q1" t="s">
        <v>1475</v>
      </c>
    </row>
    <row r="2" spans="1:17" x14ac:dyDescent="0.25">
      <c r="A2" s="7">
        <v>501001823</v>
      </c>
      <c r="B2" t="s">
        <v>11</v>
      </c>
      <c r="C2" t="s">
        <v>12</v>
      </c>
      <c r="D2" s="5">
        <v>6</v>
      </c>
      <c r="E2" s="5">
        <v>129</v>
      </c>
      <c r="F2" s="5">
        <v>192</v>
      </c>
      <c r="G2" s="5">
        <v>3</v>
      </c>
      <c r="H2" s="5" t="s">
        <v>5</v>
      </c>
      <c r="I2">
        <v>20</v>
      </c>
      <c r="J2">
        <v>17</v>
      </c>
      <c r="K2">
        <v>11</v>
      </c>
      <c r="L2">
        <v>16</v>
      </c>
      <c r="M2">
        <v>14</v>
      </c>
      <c r="N2">
        <v>22</v>
      </c>
      <c r="P2">
        <v>9</v>
      </c>
      <c r="Q2">
        <v>20</v>
      </c>
    </row>
    <row r="3" spans="1:17" x14ac:dyDescent="0.25">
      <c r="A3" s="7">
        <v>501001781</v>
      </c>
      <c r="B3" t="s">
        <v>11</v>
      </c>
      <c r="C3" t="s">
        <v>13</v>
      </c>
      <c r="D3" s="5">
        <v>10</v>
      </c>
      <c r="E3" s="5">
        <v>138</v>
      </c>
      <c r="F3" s="5">
        <v>195</v>
      </c>
      <c r="G3" s="5">
        <v>3</v>
      </c>
      <c r="H3" s="5" t="s">
        <v>5</v>
      </c>
      <c r="I3">
        <v>22</v>
      </c>
      <c r="J3">
        <v>15</v>
      </c>
      <c r="K3">
        <v>11</v>
      </c>
      <c r="L3">
        <v>17</v>
      </c>
      <c r="M3">
        <v>16</v>
      </c>
      <c r="N3">
        <v>25</v>
      </c>
      <c r="P3">
        <v>9</v>
      </c>
      <c r="Q3">
        <v>23</v>
      </c>
    </row>
    <row r="4" spans="1:17" x14ac:dyDescent="0.25">
      <c r="A4" s="7">
        <v>501001809</v>
      </c>
      <c r="B4" t="s">
        <v>11</v>
      </c>
      <c r="C4" t="s">
        <v>14</v>
      </c>
      <c r="D4" s="5">
        <v>6</v>
      </c>
      <c r="E4" s="5">
        <v>126</v>
      </c>
      <c r="F4" s="5">
        <v>192</v>
      </c>
      <c r="G4" s="5">
        <v>3</v>
      </c>
      <c r="H4" s="5" t="s">
        <v>5</v>
      </c>
      <c r="I4">
        <v>25</v>
      </c>
      <c r="J4">
        <v>16</v>
      </c>
      <c r="K4">
        <v>9</v>
      </c>
      <c r="L4">
        <v>16</v>
      </c>
      <c r="M4">
        <v>12</v>
      </c>
      <c r="N4">
        <v>20</v>
      </c>
      <c r="P4">
        <v>8</v>
      </c>
      <c r="Q4">
        <v>20</v>
      </c>
    </row>
    <row r="5" spans="1:17" x14ac:dyDescent="0.25">
      <c r="A5" s="7">
        <v>501001830</v>
      </c>
      <c r="B5" t="s">
        <v>11</v>
      </c>
      <c r="C5" t="s">
        <v>15</v>
      </c>
      <c r="D5" s="5">
        <v>1</v>
      </c>
      <c r="E5" s="5">
        <v>155</v>
      </c>
      <c r="F5" s="5">
        <v>213</v>
      </c>
      <c r="G5" s="5">
        <v>3</v>
      </c>
      <c r="H5" s="5" t="s">
        <v>5</v>
      </c>
      <c r="I5">
        <v>25</v>
      </c>
      <c r="J5">
        <v>16</v>
      </c>
      <c r="K5">
        <v>12</v>
      </c>
      <c r="L5">
        <v>18</v>
      </c>
      <c r="M5">
        <v>17</v>
      </c>
      <c r="N5">
        <v>37</v>
      </c>
      <c r="P5">
        <v>10</v>
      </c>
      <c r="Q5">
        <v>20</v>
      </c>
    </row>
    <row r="6" spans="1:17" x14ac:dyDescent="0.25">
      <c r="A6" s="7">
        <v>501001848</v>
      </c>
      <c r="B6" t="s">
        <v>11</v>
      </c>
      <c r="C6" t="s">
        <v>16</v>
      </c>
      <c r="D6" s="5">
        <v>6</v>
      </c>
      <c r="E6" s="5">
        <v>146</v>
      </c>
      <c r="F6" s="5">
        <v>192</v>
      </c>
      <c r="G6" s="5">
        <v>3</v>
      </c>
      <c r="H6" s="5" t="s">
        <v>5</v>
      </c>
      <c r="I6">
        <v>25</v>
      </c>
      <c r="J6">
        <v>15</v>
      </c>
      <c r="K6">
        <v>13</v>
      </c>
      <c r="L6">
        <v>18</v>
      </c>
      <c r="M6">
        <v>19</v>
      </c>
      <c r="N6">
        <v>25</v>
      </c>
      <c r="P6">
        <v>10</v>
      </c>
      <c r="Q6">
        <v>21</v>
      </c>
    </row>
    <row r="7" spans="1:17" x14ac:dyDescent="0.25">
      <c r="A7" s="7">
        <v>501001887</v>
      </c>
      <c r="B7" t="s">
        <v>11</v>
      </c>
      <c r="C7" t="s">
        <v>17</v>
      </c>
      <c r="D7" s="5">
        <v>2</v>
      </c>
      <c r="E7" s="5">
        <v>144</v>
      </c>
      <c r="F7" s="5">
        <v>197</v>
      </c>
      <c r="G7" s="5">
        <v>3</v>
      </c>
      <c r="H7" s="5" t="s">
        <v>5</v>
      </c>
      <c r="I7">
        <v>24</v>
      </c>
      <c r="J7">
        <v>16</v>
      </c>
      <c r="K7">
        <v>13</v>
      </c>
      <c r="L7">
        <v>19</v>
      </c>
      <c r="M7">
        <v>17</v>
      </c>
      <c r="N7">
        <v>25</v>
      </c>
      <c r="P7">
        <v>9</v>
      </c>
      <c r="Q7">
        <v>21</v>
      </c>
    </row>
    <row r="8" spans="1:17" x14ac:dyDescent="0.25">
      <c r="A8" s="7">
        <v>501001911</v>
      </c>
      <c r="B8" t="s">
        <v>11</v>
      </c>
      <c r="C8" t="s">
        <v>18</v>
      </c>
      <c r="D8" s="5">
        <v>2</v>
      </c>
      <c r="E8" s="5">
        <v>160</v>
      </c>
      <c r="F8" s="5">
        <v>197</v>
      </c>
      <c r="G8" s="5">
        <v>3</v>
      </c>
      <c r="H8" s="5" t="s">
        <v>5</v>
      </c>
      <c r="I8">
        <v>27</v>
      </c>
      <c r="J8">
        <v>17</v>
      </c>
      <c r="K8">
        <v>14</v>
      </c>
      <c r="L8">
        <v>21</v>
      </c>
      <c r="M8">
        <v>20</v>
      </c>
      <c r="N8">
        <v>25</v>
      </c>
      <c r="P8">
        <v>11</v>
      </c>
      <c r="Q8">
        <v>25</v>
      </c>
    </row>
    <row r="9" spans="1:17" x14ac:dyDescent="0.25">
      <c r="A9" s="7">
        <v>501001816</v>
      </c>
      <c r="B9" t="s">
        <v>11</v>
      </c>
      <c r="C9" t="s">
        <v>19</v>
      </c>
      <c r="D9" s="5">
        <v>2</v>
      </c>
      <c r="E9" s="5">
        <v>145</v>
      </c>
      <c r="F9" s="5">
        <v>197</v>
      </c>
      <c r="G9" s="5">
        <v>3</v>
      </c>
      <c r="H9" s="5" t="s">
        <v>5</v>
      </c>
      <c r="I9">
        <v>24</v>
      </c>
      <c r="J9">
        <v>16</v>
      </c>
      <c r="K9">
        <v>13</v>
      </c>
      <c r="L9">
        <v>19</v>
      </c>
      <c r="M9">
        <v>15</v>
      </c>
      <c r="N9">
        <v>23</v>
      </c>
      <c r="P9">
        <v>12</v>
      </c>
      <c r="Q9">
        <v>23</v>
      </c>
    </row>
    <row r="10" spans="1:17" x14ac:dyDescent="0.25">
      <c r="A10" s="7">
        <v>501001774</v>
      </c>
      <c r="B10" t="s">
        <v>11</v>
      </c>
      <c r="C10" t="s">
        <v>20</v>
      </c>
      <c r="D10" s="5">
        <v>1</v>
      </c>
      <c r="E10" s="5">
        <v>146</v>
      </c>
      <c r="F10" s="5">
        <v>213</v>
      </c>
      <c r="G10" s="5">
        <v>3</v>
      </c>
      <c r="H10" s="5" t="s">
        <v>5</v>
      </c>
      <c r="I10">
        <v>24</v>
      </c>
      <c r="J10">
        <v>15</v>
      </c>
      <c r="K10">
        <v>12</v>
      </c>
      <c r="L10">
        <v>18</v>
      </c>
      <c r="M10">
        <v>16</v>
      </c>
      <c r="N10">
        <v>31</v>
      </c>
      <c r="P10">
        <v>10</v>
      </c>
      <c r="Q10">
        <v>20</v>
      </c>
    </row>
    <row r="11" spans="1:17" x14ac:dyDescent="0.25">
      <c r="A11" s="7">
        <v>501001799</v>
      </c>
      <c r="B11" t="s">
        <v>11</v>
      </c>
      <c r="C11" t="s">
        <v>21</v>
      </c>
      <c r="D11" s="5">
        <v>2</v>
      </c>
      <c r="E11" s="5">
        <v>166</v>
      </c>
      <c r="F11" s="5">
        <v>197</v>
      </c>
      <c r="G11" s="5">
        <v>4</v>
      </c>
      <c r="H11" s="5" t="s">
        <v>6</v>
      </c>
      <c r="I11">
        <v>27</v>
      </c>
      <c r="J11">
        <v>16</v>
      </c>
      <c r="K11">
        <v>16</v>
      </c>
      <c r="L11">
        <v>20</v>
      </c>
      <c r="M11">
        <v>19</v>
      </c>
      <c r="N11">
        <v>30</v>
      </c>
      <c r="P11">
        <v>13</v>
      </c>
      <c r="Q11">
        <v>25</v>
      </c>
    </row>
    <row r="12" spans="1:17" x14ac:dyDescent="0.25">
      <c r="A12" s="7">
        <v>501001855</v>
      </c>
      <c r="B12" t="s">
        <v>11</v>
      </c>
      <c r="C12" t="s">
        <v>22</v>
      </c>
      <c r="D12" s="5">
        <v>2</v>
      </c>
      <c r="E12" s="5">
        <v>125</v>
      </c>
      <c r="F12" s="5">
        <v>197</v>
      </c>
      <c r="G12" s="5">
        <v>2</v>
      </c>
      <c r="H12" s="5" t="s">
        <v>8</v>
      </c>
      <c r="I12">
        <v>20</v>
      </c>
      <c r="J12">
        <v>13</v>
      </c>
      <c r="K12">
        <v>11</v>
      </c>
      <c r="L12">
        <v>17</v>
      </c>
      <c r="M12">
        <v>15</v>
      </c>
      <c r="N12">
        <v>24</v>
      </c>
      <c r="P12">
        <v>6</v>
      </c>
      <c r="Q12">
        <v>19</v>
      </c>
    </row>
    <row r="13" spans="1:17" x14ac:dyDescent="0.25">
      <c r="A13" s="7">
        <v>501001904</v>
      </c>
      <c r="B13" t="s">
        <v>11</v>
      </c>
      <c r="C13" t="s">
        <v>23</v>
      </c>
      <c r="D13" s="5">
        <v>1</v>
      </c>
      <c r="E13" s="5">
        <v>140</v>
      </c>
      <c r="F13" s="5">
        <v>213</v>
      </c>
      <c r="G13" s="5">
        <v>3</v>
      </c>
      <c r="H13" s="5" t="s">
        <v>5</v>
      </c>
      <c r="I13">
        <v>22</v>
      </c>
      <c r="J13">
        <v>13</v>
      </c>
      <c r="K13">
        <v>12</v>
      </c>
      <c r="L13">
        <v>17</v>
      </c>
      <c r="M13">
        <v>16</v>
      </c>
      <c r="N13">
        <v>31</v>
      </c>
      <c r="P13">
        <v>10</v>
      </c>
      <c r="Q13">
        <v>19</v>
      </c>
    </row>
    <row r="14" spans="1:17" x14ac:dyDescent="0.25">
      <c r="A14" s="7">
        <v>501001894</v>
      </c>
      <c r="B14" t="s">
        <v>11</v>
      </c>
      <c r="C14" t="s">
        <v>24</v>
      </c>
      <c r="D14" s="5">
        <v>2</v>
      </c>
      <c r="E14" s="5">
        <v>157</v>
      </c>
      <c r="F14" s="5">
        <v>197</v>
      </c>
      <c r="G14" s="5">
        <v>3</v>
      </c>
      <c r="H14" s="5" t="s">
        <v>5</v>
      </c>
      <c r="I14">
        <v>23</v>
      </c>
      <c r="J14">
        <v>19</v>
      </c>
      <c r="K14">
        <v>14</v>
      </c>
      <c r="L14">
        <v>19</v>
      </c>
      <c r="M14">
        <v>19</v>
      </c>
      <c r="N14">
        <v>29</v>
      </c>
      <c r="P14">
        <v>10</v>
      </c>
      <c r="Q14">
        <v>24</v>
      </c>
    </row>
    <row r="15" spans="1:17" x14ac:dyDescent="0.25">
      <c r="A15" s="7">
        <v>501001929</v>
      </c>
      <c r="B15" t="s">
        <v>11</v>
      </c>
      <c r="C15" t="s">
        <v>25</v>
      </c>
      <c r="D15" s="5">
        <v>14</v>
      </c>
      <c r="E15" s="5">
        <v>123</v>
      </c>
      <c r="F15" s="5">
        <v>196</v>
      </c>
      <c r="G15" s="5">
        <v>2</v>
      </c>
      <c r="H15" s="5" t="s">
        <v>8</v>
      </c>
      <c r="I15">
        <v>21</v>
      </c>
      <c r="J15">
        <v>14</v>
      </c>
      <c r="K15">
        <v>14</v>
      </c>
      <c r="L15">
        <v>17</v>
      </c>
      <c r="M15">
        <v>14</v>
      </c>
      <c r="N15">
        <v>21</v>
      </c>
      <c r="P15">
        <v>5</v>
      </c>
      <c r="Q15">
        <v>17</v>
      </c>
    </row>
    <row r="16" spans="1:17" x14ac:dyDescent="0.25">
      <c r="A16" s="7">
        <v>501001870</v>
      </c>
      <c r="B16" t="s">
        <v>11</v>
      </c>
      <c r="C16" t="s">
        <v>26</v>
      </c>
      <c r="D16" s="5">
        <v>2</v>
      </c>
      <c r="E16" s="5">
        <v>131</v>
      </c>
      <c r="F16" s="5">
        <v>197</v>
      </c>
      <c r="G16" s="5">
        <v>3</v>
      </c>
      <c r="H16" s="5" t="s">
        <v>5</v>
      </c>
      <c r="I16">
        <v>20</v>
      </c>
      <c r="J16">
        <v>16</v>
      </c>
      <c r="K16">
        <v>11</v>
      </c>
      <c r="L16">
        <v>18</v>
      </c>
      <c r="M16">
        <v>17</v>
      </c>
      <c r="N16">
        <v>23</v>
      </c>
      <c r="P16">
        <v>11</v>
      </c>
      <c r="Q16">
        <v>15</v>
      </c>
    </row>
    <row r="17" spans="1:17" x14ac:dyDescent="0.25">
      <c r="A17" s="7">
        <v>502005404</v>
      </c>
      <c r="B17" t="s">
        <v>27</v>
      </c>
      <c r="C17" t="s">
        <v>28</v>
      </c>
      <c r="D17" s="5">
        <v>1</v>
      </c>
      <c r="E17" s="5">
        <v>141</v>
      </c>
      <c r="F17" s="5">
        <v>213</v>
      </c>
      <c r="G17" s="5">
        <v>2</v>
      </c>
      <c r="H17" s="5" t="s">
        <v>8</v>
      </c>
      <c r="I17">
        <v>21</v>
      </c>
      <c r="J17">
        <v>16</v>
      </c>
      <c r="K17">
        <v>13</v>
      </c>
      <c r="L17">
        <v>16</v>
      </c>
      <c r="M17">
        <v>16</v>
      </c>
      <c r="N17">
        <v>35</v>
      </c>
      <c r="P17">
        <v>12</v>
      </c>
      <c r="Q17">
        <v>12</v>
      </c>
    </row>
    <row r="18" spans="1:17" x14ac:dyDescent="0.25">
      <c r="A18" s="7">
        <v>502004746</v>
      </c>
      <c r="B18" t="s">
        <v>27</v>
      </c>
      <c r="C18" t="s">
        <v>29</v>
      </c>
      <c r="D18" s="5">
        <v>1</v>
      </c>
      <c r="E18" s="5">
        <v>170</v>
      </c>
      <c r="F18" s="5">
        <v>213</v>
      </c>
      <c r="G18" s="5">
        <v>3</v>
      </c>
      <c r="H18" s="5" t="s">
        <v>5</v>
      </c>
      <c r="I18">
        <v>29</v>
      </c>
      <c r="J18">
        <v>15</v>
      </c>
      <c r="K18">
        <v>16</v>
      </c>
      <c r="L18">
        <v>20</v>
      </c>
      <c r="M18">
        <v>20</v>
      </c>
      <c r="N18">
        <v>33</v>
      </c>
      <c r="P18">
        <v>13</v>
      </c>
      <c r="Q18">
        <v>24</v>
      </c>
    </row>
    <row r="19" spans="1:17" x14ac:dyDescent="0.25">
      <c r="A19" s="7">
        <v>502004432</v>
      </c>
      <c r="B19" t="s">
        <v>27</v>
      </c>
      <c r="C19" t="s">
        <v>30</v>
      </c>
      <c r="D19" s="5">
        <v>2</v>
      </c>
      <c r="E19" s="5">
        <v>125</v>
      </c>
      <c r="F19" s="5">
        <v>197</v>
      </c>
      <c r="G19" s="5">
        <v>2</v>
      </c>
      <c r="H19" s="5" t="s">
        <v>8</v>
      </c>
      <c r="I19">
        <v>17</v>
      </c>
      <c r="J19">
        <v>13</v>
      </c>
      <c r="K19">
        <v>11</v>
      </c>
      <c r="L19">
        <v>17</v>
      </c>
      <c r="M19">
        <v>14</v>
      </c>
      <c r="N19">
        <v>27</v>
      </c>
      <c r="P19">
        <v>13</v>
      </c>
      <c r="Q19">
        <v>13</v>
      </c>
    </row>
    <row r="20" spans="1:17" x14ac:dyDescent="0.25">
      <c r="A20" s="7">
        <v>502005281</v>
      </c>
      <c r="B20" t="s">
        <v>27</v>
      </c>
      <c r="C20" t="s">
        <v>31</v>
      </c>
      <c r="D20" s="5">
        <v>1</v>
      </c>
      <c r="E20" s="5">
        <v>150</v>
      </c>
      <c r="F20" s="5">
        <v>213</v>
      </c>
      <c r="G20" s="5">
        <v>3</v>
      </c>
      <c r="H20" s="5" t="s">
        <v>5</v>
      </c>
      <c r="I20">
        <v>23</v>
      </c>
      <c r="J20">
        <v>13</v>
      </c>
      <c r="K20">
        <v>15</v>
      </c>
      <c r="L20">
        <v>17</v>
      </c>
      <c r="M20">
        <v>15</v>
      </c>
      <c r="N20">
        <v>40</v>
      </c>
      <c r="P20">
        <v>9</v>
      </c>
      <c r="Q20">
        <v>18</v>
      </c>
    </row>
    <row r="21" spans="1:17" x14ac:dyDescent="0.25">
      <c r="A21" s="7">
        <v>502005147</v>
      </c>
      <c r="B21" t="s">
        <v>27</v>
      </c>
      <c r="C21" t="s">
        <v>32</v>
      </c>
      <c r="D21" s="5">
        <v>1</v>
      </c>
      <c r="E21" s="5">
        <v>133</v>
      </c>
      <c r="F21" s="5">
        <v>213</v>
      </c>
      <c r="G21" s="5">
        <v>2</v>
      </c>
      <c r="H21" s="5" t="s">
        <v>8</v>
      </c>
      <c r="I21">
        <v>17</v>
      </c>
      <c r="J21">
        <v>18</v>
      </c>
      <c r="K21">
        <v>14</v>
      </c>
      <c r="L21">
        <v>16</v>
      </c>
      <c r="M21">
        <v>11</v>
      </c>
      <c r="N21">
        <v>31</v>
      </c>
      <c r="P21">
        <v>11</v>
      </c>
      <c r="Q21">
        <v>15</v>
      </c>
    </row>
    <row r="22" spans="1:17" x14ac:dyDescent="0.25">
      <c r="A22" s="7">
        <v>502005098</v>
      </c>
      <c r="B22" t="s">
        <v>27</v>
      </c>
      <c r="C22" t="s">
        <v>33</v>
      </c>
      <c r="D22" s="5">
        <v>2</v>
      </c>
      <c r="E22" s="5">
        <v>102</v>
      </c>
      <c r="F22" s="5">
        <v>197</v>
      </c>
      <c r="G22" s="5">
        <v>2</v>
      </c>
      <c r="H22" s="5" t="s">
        <v>8</v>
      </c>
      <c r="I22">
        <v>12</v>
      </c>
      <c r="J22">
        <v>14</v>
      </c>
      <c r="K22">
        <v>11</v>
      </c>
      <c r="L22">
        <v>15</v>
      </c>
      <c r="M22">
        <v>11</v>
      </c>
      <c r="N22">
        <v>19</v>
      </c>
      <c r="P22">
        <v>7</v>
      </c>
      <c r="Q22">
        <v>13</v>
      </c>
    </row>
    <row r="23" spans="1:17" x14ac:dyDescent="0.25">
      <c r="A23" s="7">
        <v>502005411</v>
      </c>
      <c r="B23" t="s">
        <v>27</v>
      </c>
      <c r="C23" t="s">
        <v>34</v>
      </c>
      <c r="D23" s="5">
        <v>2</v>
      </c>
      <c r="E23" s="5">
        <v>131</v>
      </c>
      <c r="F23" s="5">
        <v>197</v>
      </c>
      <c r="G23" s="5">
        <v>3</v>
      </c>
      <c r="H23" s="5" t="s">
        <v>5</v>
      </c>
      <c r="I23">
        <v>16</v>
      </c>
      <c r="J23">
        <v>19</v>
      </c>
      <c r="K23">
        <v>15</v>
      </c>
      <c r="L23">
        <v>15</v>
      </c>
      <c r="M23">
        <v>16</v>
      </c>
      <c r="N23">
        <v>21</v>
      </c>
      <c r="P23">
        <v>10</v>
      </c>
      <c r="Q23">
        <v>19</v>
      </c>
    </row>
    <row r="24" spans="1:17" x14ac:dyDescent="0.25">
      <c r="A24" s="7">
        <v>502004880</v>
      </c>
      <c r="B24" t="s">
        <v>27</v>
      </c>
      <c r="C24" t="s">
        <v>35</v>
      </c>
      <c r="D24" s="5">
        <v>1</v>
      </c>
      <c r="E24" s="5">
        <v>128</v>
      </c>
      <c r="F24" s="5">
        <v>213</v>
      </c>
      <c r="G24" s="5">
        <v>3</v>
      </c>
      <c r="H24" s="5" t="s">
        <v>5</v>
      </c>
      <c r="I24">
        <v>18</v>
      </c>
      <c r="J24">
        <v>14</v>
      </c>
      <c r="K24">
        <v>12</v>
      </c>
      <c r="L24">
        <v>17</v>
      </c>
      <c r="M24">
        <v>15</v>
      </c>
      <c r="N24">
        <v>29</v>
      </c>
      <c r="P24">
        <v>8</v>
      </c>
      <c r="Q24">
        <v>15</v>
      </c>
    </row>
    <row r="25" spans="1:17" x14ac:dyDescent="0.25">
      <c r="A25" s="7">
        <v>502005108</v>
      </c>
      <c r="B25" t="s">
        <v>27</v>
      </c>
      <c r="C25" t="s">
        <v>36</v>
      </c>
      <c r="D25" s="5">
        <v>2</v>
      </c>
      <c r="E25" s="5">
        <v>146</v>
      </c>
      <c r="F25" s="5">
        <v>197</v>
      </c>
      <c r="G25" s="5">
        <v>3</v>
      </c>
      <c r="H25" s="5" t="s">
        <v>5</v>
      </c>
      <c r="I25">
        <v>20</v>
      </c>
      <c r="J25">
        <v>20</v>
      </c>
      <c r="K25">
        <v>15</v>
      </c>
      <c r="L25">
        <v>17</v>
      </c>
      <c r="M25">
        <v>13</v>
      </c>
      <c r="N25">
        <v>31</v>
      </c>
      <c r="P25">
        <v>12</v>
      </c>
      <c r="Q25">
        <v>18</v>
      </c>
    </row>
    <row r="26" spans="1:17" x14ac:dyDescent="0.25">
      <c r="A26" s="7">
        <v>502005080</v>
      </c>
      <c r="B26" t="s">
        <v>27</v>
      </c>
      <c r="C26" t="s">
        <v>37</v>
      </c>
      <c r="D26" s="5">
        <v>2</v>
      </c>
      <c r="E26" s="5">
        <v>135</v>
      </c>
      <c r="F26" s="5">
        <v>197</v>
      </c>
      <c r="G26" s="5">
        <v>3</v>
      </c>
      <c r="H26" s="5" t="s">
        <v>5</v>
      </c>
      <c r="I26">
        <v>24</v>
      </c>
      <c r="J26">
        <v>12</v>
      </c>
      <c r="K26">
        <v>9</v>
      </c>
      <c r="L26">
        <v>18</v>
      </c>
      <c r="M26">
        <v>14</v>
      </c>
      <c r="N26">
        <v>25</v>
      </c>
      <c r="P26">
        <v>11</v>
      </c>
      <c r="Q26">
        <v>22</v>
      </c>
    </row>
    <row r="27" spans="1:17" x14ac:dyDescent="0.25">
      <c r="A27" s="7">
        <v>502005130</v>
      </c>
      <c r="B27" t="s">
        <v>27</v>
      </c>
      <c r="C27" t="s">
        <v>38</v>
      </c>
      <c r="D27" s="5">
        <v>2</v>
      </c>
      <c r="E27" s="5">
        <v>134</v>
      </c>
      <c r="F27" s="5">
        <v>197</v>
      </c>
      <c r="G27" s="5">
        <v>3</v>
      </c>
      <c r="H27" s="5" t="s">
        <v>5</v>
      </c>
      <c r="I27">
        <v>26</v>
      </c>
      <c r="J27">
        <v>14</v>
      </c>
      <c r="K27">
        <v>11</v>
      </c>
      <c r="L27">
        <v>18</v>
      </c>
      <c r="M27">
        <v>16</v>
      </c>
      <c r="N27">
        <v>21</v>
      </c>
      <c r="P27">
        <v>9</v>
      </c>
      <c r="Q27">
        <v>19</v>
      </c>
    </row>
    <row r="28" spans="1:17" x14ac:dyDescent="0.25">
      <c r="A28" s="7">
        <v>502005500</v>
      </c>
      <c r="B28" t="s">
        <v>27</v>
      </c>
      <c r="C28" t="s">
        <v>39</v>
      </c>
      <c r="D28" s="5">
        <v>2</v>
      </c>
      <c r="E28" s="5">
        <v>130</v>
      </c>
      <c r="F28" s="5">
        <v>197</v>
      </c>
      <c r="G28" s="5">
        <v>3</v>
      </c>
      <c r="H28" s="5" t="s">
        <v>5</v>
      </c>
      <c r="I28">
        <v>19</v>
      </c>
      <c r="J28">
        <v>16</v>
      </c>
      <c r="K28">
        <v>12</v>
      </c>
      <c r="L28">
        <v>17</v>
      </c>
      <c r="M28">
        <v>14</v>
      </c>
      <c r="N28">
        <v>23</v>
      </c>
      <c r="P28">
        <v>10</v>
      </c>
      <c r="Q28">
        <v>19</v>
      </c>
    </row>
    <row r="29" spans="1:17" x14ac:dyDescent="0.25">
      <c r="A29" s="7">
        <v>502005355</v>
      </c>
      <c r="B29" t="s">
        <v>27</v>
      </c>
      <c r="C29" t="s">
        <v>40</v>
      </c>
      <c r="D29" s="5">
        <v>2</v>
      </c>
      <c r="E29" s="5">
        <v>113</v>
      </c>
      <c r="F29" s="5">
        <v>197</v>
      </c>
      <c r="G29" s="5">
        <v>2</v>
      </c>
      <c r="H29" s="5" t="s">
        <v>8</v>
      </c>
      <c r="I29">
        <v>14</v>
      </c>
      <c r="J29">
        <v>13</v>
      </c>
      <c r="K29">
        <v>9</v>
      </c>
      <c r="L29">
        <v>16</v>
      </c>
      <c r="M29">
        <v>14</v>
      </c>
      <c r="N29">
        <v>24</v>
      </c>
      <c r="P29">
        <v>9</v>
      </c>
      <c r="Q29">
        <v>14</v>
      </c>
    </row>
    <row r="30" spans="1:17" x14ac:dyDescent="0.25">
      <c r="A30" s="7">
        <v>502004993</v>
      </c>
      <c r="B30" t="s">
        <v>27</v>
      </c>
      <c r="C30" t="s">
        <v>41</v>
      </c>
      <c r="D30" s="5">
        <v>2</v>
      </c>
      <c r="E30" s="5">
        <v>148</v>
      </c>
      <c r="F30" s="5">
        <v>197</v>
      </c>
      <c r="G30" s="5">
        <v>3</v>
      </c>
      <c r="H30" s="5" t="s">
        <v>5</v>
      </c>
      <c r="I30">
        <v>22</v>
      </c>
      <c r="J30">
        <v>21</v>
      </c>
      <c r="K30">
        <v>17</v>
      </c>
      <c r="L30">
        <v>16</v>
      </c>
      <c r="M30">
        <v>17</v>
      </c>
      <c r="N30">
        <v>27</v>
      </c>
      <c r="P30">
        <v>10</v>
      </c>
      <c r="Q30">
        <v>18</v>
      </c>
    </row>
    <row r="31" spans="1:17" x14ac:dyDescent="0.25">
      <c r="A31" s="7">
        <v>502005041</v>
      </c>
      <c r="B31" t="s">
        <v>27</v>
      </c>
      <c r="C31" t="s">
        <v>42</v>
      </c>
      <c r="D31" s="5">
        <v>2</v>
      </c>
      <c r="E31" s="5">
        <v>122</v>
      </c>
      <c r="F31" s="5">
        <v>197</v>
      </c>
      <c r="G31" s="5">
        <v>2</v>
      </c>
      <c r="H31" s="5" t="s">
        <v>8</v>
      </c>
      <c r="I31">
        <v>14</v>
      </c>
      <c r="J31">
        <v>16</v>
      </c>
      <c r="K31">
        <v>11</v>
      </c>
      <c r="L31">
        <v>17</v>
      </c>
      <c r="M31">
        <v>15</v>
      </c>
      <c r="N31">
        <v>22</v>
      </c>
      <c r="P31">
        <v>10</v>
      </c>
      <c r="Q31">
        <v>17</v>
      </c>
    </row>
    <row r="32" spans="1:17" x14ac:dyDescent="0.25">
      <c r="A32" s="7">
        <v>502005228</v>
      </c>
      <c r="B32" t="s">
        <v>27</v>
      </c>
      <c r="C32" t="s">
        <v>43</v>
      </c>
      <c r="D32" s="5">
        <v>1</v>
      </c>
      <c r="E32" s="5">
        <v>155</v>
      </c>
      <c r="F32" s="5">
        <v>213</v>
      </c>
      <c r="G32" s="5">
        <v>3</v>
      </c>
      <c r="H32" s="5" t="s">
        <v>5</v>
      </c>
      <c r="I32">
        <v>19</v>
      </c>
      <c r="J32">
        <v>15</v>
      </c>
      <c r="K32">
        <v>17</v>
      </c>
      <c r="L32">
        <v>18</v>
      </c>
      <c r="M32">
        <v>17</v>
      </c>
      <c r="N32">
        <v>38</v>
      </c>
      <c r="P32">
        <v>10</v>
      </c>
      <c r="Q32">
        <v>21</v>
      </c>
    </row>
    <row r="33" spans="1:17" x14ac:dyDescent="0.25">
      <c r="A33" s="7">
        <v>502004954</v>
      </c>
      <c r="B33" t="s">
        <v>27</v>
      </c>
      <c r="C33" t="s">
        <v>44</v>
      </c>
      <c r="D33" s="5">
        <v>5</v>
      </c>
      <c r="E33" s="5">
        <v>98</v>
      </c>
      <c r="F33" s="5">
        <v>208</v>
      </c>
      <c r="G33" s="5">
        <v>1</v>
      </c>
      <c r="H33" s="5" t="s">
        <v>7</v>
      </c>
      <c r="I33">
        <v>0</v>
      </c>
      <c r="J33">
        <v>16</v>
      </c>
      <c r="K33">
        <v>11</v>
      </c>
      <c r="L33">
        <v>13</v>
      </c>
      <c r="M33">
        <v>11</v>
      </c>
      <c r="N33">
        <v>27</v>
      </c>
      <c r="P33">
        <v>7</v>
      </c>
      <c r="Q33">
        <v>13</v>
      </c>
    </row>
    <row r="34" spans="1:17" x14ac:dyDescent="0.25">
      <c r="A34" s="7">
        <v>502005299</v>
      </c>
      <c r="B34" t="s">
        <v>27</v>
      </c>
      <c r="C34" t="s">
        <v>45</v>
      </c>
      <c r="D34" s="5">
        <v>1</v>
      </c>
      <c r="E34" s="5">
        <v>144</v>
      </c>
      <c r="F34" s="5">
        <v>213</v>
      </c>
      <c r="G34" s="5">
        <v>3</v>
      </c>
      <c r="H34" s="5" t="s">
        <v>5</v>
      </c>
      <c r="I34">
        <v>20</v>
      </c>
      <c r="J34">
        <v>18</v>
      </c>
      <c r="K34">
        <v>14</v>
      </c>
      <c r="L34">
        <v>18</v>
      </c>
      <c r="M34">
        <v>14</v>
      </c>
      <c r="N34">
        <v>29</v>
      </c>
      <c r="P34">
        <v>9</v>
      </c>
      <c r="Q34">
        <v>22</v>
      </c>
    </row>
    <row r="35" spans="1:17" x14ac:dyDescent="0.25">
      <c r="A35" s="7">
        <v>502005154</v>
      </c>
      <c r="B35" t="s">
        <v>27</v>
      </c>
      <c r="C35" t="s">
        <v>46</v>
      </c>
      <c r="D35" s="5">
        <v>2</v>
      </c>
      <c r="E35" s="5">
        <v>130</v>
      </c>
      <c r="F35" s="5">
        <v>197</v>
      </c>
      <c r="G35" s="5">
        <v>1</v>
      </c>
      <c r="H35" s="5" t="s">
        <v>7</v>
      </c>
      <c r="I35">
        <v>21</v>
      </c>
      <c r="J35">
        <v>16</v>
      </c>
      <c r="K35">
        <v>0</v>
      </c>
      <c r="L35">
        <v>19</v>
      </c>
      <c r="M35">
        <v>15</v>
      </c>
      <c r="N35">
        <v>27</v>
      </c>
      <c r="P35">
        <v>12</v>
      </c>
      <c r="Q35">
        <v>20</v>
      </c>
    </row>
    <row r="36" spans="1:17" x14ac:dyDescent="0.25">
      <c r="A36" s="7">
        <v>502004425</v>
      </c>
      <c r="B36" t="s">
        <v>27</v>
      </c>
      <c r="C36" t="s">
        <v>47</v>
      </c>
      <c r="D36" s="5">
        <v>1</v>
      </c>
      <c r="E36" s="5">
        <v>156</v>
      </c>
      <c r="F36" s="5">
        <v>213</v>
      </c>
      <c r="G36" s="5">
        <v>3</v>
      </c>
      <c r="H36" s="5" t="s">
        <v>5</v>
      </c>
      <c r="I36">
        <v>22</v>
      </c>
      <c r="J36">
        <v>14</v>
      </c>
      <c r="K36">
        <v>15</v>
      </c>
      <c r="L36">
        <v>18</v>
      </c>
      <c r="M36">
        <v>18</v>
      </c>
      <c r="N36">
        <v>37</v>
      </c>
      <c r="P36">
        <v>11</v>
      </c>
      <c r="Q36">
        <v>21</v>
      </c>
    </row>
    <row r="37" spans="1:17" x14ac:dyDescent="0.25">
      <c r="A37" s="7">
        <v>502005274</v>
      </c>
      <c r="B37" t="s">
        <v>27</v>
      </c>
      <c r="C37" t="s">
        <v>48</v>
      </c>
      <c r="D37" s="5">
        <v>6</v>
      </c>
      <c r="E37" s="5">
        <v>112</v>
      </c>
      <c r="F37" s="5">
        <v>192</v>
      </c>
      <c r="G37" s="5">
        <v>2</v>
      </c>
      <c r="H37" s="5" t="s">
        <v>8</v>
      </c>
      <c r="I37">
        <v>12</v>
      </c>
      <c r="J37">
        <v>12</v>
      </c>
      <c r="K37">
        <v>12</v>
      </c>
      <c r="L37">
        <v>18</v>
      </c>
      <c r="M37">
        <v>14</v>
      </c>
      <c r="N37">
        <v>19</v>
      </c>
      <c r="P37">
        <v>10</v>
      </c>
      <c r="Q37">
        <v>15</v>
      </c>
    </row>
    <row r="38" spans="1:17" x14ac:dyDescent="0.25">
      <c r="A38" s="7">
        <v>502005210</v>
      </c>
      <c r="B38" t="s">
        <v>27</v>
      </c>
      <c r="C38" t="s">
        <v>49</v>
      </c>
      <c r="D38" s="5">
        <v>2</v>
      </c>
      <c r="E38" s="5">
        <v>123</v>
      </c>
      <c r="F38" s="5">
        <v>197</v>
      </c>
      <c r="G38" s="5">
        <v>3</v>
      </c>
      <c r="H38" s="5" t="s">
        <v>5</v>
      </c>
      <c r="I38">
        <v>19</v>
      </c>
      <c r="J38">
        <v>15</v>
      </c>
      <c r="K38">
        <v>11</v>
      </c>
      <c r="L38">
        <v>16</v>
      </c>
      <c r="M38">
        <v>14</v>
      </c>
      <c r="N38">
        <v>21</v>
      </c>
      <c r="P38">
        <v>8</v>
      </c>
      <c r="Q38">
        <v>19</v>
      </c>
    </row>
    <row r="39" spans="1:17" x14ac:dyDescent="0.25">
      <c r="A39" s="7">
        <v>502006782</v>
      </c>
      <c r="B39" t="s">
        <v>27</v>
      </c>
      <c r="C39" t="s">
        <v>50</v>
      </c>
      <c r="D39" s="5">
        <v>6</v>
      </c>
      <c r="E39" s="5">
        <v>50</v>
      </c>
      <c r="F39" s="5">
        <v>192</v>
      </c>
      <c r="G39" s="5">
        <v>1</v>
      </c>
      <c r="H39" s="5" t="s">
        <v>7</v>
      </c>
      <c r="I39">
        <v>0</v>
      </c>
      <c r="J39">
        <v>9</v>
      </c>
      <c r="K39">
        <v>0</v>
      </c>
      <c r="L39">
        <v>10</v>
      </c>
      <c r="M39">
        <v>6</v>
      </c>
      <c r="N39">
        <v>13</v>
      </c>
      <c r="P39">
        <v>6</v>
      </c>
      <c r="Q39">
        <v>6</v>
      </c>
    </row>
    <row r="40" spans="1:17" x14ac:dyDescent="0.25">
      <c r="A40" s="7">
        <v>502006782</v>
      </c>
      <c r="B40" t="s">
        <v>27</v>
      </c>
      <c r="C40" t="s">
        <v>50</v>
      </c>
      <c r="D40" s="5">
        <v>4</v>
      </c>
      <c r="E40" s="5">
        <v>54</v>
      </c>
      <c r="F40" s="5">
        <v>166</v>
      </c>
      <c r="G40" s="5">
        <v>1</v>
      </c>
      <c r="H40" s="5" t="s">
        <v>7</v>
      </c>
      <c r="I40">
        <v>0</v>
      </c>
      <c r="J40">
        <v>11</v>
      </c>
      <c r="K40">
        <v>6</v>
      </c>
      <c r="L40">
        <v>11</v>
      </c>
      <c r="M40">
        <v>6</v>
      </c>
      <c r="N40">
        <v>12</v>
      </c>
      <c r="P40">
        <v>0</v>
      </c>
      <c r="Q40">
        <v>8</v>
      </c>
    </row>
    <row r="41" spans="1:17" x14ac:dyDescent="0.25">
      <c r="A41" s="7">
        <v>502005010</v>
      </c>
      <c r="B41" t="s">
        <v>27</v>
      </c>
      <c r="C41" t="s">
        <v>51</v>
      </c>
      <c r="D41" s="5">
        <v>5</v>
      </c>
      <c r="E41" s="5">
        <v>155</v>
      </c>
      <c r="F41" s="5">
        <v>208</v>
      </c>
      <c r="G41" s="5">
        <v>3</v>
      </c>
      <c r="H41" s="5" t="s">
        <v>5</v>
      </c>
      <c r="I41">
        <v>26</v>
      </c>
      <c r="J41">
        <v>17</v>
      </c>
      <c r="K41">
        <v>12</v>
      </c>
      <c r="L41">
        <v>18</v>
      </c>
      <c r="M41">
        <v>18</v>
      </c>
      <c r="N41">
        <v>31</v>
      </c>
      <c r="P41">
        <v>8</v>
      </c>
      <c r="Q41">
        <v>25</v>
      </c>
    </row>
    <row r="42" spans="1:17" x14ac:dyDescent="0.25">
      <c r="A42" s="7">
        <v>502004947</v>
      </c>
      <c r="B42" t="s">
        <v>27</v>
      </c>
      <c r="C42" t="s">
        <v>52</v>
      </c>
      <c r="D42" s="5">
        <v>1</v>
      </c>
      <c r="E42" s="5">
        <v>118</v>
      </c>
      <c r="F42" s="5">
        <v>213</v>
      </c>
      <c r="G42" s="5">
        <v>2</v>
      </c>
      <c r="H42" s="5" t="s">
        <v>8</v>
      </c>
      <c r="I42">
        <v>16</v>
      </c>
      <c r="J42">
        <v>14</v>
      </c>
      <c r="K42">
        <v>7</v>
      </c>
      <c r="L42">
        <v>16</v>
      </c>
      <c r="M42">
        <v>13</v>
      </c>
      <c r="N42">
        <v>27</v>
      </c>
      <c r="P42">
        <v>8</v>
      </c>
      <c r="Q42">
        <v>17</v>
      </c>
    </row>
    <row r="43" spans="1:17" x14ac:dyDescent="0.25">
      <c r="A43" s="7">
        <v>502009832</v>
      </c>
      <c r="B43" t="s">
        <v>27</v>
      </c>
      <c r="C43" t="s">
        <v>53</v>
      </c>
      <c r="D43" s="5">
        <v>1</v>
      </c>
      <c r="E43" s="5">
        <v>165</v>
      </c>
      <c r="F43" s="5">
        <v>213</v>
      </c>
      <c r="G43" s="5">
        <v>3</v>
      </c>
      <c r="H43" s="5" t="s">
        <v>5</v>
      </c>
      <c r="I43">
        <v>27</v>
      </c>
      <c r="J43">
        <v>18</v>
      </c>
      <c r="K43">
        <v>15</v>
      </c>
      <c r="L43">
        <v>18</v>
      </c>
      <c r="M43">
        <v>15</v>
      </c>
      <c r="N43">
        <v>34</v>
      </c>
      <c r="P43">
        <v>11</v>
      </c>
      <c r="Q43">
        <v>27</v>
      </c>
    </row>
    <row r="44" spans="1:17" x14ac:dyDescent="0.25">
      <c r="A44" s="7">
        <v>502004464</v>
      </c>
      <c r="B44" t="s">
        <v>27</v>
      </c>
      <c r="C44" t="s">
        <v>54</v>
      </c>
      <c r="D44" s="5">
        <v>1</v>
      </c>
      <c r="E44" s="5">
        <v>161</v>
      </c>
      <c r="F44" s="5">
        <v>213</v>
      </c>
      <c r="G44" s="5">
        <v>3</v>
      </c>
      <c r="H44" s="5" t="s">
        <v>5</v>
      </c>
      <c r="I44">
        <v>24</v>
      </c>
      <c r="J44">
        <v>15</v>
      </c>
      <c r="K44">
        <v>14</v>
      </c>
      <c r="L44">
        <v>17</v>
      </c>
      <c r="M44">
        <v>16</v>
      </c>
      <c r="N44">
        <v>40</v>
      </c>
      <c r="P44">
        <v>13</v>
      </c>
      <c r="Q44">
        <v>22</v>
      </c>
    </row>
    <row r="45" spans="1:17" x14ac:dyDescent="0.25">
      <c r="A45" s="7">
        <v>502005348</v>
      </c>
      <c r="B45" t="s">
        <v>27</v>
      </c>
      <c r="C45" t="s">
        <v>55</v>
      </c>
      <c r="D45" s="5">
        <v>6</v>
      </c>
      <c r="E45" s="5">
        <v>74</v>
      </c>
      <c r="F45" s="5">
        <v>192</v>
      </c>
      <c r="G45" s="5">
        <v>1</v>
      </c>
      <c r="H45" s="5" t="s">
        <v>7</v>
      </c>
      <c r="I45">
        <v>15</v>
      </c>
      <c r="J45">
        <v>16</v>
      </c>
      <c r="K45">
        <v>0</v>
      </c>
      <c r="L45">
        <v>15</v>
      </c>
      <c r="M45">
        <v>11</v>
      </c>
      <c r="N45">
        <v>0</v>
      </c>
      <c r="P45">
        <v>9</v>
      </c>
      <c r="Q45">
        <v>8</v>
      </c>
    </row>
    <row r="46" spans="1:17" x14ac:dyDescent="0.25">
      <c r="A46" s="7">
        <v>502005066</v>
      </c>
      <c r="B46" t="s">
        <v>27</v>
      </c>
      <c r="C46" t="s">
        <v>56</v>
      </c>
      <c r="D46" s="5">
        <v>2</v>
      </c>
      <c r="E46" s="5">
        <v>128</v>
      </c>
      <c r="F46" s="5">
        <v>197</v>
      </c>
      <c r="G46" s="5">
        <v>2</v>
      </c>
      <c r="H46" s="5" t="s">
        <v>8</v>
      </c>
      <c r="I46">
        <v>19</v>
      </c>
      <c r="J46">
        <v>19</v>
      </c>
      <c r="K46">
        <v>13</v>
      </c>
      <c r="L46">
        <v>17</v>
      </c>
      <c r="M46">
        <v>15</v>
      </c>
      <c r="N46">
        <v>19</v>
      </c>
      <c r="P46">
        <v>9</v>
      </c>
      <c r="Q46">
        <v>17</v>
      </c>
    </row>
    <row r="47" spans="1:17" x14ac:dyDescent="0.25">
      <c r="A47" s="7">
        <v>502004898</v>
      </c>
      <c r="B47" t="s">
        <v>27</v>
      </c>
      <c r="C47" t="s">
        <v>57</v>
      </c>
      <c r="D47" s="5">
        <v>2</v>
      </c>
      <c r="E47" s="5">
        <v>121</v>
      </c>
      <c r="F47" s="5">
        <v>197</v>
      </c>
      <c r="G47" s="5">
        <v>2</v>
      </c>
      <c r="H47" s="5" t="s">
        <v>8</v>
      </c>
      <c r="I47">
        <v>17</v>
      </c>
      <c r="J47">
        <v>11</v>
      </c>
      <c r="K47">
        <v>8</v>
      </c>
      <c r="L47">
        <v>18</v>
      </c>
      <c r="M47">
        <v>14</v>
      </c>
      <c r="N47">
        <v>23</v>
      </c>
      <c r="P47">
        <v>10</v>
      </c>
      <c r="Q47">
        <v>20</v>
      </c>
    </row>
    <row r="48" spans="1:17" x14ac:dyDescent="0.25">
      <c r="A48" s="7">
        <v>502004383</v>
      </c>
      <c r="B48" t="s">
        <v>27</v>
      </c>
      <c r="C48" t="s">
        <v>58</v>
      </c>
      <c r="D48" s="5">
        <v>1</v>
      </c>
      <c r="E48" s="5">
        <v>140</v>
      </c>
      <c r="F48" s="5">
        <v>213</v>
      </c>
      <c r="G48" s="5">
        <v>3</v>
      </c>
      <c r="H48" s="5" t="s">
        <v>5</v>
      </c>
      <c r="I48">
        <v>17</v>
      </c>
      <c r="J48">
        <v>19</v>
      </c>
      <c r="K48">
        <v>12</v>
      </c>
      <c r="L48">
        <v>18</v>
      </c>
      <c r="M48">
        <v>14</v>
      </c>
      <c r="N48">
        <v>28</v>
      </c>
      <c r="P48">
        <v>10</v>
      </c>
      <c r="Q48">
        <v>22</v>
      </c>
    </row>
    <row r="49" spans="1:17" x14ac:dyDescent="0.25">
      <c r="A49" s="7">
        <v>502005186</v>
      </c>
      <c r="B49" t="s">
        <v>27</v>
      </c>
      <c r="C49" t="s">
        <v>59</v>
      </c>
      <c r="D49" s="5">
        <v>2</v>
      </c>
      <c r="E49" s="5">
        <v>127</v>
      </c>
      <c r="F49" s="5">
        <v>197</v>
      </c>
      <c r="G49" s="5">
        <v>3</v>
      </c>
      <c r="H49" s="5" t="s">
        <v>5</v>
      </c>
      <c r="I49">
        <v>21</v>
      </c>
      <c r="J49">
        <v>14</v>
      </c>
      <c r="K49">
        <v>14</v>
      </c>
      <c r="L49">
        <v>16</v>
      </c>
      <c r="M49">
        <v>14</v>
      </c>
      <c r="N49">
        <v>24</v>
      </c>
      <c r="P49">
        <v>9</v>
      </c>
      <c r="Q49">
        <v>15</v>
      </c>
    </row>
    <row r="50" spans="1:17" x14ac:dyDescent="0.25">
      <c r="A50" s="7">
        <v>502005027</v>
      </c>
      <c r="B50" t="s">
        <v>27</v>
      </c>
      <c r="C50" t="s">
        <v>60</v>
      </c>
      <c r="D50" s="5">
        <v>5</v>
      </c>
      <c r="E50" s="5">
        <v>131</v>
      </c>
      <c r="F50" s="5">
        <v>208</v>
      </c>
      <c r="G50" s="5">
        <v>3</v>
      </c>
      <c r="H50" s="5" t="s">
        <v>5</v>
      </c>
      <c r="I50">
        <v>16</v>
      </c>
      <c r="J50">
        <v>13</v>
      </c>
      <c r="K50">
        <v>15</v>
      </c>
      <c r="L50">
        <v>17</v>
      </c>
      <c r="M50">
        <v>14</v>
      </c>
      <c r="N50">
        <v>27</v>
      </c>
      <c r="P50">
        <v>9</v>
      </c>
      <c r="Q50">
        <v>20</v>
      </c>
    </row>
    <row r="51" spans="1:17" x14ac:dyDescent="0.25">
      <c r="A51" s="7">
        <v>502004986</v>
      </c>
      <c r="B51" t="s">
        <v>27</v>
      </c>
      <c r="C51" t="s">
        <v>61</v>
      </c>
      <c r="D51" s="5">
        <v>8</v>
      </c>
      <c r="E51" s="5">
        <v>116</v>
      </c>
      <c r="F51" s="5">
        <v>190</v>
      </c>
      <c r="G51" s="5">
        <v>3</v>
      </c>
      <c r="H51" s="5" t="s">
        <v>5</v>
      </c>
      <c r="I51">
        <v>16</v>
      </c>
      <c r="J51">
        <v>15</v>
      </c>
      <c r="K51">
        <v>10</v>
      </c>
      <c r="L51">
        <v>15</v>
      </c>
      <c r="M51">
        <v>12</v>
      </c>
      <c r="N51">
        <v>21</v>
      </c>
      <c r="P51">
        <v>10</v>
      </c>
      <c r="Q51">
        <v>17</v>
      </c>
    </row>
    <row r="52" spans="1:17" x14ac:dyDescent="0.25">
      <c r="A52" s="7">
        <v>502005179</v>
      </c>
      <c r="B52" t="s">
        <v>27</v>
      </c>
      <c r="C52" t="s">
        <v>62</v>
      </c>
      <c r="D52" s="5">
        <v>2</v>
      </c>
      <c r="E52" s="5">
        <v>113</v>
      </c>
      <c r="F52" s="5">
        <v>197</v>
      </c>
      <c r="G52" s="5">
        <v>1</v>
      </c>
      <c r="H52" s="5" t="s">
        <v>7</v>
      </c>
      <c r="I52">
        <v>18</v>
      </c>
      <c r="J52">
        <v>14</v>
      </c>
      <c r="K52">
        <v>0</v>
      </c>
      <c r="L52">
        <v>18</v>
      </c>
      <c r="M52">
        <v>11</v>
      </c>
      <c r="N52">
        <v>22</v>
      </c>
      <c r="P52">
        <v>10</v>
      </c>
      <c r="Q52">
        <v>20</v>
      </c>
    </row>
    <row r="53" spans="1:17" x14ac:dyDescent="0.25">
      <c r="A53" s="7">
        <v>502005570</v>
      </c>
      <c r="B53" t="s">
        <v>27</v>
      </c>
      <c r="C53" t="s">
        <v>63</v>
      </c>
      <c r="D53" s="5">
        <v>1</v>
      </c>
      <c r="E53" s="5">
        <v>146</v>
      </c>
      <c r="F53" s="5">
        <v>213</v>
      </c>
      <c r="G53" s="5">
        <v>3</v>
      </c>
      <c r="H53" s="5" t="s">
        <v>5</v>
      </c>
      <c r="I53">
        <v>23</v>
      </c>
      <c r="J53">
        <v>15</v>
      </c>
      <c r="K53">
        <v>11</v>
      </c>
      <c r="L53">
        <v>17</v>
      </c>
      <c r="M53">
        <v>14</v>
      </c>
      <c r="N53">
        <v>37</v>
      </c>
      <c r="P53">
        <v>9</v>
      </c>
      <c r="Q53">
        <v>20</v>
      </c>
    </row>
    <row r="54" spans="1:17" x14ac:dyDescent="0.25">
      <c r="A54" s="7">
        <v>502005161</v>
      </c>
      <c r="B54" t="s">
        <v>27</v>
      </c>
      <c r="C54" t="s">
        <v>64</v>
      </c>
      <c r="D54" s="5">
        <v>1</v>
      </c>
      <c r="E54" s="5">
        <v>128</v>
      </c>
      <c r="F54" s="5">
        <v>213</v>
      </c>
      <c r="G54" s="5">
        <v>2</v>
      </c>
      <c r="H54" s="5" t="s">
        <v>8</v>
      </c>
      <c r="I54">
        <v>14</v>
      </c>
      <c r="J54">
        <v>14</v>
      </c>
      <c r="K54">
        <v>13</v>
      </c>
      <c r="L54">
        <v>17</v>
      </c>
      <c r="M54">
        <v>12</v>
      </c>
      <c r="N54">
        <v>30</v>
      </c>
      <c r="P54">
        <v>10</v>
      </c>
      <c r="Q54">
        <v>18</v>
      </c>
    </row>
    <row r="55" spans="1:17" x14ac:dyDescent="0.25">
      <c r="A55" s="7">
        <v>502004979</v>
      </c>
      <c r="B55" t="s">
        <v>27</v>
      </c>
      <c r="C55" t="s">
        <v>65</v>
      </c>
      <c r="D55" s="5">
        <v>1</v>
      </c>
      <c r="E55" s="5">
        <v>152</v>
      </c>
      <c r="F55" s="5">
        <v>213</v>
      </c>
      <c r="G55" s="5">
        <v>3</v>
      </c>
      <c r="H55" s="5" t="s">
        <v>5</v>
      </c>
      <c r="I55">
        <v>20</v>
      </c>
      <c r="J55">
        <v>17</v>
      </c>
      <c r="K55">
        <v>12</v>
      </c>
      <c r="L55">
        <v>17</v>
      </c>
      <c r="M55">
        <v>15</v>
      </c>
      <c r="N55">
        <v>38</v>
      </c>
      <c r="P55">
        <v>9</v>
      </c>
      <c r="Q55">
        <v>24</v>
      </c>
    </row>
    <row r="56" spans="1:17" x14ac:dyDescent="0.25">
      <c r="A56" s="7">
        <v>502004908</v>
      </c>
      <c r="B56" t="s">
        <v>27</v>
      </c>
      <c r="C56" t="s">
        <v>66</v>
      </c>
      <c r="D56" s="5">
        <v>1</v>
      </c>
      <c r="E56" s="5">
        <v>144</v>
      </c>
      <c r="F56" s="5">
        <v>213</v>
      </c>
      <c r="G56" s="5">
        <v>3</v>
      </c>
      <c r="H56" s="5" t="s">
        <v>5</v>
      </c>
      <c r="I56">
        <v>22</v>
      </c>
      <c r="J56">
        <v>13</v>
      </c>
      <c r="K56">
        <v>11</v>
      </c>
      <c r="L56">
        <v>20</v>
      </c>
      <c r="M56">
        <v>14</v>
      </c>
      <c r="N56">
        <v>31</v>
      </c>
      <c r="P56">
        <v>11</v>
      </c>
      <c r="Q56">
        <v>22</v>
      </c>
    </row>
    <row r="57" spans="1:17" x14ac:dyDescent="0.25">
      <c r="A57" s="7">
        <v>502004915</v>
      </c>
      <c r="B57" t="s">
        <v>27</v>
      </c>
      <c r="C57" t="s">
        <v>67</v>
      </c>
      <c r="D57" s="5">
        <v>1</v>
      </c>
      <c r="E57" s="5">
        <v>169</v>
      </c>
      <c r="F57" s="5">
        <v>213</v>
      </c>
      <c r="G57" s="5">
        <v>3</v>
      </c>
      <c r="H57" s="5" t="s">
        <v>5</v>
      </c>
      <c r="I57">
        <v>23</v>
      </c>
      <c r="J57">
        <v>17</v>
      </c>
      <c r="K57">
        <v>16</v>
      </c>
      <c r="L57">
        <v>20</v>
      </c>
      <c r="M57">
        <v>18</v>
      </c>
      <c r="N57">
        <v>41</v>
      </c>
      <c r="P57">
        <v>12</v>
      </c>
      <c r="Q57">
        <v>22</v>
      </c>
    </row>
    <row r="58" spans="1:17" x14ac:dyDescent="0.25">
      <c r="A58" s="7">
        <v>502005429</v>
      </c>
      <c r="B58" t="s">
        <v>27</v>
      </c>
      <c r="C58" t="s">
        <v>68</v>
      </c>
      <c r="D58" s="5">
        <v>6</v>
      </c>
      <c r="E58" s="5">
        <v>129</v>
      </c>
      <c r="F58" s="5">
        <v>192</v>
      </c>
      <c r="G58" s="5">
        <v>2</v>
      </c>
      <c r="H58" s="5" t="s">
        <v>8</v>
      </c>
      <c r="I58">
        <v>18</v>
      </c>
      <c r="J58">
        <v>19</v>
      </c>
      <c r="K58">
        <v>14</v>
      </c>
      <c r="L58">
        <v>16</v>
      </c>
      <c r="M58">
        <v>16</v>
      </c>
      <c r="N58">
        <v>17</v>
      </c>
      <c r="P58">
        <v>10</v>
      </c>
      <c r="Q58">
        <v>19</v>
      </c>
    </row>
    <row r="59" spans="1:17" x14ac:dyDescent="0.25">
      <c r="A59" s="7">
        <v>502004930</v>
      </c>
      <c r="B59" t="s">
        <v>27</v>
      </c>
      <c r="C59" t="s">
        <v>69</v>
      </c>
      <c r="D59" s="5">
        <v>6</v>
      </c>
      <c r="E59" s="5">
        <v>118</v>
      </c>
      <c r="F59" s="5">
        <v>192</v>
      </c>
      <c r="G59" s="5">
        <v>3</v>
      </c>
      <c r="H59" s="5" t="s">
        <v>5</v>
      </c>
      <c r="I59">
        <v>19</v>
      </c>
      <c r="J59">
        <v>16</v>
      </c>
      <c r="K59">
        <v>10</v>
      </c>
      <c r="L59">
        <v>15</v>
      </c>
      <c r="M59">
        <v>12</v>
      </c>
      <c r="N59">
        <v>18</v>
      </c>
      <c r="P59">
        <v>8</v>
      </c>
      <c r="Q59">
        <v>20</v>
      </c>
    </row>
    <row r="60" spans="1:17" x14ac:dyDescent="0.25">
      <c r="A60" s="7">
        <v>502005387</v>
      </c>
      <c r="B60" t="s">
        <v>27</v>
      </c>
      <c r="C60" t="s">
        <v>70</v>
      </c>
      <c r="D60" s="5">
        <v>5</v>
      </c>
      <c r="E60" s="5">
        <v>142</v>
      </c>
      <c r="F60" s="5">
        <v>208</v>
      </c>
      <c r="G60" s="5">
        <v>3</v>
      </c>
      <c r="H60" s="5" t="s">
        <v>5</v>
      </c>
      <c r="I60">
        <v>19</v>
      </c>
      <c r="J60">
        <v>13</v>
      </c>
      <c r="K60">
        <v>13</v>
      </c>
      <c r="L60">
        <v>17</v>
      </c>
      <c r="M60">
        <v>17</v>
      </c>
      <c r="N60">
        <v>32</v>
      </c>
      <c r="P60">
        <v>8</v>
      </c>
      <c r="Q60">
        <v>23</v>
      </c>
    </row>
    <row r="61" spans="1:17" x14ac:dyDescent="0.25">
      <c r="A61" s="7">
        <v>502005370</v>
      </c>
      <c r="B61" t="s">
        <v>27</v>
      </c>
      <c r="C61" t="s">
        <v>71</v>
      </c>
      <c r="D61" s="5">
        <v>6</v>
      </c>
      <c r="E61" s="5">
        <v>93</v>
      </c>
      <c r="F61" s="5">
        <v>192</v>
      </c>
      <c r="G61" s="5">
        <v>1</v>
      </c>
      <c r="H61" s="5" t="s">
        <v>7</v>
      </c>
      <c r="I61">
        <v>16</v>
      </c>
      <c r="J61">
        <v>13</v>
      </c>
      <c r="K61">
        <v>12</v>
      </c>
      <c r="L61">
        <v>16</v>
      </c>
      <c r="M61">
        <v>12</v>
      </c>
      <c r="N61">
        <v>17</v>
      </c>
      <c r="P61">
        <v>7</v>
      </c>
      <c r="Q61">
        <v>0</v>
      </c>
    </row>
    <row r="62" spans="1:17" x14ac:dyDescent="0.25">
      <c r="A62" s="7">
        <v>502005436</v>
      </c>
      <c r="B62" t="s">
        <v>27</v>
      </c>
      <c r="C62" t="s">
        <v>72</v>
      </c>
      <c r="D62" s="5">
        <v>1</v>
      </c>
      <c r="E62" s="5">
        <v>133</v>
      </c>
      <c r="F62" s="5">
        <v>213</v>
      </c>
      <c r="G62" s="5">
        <v>2</v>
      </c>
      <c r="H62" s="5" t="s">
        <v>8</v>
      </c>
      <c r="I62">
        <v>15</v>
      </c>
      <c r="J62">
        <v>15</v>
      </c>
      <c r="K62">
        <v>15</v>
      </c>
      <c r="L62">
        <v>16</v>
      </c>
      <c r="M62">
        <v>16</v>
      </c>
      <c r="N62">
        <v>29</v>
      </c>
      <c r="P62">
        <v>9</v>
      </c>
      <c r="Q62">
        <v>18</v>
      </c>
    </row>
    <row r="63" spans="1:17" x14ac:dyDescent="0.25">
      <c r="A63" s="7">
        <v>503005340</v>
      </c>
      <c r="B63" t="s">
        <v>73</v>
      </c>
      <c r="C63" t="s">
        <v>74</v>
      </c>
      <c r="D63" s="5">
        <v>1</v>
      </c>
      <c r="E63" s="5">
        <v>132</v>
      </c>
      <c r="F63" s="5">
        <v>213</v>
      </c>
      <c r="G63" s="5">
        <v>3</v>
      </c>
      <c r="H63" s="5" t="s">
        <v>5</v>
      </c>
      <c r="I63">
        <v>16</v>
      </c>
      <c r="J63">
        <v>14</v>
      </c>
      <c r="K63">
        <v>13</v>
      </c>
      <c r="L63">
        <v>18</v>
      </c>
      <c r="M63">
        <v>13</v>
      </c>
      <c r="N63">
        <v>28</v>
      </c>
      <c r="P63">
        <v>12</v>
      </c>
      <c r="Q63">
        <v>18</v>
      </c>
    </row>
    <row r="64" spans="1:17" x14ac:dyDescent="0.25">
      <c r="A64" s="7">
        <v>503005340</v>
      </c>
      <c r="B64" t="s">
        <v>73</v>
      </c>
      <c r="C64" t="s">
        <v>74</v>
      </c>
      <c r="D64" s="5">
        <v>2</v>
      </c>
      <c r="E64" s="5">
        <v>125</v>
      </c>
      <c r="F64" s="5">
        <v>197</v>
      </c>
      <c r="G64" s="5">
        <v>3</v>
      </c>
      <c r="H64" s="5" t="s">
        <v>5</v>
      </c>
      <c r="I64">
        <v>17</v>
      </c>
      <c r="J64">
        <v>15</v>
      </c>
      <c r="K64">
        <v>10</v>
      </c>
      <c r="L64">
        <v>17</v>
      </c>
      <c r="M64">
        <v>12</v>
      </c>
      <c r="N64">
        <v>23</v>
      </c>
      <c r="P64">
        <v>14</v>
      </c>
      <c r="Q64">
        <v>17</v>
      </c>
    </row>
    <row r="65" spans="1:17" x14ac:dyDescent="0.25">
      <c r="A65" s="7">
        <v>503005333</v>
      </c>
      <c r="B65" t="s">
        <v>73</v>
      </c>
      <c r="C65" t="s">
        <v>75</v>
      </c>
      <c r="D65" s="5">
        <v>6</v>
      </c>
      <c r="E65" s="5">
        <v>98</v>
      </c>
      <c r="F65" s="5">
        <v>192</v>
      </c>
      <c r="G65" s="5">
        <v>2</v>
      </c>
      <c r="H65" s="5" t="s">
        <v>8</v>
      </c>
      <c r="I65">
        <v>18</v>
      </c>
      <c r="J65">
        <v>13</v>
      </c>
      <c r="K65">
        <v>10</v>
      </c>
      <c r="L65">
        <v>14</v>
      </c>
      <c r="M65">
        <v>9</v>
      </c>
      <c r="N65">
        <v>18</v>
      </c>
      <c r="P65">
        <v>7</v>
      </c>
      <c r="Q65">
        <v>9</v>
      </c>
    </row>
    <row r="66" spans="1:17" x14ac:dyDescent="0.25">
      <c r="A66" s="7">
        <v>503005365</v>
      </c>
      <c r="B66" t="s">
        <v>73</v>
      </c>
      <c r="C66" t="s">
        <v>76</v>
      </c>
      <c r="D66" s="5">
        <v>1</v>
      </c>
      <c r="E66" s="5">
        <v>148</v>
      </c>
      <c r="F66" s="5">
        <v>213</v>
      </c>
      <c r="G66" s="5">
        <v>3</v>
      </c>
      <c r="H66" s="5" t="s">
        <v>5</v>
      </c>
      <c r="I66">
        <v>24</v>
      </c>
      <c r="J66">
        <v>14</v>
      </c>
      <c r="K66">
        <v>13</v>
      </c>
      <c r="L66">
        <v>17</v>
      </c>
      <c r="M66">
        <v>16</v>
      </c>
      <c r="N66">
        <v>35</v>
      </c>
      <c r="P66">
        <v>9</v>
      </c>
      <c r="Q66">
        <v>20</v>
      </c>
    </row>
    <row r="67" spans="1:17" x14ac:dyDescent="0.25">
      <c r="A67" s="7">
        <v>503005598</v>
      </c>
      <c r="B67" t="s">
        <v>73</v>
      </c>
      <c r="C67" t="s">
        <v>77</v>
      </c>
      <c r="D67" s="5">
        <v>1</v>
      </c>
      <c r="E67" s="5">
        <v>115</v>
      </c>
      <c r="F67" s="5">
        <v>213</v>
      </c>
      <c r="G67" s="5">
        <v>1</v>
      </c>
      <c r="H67" s="5" t="s">
        <v>7</v>
      </c>
      <c r="I67">
        <v>23</v>
      </c>
      <c r="J67">
        <v>20</v>
      </c>
      <c r="K67">
        <v>14</v>
      </c>
      <c r="L67">
        <v>16</v>
      </c>
      <c r="M67">
        <v>13</v>
      </c>
      <c r="N67">
        <v>0</v>
      </c>
      <c r="P67">
        <v>10</v>
      </c>
      <c r="Q67">
        <v>19</v>
      </c>
    </row>
    <row r="68" spans="1:17" x14ac:dyDescent="0.25">
      <c r="A68" s="7">
        <v>503005319</v>
      </c>
      <c r="B68" t="s">
        <v>73</v>
      </c>
      <c r="C68" t="s">
        <v>79</v>
      </c>
      <c r="D68" s="5">
        <v>2</v>
      </c>
      <c r="E68" s="5">
        <v>168</v>
      </c>
      <c r="F68" s="5">
        <v>197</v>
      </c>
      <c r="G68" s="5">
        <v>4</v>
      </c>
      <c r="H68" s="5" t="s">
        <v>6</v>
      </c>
      <c r="I68">
        <v>23</v>
      </c>
      <c r="J68">
        <v>18</v>
      </c>
      <c r="K68">
        <v>17</v>
      </c>
      <c r="L68">
        <v>20</v>
      </c>
      <c r="M68">
        <v>19</v>
      </c>
      <c r="N68">
        <v>35</v>
      </c>
      <c r="P68">
        <v>14</v>
      </c>
      <c r="Q68">
        <v>22</v>
      </c>
    </row>
    <row r="69" spans="1:17" x14ac:dyDescent="0.25">
      <c r="A69" s="7">
        <v>503008849</v>
      </c>
      <c r="B69" t="s">
        <v>73</v>
      </c>
      <c r="C69" t="s">
        <v>78</v>
      </c>
      <c r="D69" s="5">
        <v>1</v>
      </c>
      <c r="E69" s="5">
        <v>173</v>
      </c>
      <c r="F69" s="5">
        <v>213</v>
      </c>
      <c r="G69" s="5">
        <v>3</v>
      </c>
      <c r="H69" s="5" t="s">
        <v>5</v>
      </c>
      <c r="I69">
        <v>22</v>
      </c>
      <c r="J69">
        <v>19</v>
      </c>
      <c r="K69">
        <v>17</v>
      </c>
      <c r="L69">
        <v>19</v>
      </c>
      <c r="M69">
        <v>20</v>
      </c>
      <c r="N69">
        <v>40</v>
      </c>
      <c r="P69">
        <v>12</v>
      </c>
      <c r="Q69">
        <v>24</v>
      </c>
    </row>
    <row r="70" spans="1:17" x14ac:dyDescent="0.25">
      <c r="A70" s="7">
        <v>503005291</v>
      </c>
      <c r="B70" t="s">
        <v>73</v>
      </c>
      <c r="C70" t="s">
        <v>80</v>
      </c>
      <c r="D70" s="5">
        <v>1</v>
      </c>
      <c r="E70" s="5">
        <v>131</v>
      </c>
      <c r="F70" s="5">
        <v>213</v>
      </c>
      <c r="G70" s="5">
        <v>2</v>
      </c>
      <c r="H70" s="5" t="s">
        <v>8</v>
      </c>
      <c r="I70">
        <v>20</v>
      </c>
      <c r="J70">
        <v>18</v>
      </c>
      <c r="K70">
        <v>11</v>
      </c>
      <c r="L70">
        <v>17</v>
      </c>
      <c r="M70">
        <v>16</v>
      </c>
      <c r="N70">
        <v>30</v>
      </c>
      <c r="P70">
        <v>6</v>
      </c>
      <c r="Q70">
        <v>13</v>
      </c>
    </row>
    <row r="71" spans="1:17" x14ac:dyDescent="0.25">
      <c r="A71" s="7">
        <v>503005372</v>
      </c>
      <c r="B71" t="s">
        <v>73</v>
      </c>
      <c r="C71" t="s">
        <v>81</v>
      </c>
      <c r="D71" s="5">
        <v>1</v>
      </c>
      <c r="E71" s="5">
        <v>139</v>
      </c>
      <c r="F71" s="5">
        <v>213</v>
      </c>
      <c r="G71" s="5">
        <v>3</v>
      </c>
      <c r="H71" s="5" t="s">
        <v>5</v>
      </c>
      <c r="I71">
        <v>19</v>
      </c>
      <c r="J71">
        <v>17</v>
      </c>
      <c r="K71">
        <v>10</v>
      </c>
      <c r="L71">
        <v>17</v>
      </c>
      <c r="M71">
        <v>16</v>
      </c>
      <c r="N71">
        <v>33</v>
      </c>
      <c r="P71">
        <v>12</v>
      </c>
      <c r="Q71">
        <v>15</v>
      </c>
    </row>
    <row r="72" spans="1:17" x14ac:dyDescent="0.25">
      <c r="A72" s="7">
        <v>503005326</v>
      </c>
      <c r="B72" t="s">
        <v>73</v>
      </c>
      <c r="C72" t="s">
        <v>82</v>
      </c>
      <c r="D72" s="5">
        <v>2</v>
      </c>
      <c r="E72" s="5">
        <v>149</v>
      </c>
      <c r="F72" s="5">
        <v>197</v>
      </c>
      <c r="G72" s="5">
        <v>3</v>
      </c>
      <c r="H72" s="5" t="s">
        <v>5</v>
      </c>
      <c r="I72">
        <v>23</v>
      </c>
      <c r="J72">
        <v>17</v>
      </c>
      <c r="K72">
        <v>12</v>
      </c>
      <c r="L72">
        <v>18</v>
      </c>
      <c r="M72">
        <v>18</v>
      </c>
      <c r="N72">
        <v>31</v>
      </c>
      <c r="P72">
        <v>10</v>
      </c>
      <c r="Q72">
        <v>20</v>
      </c>
    </row>
    <row r="73" spans="1:17" x14ac:dyDescent="0.25">
      <c r="A73" s="7">
        <v>503005358</v>
      </c>
      <c r="B73" t="s">
        <v>73</v>
      </c>
      <c r="C73" t="s">
        <v>83</v>
      </c>
      <c r="D73" s="5">
        <v>1</v>
      </c>
      <c r="E73" s="5">
        <v>104</v>
      </c>
      <c r="F73" s="5">
        <v>213</v>
      </c>
      <c r="G73" s="5">
        <v>1</v>
      </c>
      <c r="H73" s="5" t="s">
        <v>7</v>
      </c>
      <c r="I73">
        <v>20</v>
      </c>
      <c r="J73">
        <v>16</v>
      </c>
      <c r="K73">
        <v>0</v>
      </c>
      <c r="L73">
        <v>20</v>
      </c>
      <c r="M73">
        <v>17</v>
      </c>
      <c r="N73">
        <v>0</v>
      </c>
      <c r="P73">
        <v>12</v>
      </c>
      <c r="Q73">
        <v>19</v>
      </c>
    </row>
    <row r="74" spans="1:17" x14ac:dyDescent="0.25">
      <c r="A74" s="7">
        <v>503005421</v>
      </c>
      <c r="B74" t="s">
        <v>73</v>
      </c>
      <c r="C74" t="s">
        <v>84</v>
      </c>
      <c r="D74" s="5">
        <v>1</v>
      </c>
      <c r="E74" s="5">
        <v>139</v>
      </c>
      <c r="F74" s="5">
        <v>213</v>
      </c>
      <c r="G74" s="5">
        <v>2</v>
      </c>
      <c r="H74" s="5" t="s">
        <v>8</v>
      </c>
      <c r="I74">
        <v>24</v>
      </c>
      <c r="J74">
        <v>14</v>
      </c>
      <c r="K74">
        <v>10</v>
      </c>
      <c r="L74">
        <v>19</v>
      </c>
      <c r="M74">
        <v>14</v>
      </c>
      <c r="N74">
        <v>26</v>
      </c>
      <c r="P74">
        <v>13</v>
      </c>
      <c r="Q74">
        <v>19</v>
      </c>
    </row>
    <row r="75" spans="1:17" x14ac:dyDescent="0.25">
      <c r="A75" s="7">
        <v>503005380</v>
      </c>
      <c r="B75" t="s">
        <v>73</v>
      </c>
      <c r="C75" t="s">
        <v>85</v>
      </c>
      <c r="D75" s="5">
        <v>2</v>
      </c>
      <c r="E75" s="5">
        <v>112</v>
      </c>
      <c r="F75" s="5">
        <v>197</v>
      </c>
      <c r="G75" s="5">
        <v>2</v>
      </c>
      <c r="H75" s="5" t="s">
        <v>8</v>
      </c>
      <c r="I75">
        <v>16</v>
      </c>
      <c r="J75">
        <v>15</v>
      </c>
      <c r="K75">
        <v>10</v>
      </c>
      <c r="L75">
        <v>15</v>
      </c>
      <c r="M75">
        <v>14</v>
      </c>
      <c r="N75">
        <v>19</v>
      </c>
      <c r="P75">
        <v>8</v>
      </c>
      <c r="Q75">
        <v>15</v>
      </c>
    </row>
    <row r="76" spans="1:17" x14ac:dyDescent="0.25">
      <c r="A76" s="7">
        <v>503005460</v>
      </c>
      <c r="B76" t="s">
        <v>73</v>
      </c>
      <c r="C76" t="s">
        <v>86</v>
      </c>
      <c r="D76" s="5">
        <v>2</v>
      </c>
      <c r="E76" s="5">
        <v>128</v>
      </c>
      <c r="F76" s="5">
        <v>197</v>
      </c>
      <c r="G76" s="5">
        <v>3</v>
      </c>
      <c r="H76" s="5" t="s">
        <v>5</v>
      </c>
      <c r="I76">
        <v>19</v>
      </c>
      <c r="J76">
        <v>16</v>
      </c>
      <c r="K76">
        <v>13</v>
      </c>
      <c r="L76">
        <v>17</v>
      </c>
      <c r="M76">
        <v>16</v>
      </c>
      <c r="N76">
        <v>23</v>
      </c>
      <c r="P76">
        <v>9</v>
      </c>
      <c r="Q76">
        <v>15</v>
      </c>
    </row>
    <row r="77" spans="1:17" x14ac:dyDescent="0.25">
      <c r="A77" s="7">
        <v>503005943</v>
      </c>
      <c r="B77" t="s">
        <v>73</v>
      </c>
      <c r="C77" t="s">
        <v>87</v>
      </c>
      <c r="D77" s="5">
        <v>4</v>
      </c>
      <c r="E77" s="5">
        <v>77</v>
      </c>
      <c r="F77" s="5">
        <v>166</v>
      </c>
      <c r="G77" s="5">
        <v>2</v>
      </c>
      <c r="H77" s="5" t="s">
        <v>8</v>
      </c>
      <c r="I77">
        <v>12</v>
      </c>
      <c r="J77">
        <v>13</v>
      </c>
      <c r="K77">
        <v>7</v>
      </c>
      <c r="L77">
        <v>10</v>
      </c>
      <c r="M77">
        <v>9</v>
      </c>
      <c r="N77">
        <v>15</v>
      </c>
      <c r="P77">
        <v>0</v>
      </c>
      <c r="Q77">
        <v>11</v>
      </c>
    </row>
    <row r="78" spans="1:17" x14ac:dyDescent="0.25">
      <c r="A78" s="7">
        <v>504006971</v>
      </c>
      <c r="B78" t="s">
        <v>89</v>
      </c>
      <c r="C78" t="s">
        <v>92</v>
      </c>
      <c r="D78" s="5">
        <v>1</v>
      </c>
      <c r="E78" s="5">
        <v>183</v>
      </c>
      <c r="F78" s="5">
        <v>213</v>
      </c>
      <c r="G78" s="5">
        <v>4</v>
      </c>
      <c r="H78" s="5" t="s">
        <v>6</v>
      </c>
      <c r="I78">
        <v>28</v>
      </c>
      <c r="J78">
        <v>18</v>
      </c>
      <c r="K78">
        <v>17</v>
      </c>
      <c r="L78">
        <v>21</v>
      </c>
      <c r="M78">
        <v>21</v>
      </c>
      <c r="N78">
        <v>39</v>
      </c>
      <c r="P78">
        <v>14</v>
      </c>
      <c r="Q78">
        <v>25</v>
      </c>
    </row>
    <row r="79" spans="1:17" x14ac:dyDescent="0.25">
      <c r="A79" s="7">
        <v>504006724</v>
      </c>
      <c r="B79" t="s">
        <v>89</v>
      </c>
      <c r="C79" t="s">
        <v>93</v>
      </c>
      <c r="D79" s="5">
        <v>1</v>
      </c>
      <c r="E79" s="5">
        <v>170</v>
      </c>
      <c r="F79" s="5">
        <v>213</v>
      </c>
      <c r="G79" s="5">
        <v>3</v>
      </c>
      <c r="H79" s="5" t="s">
        <v>5</v>
      </c>
      <c r="I79">
        <v>24</v>
      </c>
      <c r="J79">
        <v>20</v>
      </c>
      <c r="K79">
        <v>16</v>
      </c>
      <c r="L79">
        <v>19</v>
      </c>
      <c r="M79">
        <v>22</v>
      </c>
      <c r="N79">
        <v>34</v>
      </c>
      <c r="P79">
        <v>13</v>
      </c>
      <c r="Q79">
        <v>22</v>
      </c>
    </row>
    <row r="80" spans="1:17" x14ac:dyDescent="0.25">
      <c r="A80" s="7">
        <v>504009605</v>
      </c>
      <c r="B80" t="s">
        <v>89</v>
      </c>
      <c r="C80" t="s">
        <v>94</v>
      </c>
      <c r="D80" s="5">
        <v>1</v>
      </c>
      <c r="E80" s="5">
        <v>148</v>
      </c>
      <c r="F80" s="5">
        <v>213</v>
      </c>
      <c r="G80" s="5">
        <v>3</v>
      </c>
      <c r="H80" s="5" t="s">
        <v>5</v>
      </c>
      <c r="I80">
        <v>19</v>
      </c>
      <c r="J80">
        <v>16</v>
      </c>
      <c r="K80">
        <v>13</v>
      </c>
      <c r="L80">
        <v>15</v>
      </c>
      <c r="M80">
        <v>16</v>
      </c>
      <c r="N80">
        <v>38</v>
      </c>
      <c r="P80">
        <v>12</v>
      </c>
      <c r="Q80">
        <v>19</v>
      </c>
    </row>
    <row r="81" spans="1:17" x14ac:dyDescent="0.25">
      <c r="A81" s="7">
        <v>504006467</v>
      </c>
      <c r="B81" t="s">
        <v>89</v>
      </c>
      <c r="C81" t="s">
        <v>95</v>
      </c>
      <c r="D81" s="5">
        <v>6</v>
      </c>
      <c r="E81" s="5">
        <v>133</v>
      </c>
      <c r="F81" s="5">
        <v>192</v>
      </c>
      <c r="G81" s="5">
        <v>3</v>
      </c>
      <c r="H81" s="5" t="s">
        <v>5</v>
      </c>
      <c r="I81">
        <v>22</v>
      </c>
      <c r="J81">
        <v>14</v>
      </c>
      <c r="K81">
        <v>14</v>
      </c>
      <c r="L81">
        <v>18</v>
      </c>
      <c r="M81">
        <v>16</v>
      </c>
      <c r="N81">
        <v>21</v>
      </c>
      <c r="P81">
        <v>9</v>
      </c>
      <c r="Q81">
        <v>19</v>
      </c>
    </row>
    <row r="82" spans="1:17" x14ac:dyDescent="0.25">
      <c r="A82" s="7">
        <v>504006474</v>
      </c>
      <c r="B82" t="s">
        <v>89</v>
      </c>
      <c r="C82" t="s">
        <v>96</v>
      </c>
      <c r="D82" s="5">
        <v>2</v>
      </c>
      <c r="E82" s="5">
        <v>68</v>
      </c>
      <c r="F82" s="5">
        <v>197</v>
      </c>
      <c r="G82" s="5">
        <v>1</v>
      </c>
      <c r="H82" s="5" t="s">
        <v>7</v>
      </c>
      <c r="I82">
        <v>0</v>
      </c>
      <c r="J82">
        <v>15</v>
      </c>
      <c r="K82">
        <v>0</v>
      </c>
      <c r="L82">
        <v>15</v>
      </c>
      <c r="M82">
        <v>15</v>
      </c>
      <c r="N82">
        <v>0</v>
      </c>
      <c r="P82">
        <v>8</v>
      </c>
      <c r="Q82">
        <v>15</v>
      </c>
    </row>
    <row r="83" spans="1:17" x14ac:dyDescent="0.25">
      <c r="A83" s="7">
        <v>504005569</v>
      </c>
      <c r="B83" t="s">
        <v>89</v>
      </c>
      <c r="C83" t="s">
        <v>97</v>
      </c>
      <c r="D83" s="5">
        <v>2</v>
      </c>
      <c r="E83" s="5">
        <v>147</v>
      </c>
      <c r="F83" s="5">
        <v>197</v>
      </c>
      <c r="G83" s="5">
        <v>3</v>
      </c>
      <c r="H83" s="5" t="s">
        <v>5</v>
      </c>
      <c r="I83">
        <v>25</v>
      </c>
      <c r="J83">
        <v>13</v>
      </c>
      <c r="K83">
        <v>12</v>
      </c>
      <c r="L83">
        <v>18</v>
      </c>
      <c r="M83">
        <v>19</v>
      </c>
      <c r="N83">
        <v>24</v>
      </c>
      <c r="P83">
        <v>13</v>
      </c>
      <c r="Q83">
        <v>23</v>
      </c>
    </row>
    <row r="84" spans="1:17" x14ac:dyDescent="0.25">
      <c r="A84" s="7">
        <v>504016585</v>
      </c>
      <c r="B84" t="s">
        <v>89</v>
      </c>
      <c r="C84" t="s">
        <v>98</v>
      </c>
      <c r="D84" s="5">
        <v>1</v>
      </c>
      <c r="E84" s="5">
        <v>160</v>
      </c>
      <c r="F84" s="5">
        <v>213</v>
      </c>
      <c r="G84" s="5">
        <v>3</v>
      </c>
      <c r="H84" s="5" t="s">
        <v>5</v>
      </c>
      <c r="I84">
        <v>17</v>
      </c>
      <c r="J84">
        <v>19</v>
      </c>
      <c r="K84">
        <v>15</v>
      </c>
      <c r="L84">
        <v>16</v>
      </c>
      <c r="M84">
        <v>19</v>
      </c>
      <c r="N84">
        <v>41</v>
      </c>
      <c r="P84">
        <v>13</v>
      </c>
      <c r="Q84">
        <v>20</v>
      </c>
    </row>
    <row r="85" spans="1:17" x14ac:dyDescent="0.25">
      <c r="A85" s="7">
        <v>504007005</v>
      </c>
      <c r="B85" t="s">
        <v>89</v>
      </c>
      <c r="C85" t="s">
        <v>99</v>
      </c>
      <c r="D85" s="5">
        <v>2</v>
      </c>
      <c r="E85" s="5">
        <v>134</v>
      </c>
      <c r="F85" s="5">
        <v>197</v>
      </c>
      <c r="G85" s="5">
        <v>3</v>
      </c>
      <c r="H85" s="5" t="s">
        <v>5</v>
      </c>
      <c r="I85">
        <v>20</v>
      </c>
      <c r="J85">
        <v>14</v>
      </c>
      <c r="K85">
        <v>13</v>
      </c>
      <c r="L85">
        <v>20</v>
      </c>
      <c r="M85">
        <v>14</v>
      </c>
      <c r="N85">
        <v>22</v>
      </c>
      <c r="P85">
        <v>12</v>
      </c>
      <c r="Q85">
        <v>19</v>
      </c>
    </row>
    <row r="86" spans="1:17" x14ac:dyDescent="0.25">
      <c r="A86" s="7">
        <v>504008496</v>
      </c>
      <c r="B86" t="s">
        <v>89</v>
      </c>
      <c r="C86" t="s">
        <v>100</v>
      </c>
      <c r="D86" s="5">
        <v>2</v>
      </c>
      <c r="E86" s="5">
        <v>66</v>
      </c>
      <c r="F86" s="5">
        <v>197</v>
      </c>
      <c r="G86" s="5">
        <v>1</v>
      </c>
      <c r="H86" s="5" t="s">
        <v>7</v>
      </c>
      <c r="I86">
        <v>15</v>
      </c>
      <c r="J86">
        <v>8</v>
      </c>
      <c r="K86">
        <v>0</v>
      </c>
      <c r="L86">
        <v>14</v>
      </c>
      <c r="M86">
        <v>11</v>
      </c>
      <c r="N86">
        <v>0</v>
      </c>
      <c r="P86">
        <v>4</v>
      </c>
      <c r="Q86">
        <v>14</v>
      </c>
    </row>
    <row r="87" spans="1:17" x14ac:dyDescent="0.25">
      <c r="A87" s="7">
        <v>504006386</v>
      </c>
      <c r="B87" t="s">
        <v>89</v>
      </c>
      <c r="C87" t="s">
        <v>101</v>
      </c>
      <c r="D87" s="5">
        <v>2</v>
      </c>
      <c r="E87" s="5">
        <v>154</v>
      </c>
      <c r="F87" s="5">
        <v>197</v>
      </c>
      <c r="G87" s="5">
        <v>3</v>
      </c>
      <c r="H87" s="5" t="s">
        <v>5</v>
      </c>
      <c r="I87">
        <v>24</v>
      </c>
      <c r="J87">
        <v>14</v>
      </c>
      <c r="K87">
        <v>12</v>
      </c>
      <c r="L87">
        <v>20</v>
      </c>
      <c r="M87">
        <v>20</v>
      </c>
      <c r="N87">
        <v>26</v>
      </c>
      <c r="P87">
        <v>13</v>
      </c>
      <c r="Q87">
        <v>25</v>
      </c>
    </row>
    <row r="88" spans="1:17" x14ac:dyDescent="0.25">
      <c r="A88" s="7">
        <v>504006996</v>
      </c>
      <c r="B88" t="s">
        <v>89</v>
      </c>
      <c r="C88" t="s">
        <v>102</v>
      </c>
      <c r="D88" s="5">
        <v>1</v>
      </c>
      <c r="E88" s="5">
        <v>170</v>
      </c>
      <c r="F88" s="5">
        <v>213</v>
      </c>
      <c r="G88" s="5">
        <v>3</v>
      </c>
      <c r="H88" s="5" t="s">
        <v>5</v>
      </c>
      <c r="I88">
        <v>25</v>
      </c>
      <c r="J88">
        <v>18</v>
      </c>
      <c r="K88">
        <v>13</v>
      </c>
      <c r="L88">
        <v>20</v>
      </c>
      <c r="M88">
        <v>22</v>
      </c>
      <c r="N88">
        <v>39</v>
      </c>
      <c r="P88">
        <v>11</v>
      </c>
      <c r="Q88">
        <v>22</v>
      </c>
    </row>
    <row r="89" spans="1:17" x14ac:dyDescent="0.25">
      <c r="A89" s="7">
        <v>504006481</v>
      </c>
      <c r="B89" t="s">
        <v>89</v>
      </c>
      <c r="C89" t="s">
        <v>103</v>
      </c>
      <c r="D89" s="5">
        <v>2</v>
      </c>
      <c r="E89" s="5">
        <v>143</v>
      </c>
      <c r="F89" s="5">
        <v>197</v>
      </c>
      <c r="G89" s="5">
        <v>3</v>
      </c>
      <c r="H89" s="5" t="s">
        <v>5</v>
      </c>
      <c r="I89">
        <v>23</v>
      </c>
      <c r="J89">
        <v>17</v>
      </c>
      <c r="K89">
        <v>14</v>
      </c>
      <c r="L89">
        <v>18</v>
      </c>
      <c r="M89">
        <v>17</v>
      </c>
      <c r="N89">
        <v>23</v>
      </c>
      <c r="P89">
        <v>10</v>
      </c>
      <c r="Q89">
        <v>21</v>
      </c>
    </row>
    <row r="90" spans="1:17" x14ac:dyDescent="0.25">
      <c r="A90" s="7">
        <v>504006957</v>
      </c>
      <c r="B90" t="s">
        <v>89</v>
      </c>
      <c r="C90" t="s">
        <v>104</v>
      </c>
      <c r="D90" s="5">
        <v>2</v>
      </c>
      <c r="E90" s="5">
        <v>146</v>
      </c>
      <c r="F90" s="5">
        <v>197</v>
      </c>
      <c r="G90" s="5">
        <v>3</v>
      </c>
      <c r="H90" s="5" t="s">
        <v>5</v>
      </c>
      <c r="I90">
        <v>24</v>
      </c>
      <c r="J90">
        <v>13</v>
      </c>
      <c r="K90">
        <v>12</v>
      </c>
      <c r="L90">
        <v>18</v>
      </c>
      <c r="M90">
        <v>19</v>
      </c>
      <c r="N90">
        <v>26</v>
      </c>
      <c r="P90">
        <v>11</v>
      </c>
      <c r="Q90">
        <v>23</v>
      </c>
    </row>
    <row r="91" spans="1:17" x14ac:dyDescent="0.25">
      <c r="A91" s="7">
        <v>504006227</v>
      </c>
      <c r="B91" t="s">
        <v>89</v>
      </c>
      <c r="C91" t="s">
        <v>105</v>
      </c>
      <c r="D91" s="5">
        <v>2</v>
      </c>
      <c r="E91" s="5">
        <v>142</v>
      </c>
      <c r="F91" s="5">
        <v>197</v>
      </c>
      <c r="G91" s="5">
        <v>3</v>
      </c>
      <c r="H91" s="5" t="s">
        <v>5</v>
      </c>
      <c r="I91">
        <v>24</v>
      </c>
      <c r="J91">
        <v>14</v>
      </c>
      <c r="K91">
        <v>12</v>
      </c>
      <c r="L91">
        <v>18</v>
      </c>
      <c r="M91">
        <v>16</v>
      </c>
      <c r="N91">
        <v>24</v>
      </c>
      <c r="P91">
        <v>11</v>
      </c>
      <c r="Q91">
        <v>23</v>
      </c>
    </row>
    <row r="92" spans="1:17" x14ac:dyDescent="0.25">
      <c r="A92" s="7">
        <v>504007132</v>
      </c>
      <c r="B92" t="s">
        <v>89</v>
      </c>
      <c r="C92" t="s">
        <v>106</v>
      </c>
      <c r="D92" s="5">
        <v>5</v>
      </c>
      <c r="E92" s="5">
        <v>183</v>
      </c>
      <c r="F92" s="5">
        <v>208</v>
      </c>
      <c r="G92" s="5">
        <v>4</v>
      </c>
      <c r="H92" s="5" t="s">
        <v>6</v>
      </c>
      <c r="I92">
        <v>26</v>
      </c>
      <c r="J92">
        <v>17</v>
      </c>
      <c r="K92">
        <v>15</v>
      </c>
      <c r="L92">
        <v>22</v>
      </c>
      <c r="M92">
        <v>20</v>
      </c>
      <c r="N92">
        <v>45</v>
      </c>
      <c r="P92">
        <v>11</v>
      </c>
      <c r="Q92">
        <v>27</v>
      </c>
    </row>
    <row r="93" spans="1:17" x14ac:dyDescent="0.25">
      <c r="A93" s="7">
        <v>504008489</v>
      </c>
      <c r="B93" t="s">
        <v>89</v>
      </c>
      <c r="C93" t="s">
        <v>107</v>
      </c>
      <c r="D93" s="5">
        <v>1</v>
      </c>
      <c r="E93" s="5">
        <v>177</v>
      </c>
      <c r="F93" s="5">
        <v>213</v>
      </c>
      <c r="G93" s="5">
        <v>4</v>
      </c>
      <c r="H93" s="5" t="s">
        <v>6</v>
      </c>
      <c r="I93">
        <v>23</v>
      </c>
      <c r="J93">
        <v>18</v>
      </c>
      <c r="K93">
        <v>14</v>
      </c>
      <c r="L93">
        <v>20</v>
      </c>
      <c r="M93">
        <v>22</v>
      </c>
      <c r="N93">
        <v>44</v>
      </c>
      <c r="P93">
        <v>14</v>
      </c>
      <c r="Q93">
        <v>22</v>
      </c>
    </row>
    <row r="94" spans="1:17" x14ac:dyDescent="0.25">
      <c r="A94" s="7">
        <v>504006210</v>
      </c>
      <c r="B94" t="s">
        <v>89</v>
      </c>
      <c r="C94" t="s">
        <v>108</v>
      </c>
      <c r="D94" s="5">
        <v>2</v>
      </c>
      <c r="E94" s="5">
        <v>69</v>
      </c>
      <c r="F94" s="5">
        <v>197</v>
      </c>
      <c r="G94" s="5">
        <v>1</v>
      </c>
      <c r="H94" s="5" t="s">
        <v>7</v>
      </c>
      <c r="I94">
        <v>14</v>
      </c>
      <c r="J94">
        <v>9</v>
      </c>
      <c r="K94">
        <v>0</v>
      </c>
      <c r="L94">
        <v>14</v>
      </c>
      <c r="M94">
        <v>12</v>
      </c>
      <c r="N94">
        <v>0</v>
      </c>
      <c r="P94">
        <v>8</v>
      </c>
      <c r="Q94">
        <v>12</v>
      </c>
    </row>
    <row r="95" spans="1:17" x14ac:dyDescent="0.25">
      <c r="A95" s="7">
        <v>504006516</v>
      </c>
      <c r="B95" t="s">
        <v>89</v>
      </c>
      <c r="C95" t="s">
        <v>109</v>
      </c>
      <c r="D95" s="5">
        <v>6</v>
      </c>
      <c r="E95" s="5">
        <v>147</v>
      </c>
      <c r="F95" s="5">
        <v>192</v>
      </c>
      <c r="G95" s="5">
        <v>3</v>
      </c>
      <c r="H95" s="5" t="s">
        <v>5</v>
      </c>
      <c r="I95">
        <v>22</v>
      </c>
      <c r="J95">
        <v>18</v>
      </c>
      <c r="K95">
        <v>14</v>
      </c>
      <c r="L95">
        <v>16</v>
      </c>
      <c r="M95">
        <v>16</v>
      </c>
      <c r="N95">
        <v>27</v>
      </c>
      <c r="P95">
        <v>12</v>
      </c>
      <c r="Q95">
        <v>22</v>
      </c>
    </row>
    <row r="96" spans="1:17" x14ac:dyDescent="0.25">
      <c r="A96" s="7">
        <v>505002842</v>
      </c>
      <c r="B96" t="s">
        <v>110</v>
      </c>
      <c r="C96" t="s">
        <v>111</v>
      </c>
      <c r="D96" s="5">
        <v>1</v>
      </c>
      <c r="E96" s="5">
        <v>170</v>
      </c>
      <c r="F96" s="5">
        <v>213</v>
      </c>
      <c r="G96" s="5">
        <v>3</v>
      </c>
      <c r="H96" s="5" t="s">
        <v>5</v>
      </c>
      <c r="I96">
        <v>24</v>
      </c>
      <c r="J96">
        <v>19</v>
      </c>
      <c r="K96">
        <v>15</v>
      </c>
      <c r="L96">
        <v>17</v>
      </c>
      <c r="M96">
        <v>19</v>
      </c>
      <c r="N96">
        <v>38</v>
      </c>
      <c r="P96">
        <v>13</v>
      </c>
      <c r="Q96">
        <v>25</v>
      </c>
    </row>
    <row r="97" spans="1:17" x14ac:dyDescent="0.25">
      <c r="A97" s="7">
        <v>505002803</v>
      </c>
      <c r="B97" t="s">
        <v>110</v>
      </c>
      <c r="C97" t="s">
        <v>112</v>
      </c>
      <c r="D97" s="5">
        <v>1</v>
      </c>
      <c r="E97" s="5">
        <v>125</v>
      </c>
      <c r="F97" s="5">
        <v>213</v>
      </c>
      <c r="G97" s="5">
        <v>2</v>
      </c>
      <c r="H97" s="5" t="s">
        <v>8</v>
      </c>
      <c r="I97">
        <v>21</v>
      </c>
      <c r="J97">
        <v>14</v>
      </c>
      <c r="K97">
        <v>11</v>
      </c>
      <c r="L97">
        <v>17</v>
      </c>
      <c r="M97">
        <v>16</v>
      </c>
      <c r="N97">
        <v>19</v>
      </c>
      <c r="P97">
        <v>13</v>
      </c>
      <c r="Q97">
        <v>14</v>
      </c>
    </row>
    <row r="98" spans="1:17" x14ac:dyDescent="0.25">
      <c r="A98" s="7">
        <v>505002810</v>
      </c>
      <c r="B98" t="s">
        <v>110</v>
      </c>
      <c r="C98" t="s">
        <v>113</v>
      </c>
      <c r="D98" s="5">
        <v>1</v>
      </c>
      <c r="E98" s="5">
        <v>176</v>
      </c>
      <c r="F98" s="5">
        <v>213</v>
      </c>
      <c r="G98" s="5">
        <v>4</v>
      </c>
      <c r="H98" s="5" t="s">
        <v>6</v>
      </c>
      <c r="I98">
        <v>27</v>
      </c>
      <c r="J98">
        <v>14</v>
      </c>
      <c r="K98">
        <v>16</v>
      </c>
      <c r="L98">
        <v>22</v>
      </c>
      <c r="M98">
        <v>21</v>
      </c>
      <c r="N98">
        <v>38</v>
      </c>
      <c r="P98">
        <v>12</v>
      </c>
      <c r="Q98">
        <v>26</v>
      </c>
    </row>
    <row r="99" spans="1:17" x14ac:dyDescent="0.25">
      <c r="A99" s="7">
        <v>505002828</v>
      </c>
      <c r="B99" t="s">
        <v>110</v>
      </c>
      <c r="C99" t="s">
        <v>114</v>
      </c>
      <c r="D99" s="5">
        <v>1</v>
      </c>
      <c r="E99" s="5">
        <v>179</v>
      </c>
      <c r="F99" s="5">
        <v>213</v>
      </c>
      <c r="G99" s="5">
        <v>4</v>
      </c>
      <c r="H99" s="5" t="s">
        <v>6</v>
      </c>
      <c r="I99">
        <v>25</v>
      </c>
      <c r="J99">
        <v>18</v>
      </c>
      <c r="K99">
        <v>15</v>
      </c>
      <c r="L99">
        <v>19</v>
      </c>
      <c r="M99">
        <v>19</v>
      </c>
      <c r="N99">
        <v>45</v>
      </c>
      <c r="P99">
        <v>13</v>
      </c>
      <c r="Q99">
        <v>25</v>
      </c>
    </row>
    <row r="100" spans="1:17" x14ac:dyDescent="0.25">
      <c r="A100" s="7">
        <v>505002850</v>
      </c>
      <c r="B100" t="s">
        <v>110</v>
      </c>
      <c r="C100" t="s">
        <v>115</v>
      </c>
      <c r="D100" s="5">
        <v>1</v>
      </c>
      <c r="E100" s="5">
        <v>185</v>
      </c>
      <c r="F100" s="5">
        <v>213</v>
      </c>
      <c r="G100" s="5">
        <v>4</v>
      </c>
      <c r="H100" s="5" t="s">
        <v>6</v>
      </c>
      <c r="I100">
        <v>27</v>
      </c>
      <c r="J100">
        <v>21</v>
      </c>
      <c r="K100">
        <v>19</v>
      </c>
      <c r="L100">
        <v>19</v>
      </c>
      <c r="M100">
        <v>19</v>
      </c>
      <c r="N100">
        <v>46</v>
      </c>
      <c r="P100">
        <v>12</v>
      </c>
      <c r="Q100">
        <v>22</v>
      </c>
    </row>
    <row r="101" spans="1:17" x14ac:dyDescent="0.25">
      <c r="A101" s="7">
        <v>505002793</v>
      </c>
      <c r="B101" t="s">
        <v>110</v>
      </c>
      <c r="C101" t="s">
        <v>116</v>
      </c>
      <c r="D101" s="5">
        <v>1</v>
      </c>
      <c r="E101" s="5">
        <v>159</v>
      </c>
      <c r="F101" s="5">
        <v>213</v>
      </c>
      <c r="G101" s="5">
        <v>3</v>
      </c>
      <c r="H101" s="5" t="s">
        <v>5</v>
      </c>
      <c r="I101">
        <v>23</v>
      </c>
      <c r="J101">
        <v>15</v>
      </c>
      <c r="K101">
        <v>11</v>
      </c>
      <c r="L101">
        <v>20</v>
      </c>
      <c r="M101">
        <v>19</v>
      </c>
      <c r="N101">
        <v>40</v>
      </c>
      <c r="P101">
        <v>11</v>
      </c>
      <c r="Q101">
        <v>20</v>
      </c>
    </row>
    <row r="102" spans="1:17" x14ac:dyDescent="0.25">
      <c r="A102" s="7">
        <v>505002786</v>
      </c>
      <c r="B102" t="s">
        <v>110</v>
      </c>
      <c r="C102" t="s">
        <v>117</v>
      </c>
      <c r="D102" s="5">
        <v>1</v>
      </c>
      <c r="E102" s="5">
        <v>178</v>
      </c>
      <c r="F102" s="5">
        <v>213</v>
      </c>
      <c r="G102" s="5">
        <v>4</v>
      </c>
      <c r="H102" s="5" t="s">
        <v>6</v>
      </c>
      <c r="I102">
        <v>26</v>
      </c>
      <c r="J102">
        <v>20</v>
      </c>
      <c r="K102">
        <v>17</v>
      </c>
      <c r="L102">
        <v>21</v>
      </c>
      <c r="M102">
        <v>21</v>
      </c>
      <c r="N102">
        <v>39</v>
      </c>
      <c r="P102">
        <v>11</v>
      </c>
      <c r="Q102">
        <v>23</v>
      </c>
    </row>
    <row r="103" spans="1:17" x14ac:dyDescent="0.25">
      <c r="A103" s="7">
        <v>505002715</v>
      </c>
      <c r="B103" t="s">
        <v>110</v>
      </c>
      <c r="C103" t="s">
        <v>118</v>
      </c>
      <c r="D103" s="5">
        <v>1</v>
      </c>
      <c r="E103" s="5">
        <v>150</v>
      </c>
      <c r="F103" s="5">
        <v>213</v>
      </c>
      <c r="G103" s="5">
        <v>3</v>
      </c>
      <c r="H103" s="5" t="s">
        <v>5</v>
      </c>
      <c r="I103">
        <v>18</v>
      </c>
      <c r="J103">
        <v>20</v>
      </c>
      <c r="K103">
        <v>14</v>
      </c>
      <c r="L103">
        <v>19</v>
      </c>
      <c r="M103">
        <v>18</v>
      </c>
      <c r="N103">
        <v>30</v>
      </c>
      <c r="P103">
        <v>11</v>
      </c>
      <c r="Q103">
        <v>20</v>
      </c>
    </row>
    <row r="104" spans="1:17" x14ac:dyDescent="0.25">
      <c r="A104" s="7">
        <v>505002754</v>
      </c>
      <c r="B104" t="s">
        <v>110</v>
      </c>
      <c r="C104" t="s">
        <v>119</v>
      </c>
      <c r="D104" s="5">
        <v>1</v>
      </c>
      <c r="E104" s="5">
        <v>127</v>
      </c>
      <c r="F104" s="5">
        <v>213</v>
      </c>
      <c r="G104" s="5">
        <v>2</v>
      </c>
      <c r="H104" s="5" t="s">
        <v>8</v>
      </c>
      <c r="I104">
        <v>20</v>
      </c>
      <c r="J104">
        <v>12</v>
      </c>
      <c r="K104">
        <v>10</v>
      </c>
      <c r="L104">
        <v>17</v>
      </c>
      <c r="M104">
        <v>16</v>
      </c>
      <c r="N104">
        <v>25</v>
      </c>
      <c r="P104">
        <v>9</v>
      </c>
      <c r="Q104">
        <v>18</v>
      </c>
    </row>
    <row r="105" spans="1:17" x14ac:dyDescent="0.25">
      <c r="A105" s="7">
        <v>505002899</v>
      </c>
      <c r="B105" t="s">
        <v>110</v>
      </c>
      <c r="C105" t="s">
        <v>120</v>
      </c>
      <c r="D105" s="5">
        <v>1</v>
      </c>
      <c r="E105" s="5">
        <v>173</v>
      </c>
      <c r="F105" s="5">
        <v>213</v>
      </c>
      <c r="G105" s="5">
        <v>3</v>
      </c>
      <c r="H105" s="5" t="s">
        <v>5</v>
      </c>
      <c r="I105">
        <v>24</v>
      </c>
      <c r="J105">
        <v>19</v>
      </c>
      <c r="K105">
        <v>16</v>
      </c>
      <c r="L105">
        <v>19</v>
      </c>
      <c r="M105">
        <v>19</v>
      </c>
      <c r="N105">
        <v>41</v>
      </c>
      <c r="P105">
        <v>13</v>
      </c>
      <c r="Q105">
        <v>22</v>
      </c>
    </row>
    <row r="106" spans="1:17" x14ac:dyDescent="0.25">
      <c r="A106" s="7">
        <v>505002761</v>
      </c>
      <c r="B106" t="s">
        <v>110</v>
      </c>
      <c r="C106" t="s">
        <v>121</v>
      </c>
      <c r="D106" s="5">
        <v>1</v>
      </c>
      <c r="E106" s="5">
        <v>155</v>
      </c>
      <c r="F106" s="5">
        <v>213</v>
      </c>
      <c r="G106" s="5">
        <v>1</v>
      </c>
      <c r="H106" s="5" t="s">
        <v>7</v>
      </c>
      <c r="I106">
        <v>27</v>
      </c>
      <c r="J106">
        <v>18</v>
      </c>
      <c r="K106">
        <v>0</v>
      </c>
      <c r="L106">
        <v>17</v>
      </c>
      <c r="M106">
        <v>19</v>
      </c>
      <c r="N106">
        <v>39</v>
      </c>
      <c r="P106">
        <v>14</v>
      </c>
      <c r="Q106">
        <v>21</v>
      </c>
    </row>
    <row r="107" spans="1:17" x14ac:dyDescent="0.25">
      <c r="A107" s="7">
        <v>505002835</v>
      </c>
      <c r="B107" t="s">
        <v>110</v>
      </c>
      <c r="C107" t="s">
        <v>122</v>
      </c>
      <c r="D107" s="5">
        <v>1</v>
      </c>
      <c r="E107" s="5">
        <v>129</v>
      </c>
      <c r="F107" s="5">
        <v>213</v>
      </c>
      <c r="G107" s="5">
        <v>3</v>
      </c>
      <c r="H107" s="5" t="s">
        <v>5</v>
      </c>
      <c r="I107">
        <v>18</v>
      </c>
      <c r="J107">
        <v>13</v>
      </c>
      <c r="K107">
        <v>10</v>
      </c>
      <c r="L107">
        <v>17</v>
      </c>
      <c r="M107">
        <v>14</v>
      </c>
      <c r="N107">
        <v>28</v>
      </c>
      <c r="P107">
        <v>11</v>
      </c>
      <c r="Q107">
        <v>18</v>
      </c>
    </row>
    <row r="108" spans="1:17" x14ac:dyDescent="0.25">
      <c r="A108" s="7">
        <v>505002708</v>
      </c>
      <c r="B108" t="s">
        <v>110</v>
      </c>
      <c r="C108" t="s">
        <v>123</v>
      </c>
      <c r="D108" s="5">
        <v>1</v>
      </c>
      <c r="E108" s="5">
        <v>205</v>
      </c>
      <c r="F108" s="5">
        <v>213</v>
      </c>
      <c r="G108" s="5">
        <v>4</v>
      </c>
      <c r="H108" s="5" t="s">
        <v>6</v>
      </c>
      <c r="I108">
        <v>29</v>
      </c>
      <c r="J108">
        <v>21</v>
      </c>
      <c r="K108">
        <v>19</v>
      </c>
      <c r="L108">
        <v>22</v>
      </c>
      <c r="M108">
        <v>23</v>
      </c>
      <c r="N108">
        <v>49</v>
      </c>
      <c r="P108">
        <v>14</v>
      </c>
      <c r="Q108">
        <v>28</v>
      </c>
    </row>
    <row r="109" spans="1:17" x14ac:dyDescent="0.25">
      <c r="A109" s="7">
        <v>505007551</v>
      </c>
      <c r="B109" t="s">
        <v>110</v>
      </c>
      <c r="C109" t="s">
        <v>124</v>
      </c>
      <c r="D109" s="5">
        <v>1</v>
      </c>
      <c r="E109" s="5">
        <v>106</v>
      </c>
      <c r="F109" s="5">
        <v>213</v>
      </c>
      <c r="G109" s="5">
        <v>2</v>
      </c>
      <c r="H109" s="5" t="s">
        <v>8</v>
      </c>
      <c r="I109">
        <v>12</v>
      </c>
      <c r="J109">
        <v>12</v>
      </c>
      <c r="K109">
        <v>8</v>
      </c>
      <c r="L109">
        <v>14</v>
      </c>
      <c r="M109">
        <v>13</v>
      </c>
      <c r="N109">
        <v>21</v>
      </c>
      <c r="P109">
        <v>11</v>
      </c>
      <c r="Q109">
        <v>15</v>
      </c>
    </row>
    <row r="110" spans="1:17" x14ac:dyDescent="0.25">
      <c r="A110" s="7">
        <v>505002779</v>
      </c>
      <c r="B110" t="s">
        <v>110</v>
      </c>
      <c r="C110" t="s">
        <v>125</v>
      </c>
      <c r="D110" s="5">
        <v>1</v>
      </c>
      <c r="E110" s="5">
        <v>144</v>
      </c>
      <c r="F110" s="5">
        <v>213</v>
      </c>
      <c r="G110" s="5">
        <v>3</v>
      </c>
      <c r="H110" s="5" t="s">
        <v>5</v>
      </c>
      <c r="I110">
        <v>22</v>
      </c>
      <c r="J110">
        <v>14</v>
      </c>
      <c r="K110">
        <v>11</v>
      </c>
      <c r="L110">
        <v>18</v>
      </c>
      <c r="M110">
        <v>16</v>
      </c>
      <c r="N110">
        <v>32</v>
      </c>
      <c r="P110">
        <v>13</v>
      </c>
      <c r="Q110">
        <v>18</v>
      </c>
    </row>
    <row r="111" spans="1:17" x14ac:dyDescent="0.25">
      <c r="A111" s="7">
        <v>505002730</v>
      </c>
      <c r="B111" t="s">
        <v>110</v>
      </c>
      <c r="C111" t="s">
        <v>126</v>
      </c>
      <c r="D111" s="5">
        <v>1</v>
      </c>
      <c r="E111" s="5">
        <v>115</v>
      </c>
      <c r="F111" s="5">
        <v>213</v>
      </c>
      <c r="G111" s="5">
        <v>1</v>
      </c>
      <c r="H111" s="5" t="s">
        <v>7</v>
      </c>
      <c r="I111">
        <v>22</v>
      </c>
      <c r="J111">
        <v>12</v>
      </c>
      <c r="K111">
        <v>0</v>
      </c>
      <c r="L111">
        <v>15</v>
      </c>
      <c r="M111">
        <v>17</v>
      </c>
      <c r="N111">
        <v>22</v>
      </c>
      <c r="P111">
        <v>11</v>
      </c>
      <c r="Q111">
        <v>16</v>
      </c>
    </row>
    <row r="112" spans="1:17" x14ac:dyDescent="0.25">
      <c r="A112" s="7">
        <v>505002747</v>
      </c>
      <c r="B112" t="s">
        <v>110</v>
      </c>
      <c r="C112" t="s">
        <v>127</v>
      </c>
      <c r="D112" s="5">
        <v>5</v>
      </c>
      <c r="E112" s="5">
        <v>133</v>
      </c>
      <c r="F112" s="5">
        <v>208</v>
      </c>
      <c r="G112" s="5">
        <v>3</v>
      </c>
      <c r="H112" s="5" t="s">
        <v>5</v>
      </c>
      <c r="I112">
        <v>20</v>
      </c>
      <c r="J112">
        <v>15</v>
      </c>
      <c r="K112">
        <v>14</v>
      </c>
      <c r="L112">
        <v>16</v>
      </c>
      <c r="M112">
        <v>15</v>
      </c>
      <c r="N112">
        <v>27</v>
      </c>
      <c r="P112">
        <v>9</v>
      </c>
      <c r="Q112">
        <v>17</v>
      </c>
    </row>
    <row r="113" spans="1:17" x14ac:dyDescent="0.25">
      <c r="A113" s="7">
        <v>505002874</v>
      </c>
      <c r="B113" t="s">
        <v>110</v>
      </c>
      <c r="C113" t="s">
        <v>128</v>
      </c>
      <c r="D113" s="5">
        <v>1</v>
      </c>
      <c r="E113" s="5">
        <v>155</v>
      </c>
      <c r="F113" s="5">
        <v>213</v>
      </c>
      <c r="G113" s="5">
        <v>3</v>
      </c>
      <c r="H113" s="5" t="s">
        <v>5</v>
      </c>
      <c r="I113">
        <v>19</v>
      </c>
      <c r="J113">
        <v>15</v>
      </c>
      <c r="K113">
        <v>15</v>
      </c>
      <c r="L113">
        <v>19</v>
      </c>
      <c r="M113">
        <v>16</v>
      </c>
      <c r="N113">
        <v>38</v>
      </c>
      <c r="P113">
        <v>13</v>
      </c>
      <c r="Q113">
        <v>20</v>
      </c>
    </row>
    <row r="114" spans="1:17" x14ac:dyDescent="0.25">
      <c r="A114" s="7">
        <v>505002881</v>
      </c>
      <c r="B114" t="s">
        <v>110</v>
      </c>
      <c r="C114" t="s">
        <v>129</v>
      </c>
      <c r="D114" s="5">
        <v>1</v>
      </c>
      <c r="E114" s="5">
        <v>126</v>
      </c>
      <c r="F114" s="5">
        <v>213</v>
      </c>
      <c r="G114" s="5">
        <v>2</v>
      </c>
      <c r="H114" s="5" t="s">
        <v>8</v>
      </c>
      <c r="I114">
        <v>19</v>
      </c>
      <c r="J114">
        <v>12</v>
      </c>
      <c r="K114">
        <v>11</v>
      </c>
      <c r="L114">
        <v>16</v>
      </c>
      <c r="M114">
        <v>14</v>
      </c>
      <c r="N114">
        <v>33</v>
      </c>
      <c r="P114">
        <v>6</v>
      </c>
      <c r="Q114">
        <v>15</v>
      </c>
    </row>
    <row r="115" spans="1:17" x14ac:dyDescent="0.25">
      <c r="A115" s="7">
        <v>505002722</v>
      </c>
      <c r="B115" t="s">
        <v>110</v>
      </c>
      <c r="C115" t="s">
        <v>130</v>
      </c>
      <c r="D115" s="5">
        <v>5</v>
      </c>
      <c r="E115" s="5">
        <v>137</v>
      </c>
      <c r="F115" s="5">
        <v>208</v>
      </c>
      <c r="G115" s="5">
        <v>3</v>
      </c>
      <c r="H115" s="5" t="s">
        <v>5</v>
      </c>
      <c r="I115">
        <v>17</v>
      </c>
      <c r="J115">
        <v>15</v>
      </c>
      <c r="K115">
        <v>13</v>
      </c>
      <c r="L115">
        <v>17</v>
      </c>
      <c r="M115">
        <v>15</v>
      </c>
      <c r="N115">
        <v>30</v>
      </c>
      <c r="P115">
        <v>12</v>
      </c>
      <c r="Q115">
        <v>18</v>
      </c>
    </row>
    <row r="116" spans="1:17" x14ac:dyDescent="0.25">
      <c r="A116" s="7">
        <v>505055058</v>
      </c>
      <c r="B116" t="s">
        <v>110</v>
      </c>
      <c r="C116" t="s">
        <v>131</v>
      </c>
      <c r="D116" s="5">
        <v>4</v>
      </c>
      <c r="E116" s="5">
        <v>139</v>
      </c>
      <c r="F116" s="5">
        <v>166</v>
      </c>
      <c r="G116" s="5">
        <v>3</v>
      </c>
      <c r="H116" s="5" t="s">
        <v>5</v>
      </c>
      <c r="I116">
        <v>27</v>
      </c>
      <c r="J116">
        <v>21</v>
      </c>
      <c r="K116">
        <v>12</v>
      </c>
      <c r="L116">
        <v>16</v>
      </c>
      <c r="M116">
        <v>15</v>
      </c>
      <c r="N116">
        <v>23</v>
      </c>
      <c r="P116">
        <v>1</v>
      </c>
      <c r="Q116">
        <v>24</v>
      </c>
    </row>
    <row r="117" spans="1:17" x14ac:dyDescent="0.25">
      <c r="A117" s="7">
        <v>538002340</v>
      </c>
      <c r="B117" t="s">
        <v>132</v>
      </c>
      <c r="C117" t="s">
        <v>133</v>
      </c>
      <c r="D117" s="5">
        <v>1</v>
      </c>
      <c r="E117" s="5">
        <v>170</v>
      </c>
      <c r="F117" s="5">
        <v>213</v>
      </c>
      <c r="G117" s="5">
        <v>3</v>
      </c>
      <c r="H117" s="5" t="s">
        <v>5</v>
      </c>
      <c r="I117">
        <v>28</v>
      </c>
      <c r="J117">
        <v>18</v>
      </c>
      <c r="K117">
        <v>16</v>
      </c>
      <c r="L117">
        <v>21</v>
      </c>
      <c r="M117">
        <v>18</v>
      </c>
      <c r="N117">
        <v>34</v>
      </c>
      <c r="P117">
        <v>9</v>
      </c>
      <c r="Q117">
        <v>26</v>
      </c>
    </row>
    <row r="118" spans="1:17" x14ac:dyDescent="0.25">
      <c r="A118" s="7">
        <v>538001925</v>
      </c>
      <c r="B118" t="s">
        <v>132</v>
      </c>
      <c r="C118" t="s">
        <v>134</v>
      </c>
      <c r="D118" s="5">
        <v>2</v>
      </c>
      <c r="E118" s="5">
        <v>172</v>
      </c>
      <c r="F118" s="5">
        <v>197</v>
      </c>
      <c r="G118" s="5">
        <v>4</v>
      </c>
      <c r="H118" s="5" t="s">
        <v>6</v>
      </c>
      <c r="I118">
        <v>28</v>
      </c>
      <c r="J118">
        <v>19</v>
      </c>
      <c r="K118">
        <v>17</v>
      </c>
      <c r="L118">
        <v>22</v>
      </c>
      <c r="M118">
        <v>19</v>
      </c>
      <c r="N118">
        <v>28</v>
      </c>
      <c r="P118">
        <v>13</v>
      </c>
      <c r="Q118">
        <v>26</v>
      </c>
    </row>
    <row r="119" spans="1:17" x14ac:dyDescent="0.25">
      <c r="A119" s="7">
        <v>538002284</v>
      </c>
      <c r="B119" t="s">
        <v>132</v>
      </c>
      <c r="C119" t="s">
        <v>135</v>
      </c>
      <c r="D119" s="5">
        <v>1</v>
      </c>
      <c r="E119" s="5">
        <v>129</v>
      </c>
      <c r="F119" s="5">
        <v>213</v>
      </c>
      <c r="G119" s="5">
        <v>2</v>
      </c>
      <c r="H119" s="5" t="s">
        <v>8</v>
      </c>
      <c r="I119">
        <v>18</v>
      </c>
      <c r="J119">
        <v>20</v>
      </c>
      <c r="K119">
        <v>11</v>
      </c>
      <c r="L119">
        <v>17</v>
      </c>
      <c r="M119">
        <v>14</v>
      </c>
      <c r="N119">
        <v>24</v>
      </c>
      <c r="P119">
        <v>9</v>
      </c>
      <c r="Q119">
        <v>16</v>
      </c>
    </row>
    <row r="120" spans="1:17" x14ac:dyDescent="0.25">
      <c r="A120" s="7">
        <v>538001971</v>
      </c>
      <c r="B120" t="s">
        <v>132</v>
      </c>
      <c r="C120" t="s">
        <v>136</v>
      </c>
      <c r="D120" s="5">
        <v>6</v>
      </c>
      <c r="E120" s="5">
        <v>167</v>
      </c>
      <c r="F120" s="5">
        <v>192</v>
      </c>
      <c r="G120" s="5">
        <v>4</v>
      </c>
      <c r="H120" s="5" t="s">
        <v>6</v>
      </c>
      <c r="I120">
        <v>27</v>
      </c>
      <c r="J120">
        <v>17</v>
      </c>
      <c r="K120">
        <v>16</v>
      </c>
      <c r="L120">
        <v>22</v>
      </c>
      <c r="M120">
        <v>18</v>
      </c>
      <c r="N120">
        <v>26</v>
      </c>
      <c r="P120">
        <v>14</v>
      </c>
      <c r="Q120">
        <v>27</v>
      </c>
    </row>
    <row r="121" spans="1:17" x14ac:dyDescent="0.25">
      <c r="A121" s="7">
        <v>538011151</v>
      </c>
      <c r="B121" t="s">
        <v>132</v>
      </c>
      <c r="C121" t="s">
        <v>137</v>
      </c>
      <c r="D121" s="5">
        <v>2</v>
      </c>
      <c r="E121" s="5">
        <v>141</v>
      </c>
      <c r="F121" s="5">
        <v>197</v>
      </c>
      <c r="G121" s="5">
        <v>3</v>
      </c>
      <c r="H121" s="5" t="s">
        <v>5</v>
      </c>
      <c r="I121">
        <v>23</v>
      </c>
      <c r="J121">
        <v>16</v>
      </c>
      <c r="K121">
        <v>14</v>
      </c>
      <c r="L121">
        <v>16</v>
      </c>
      <c r="M121">
        <v>16</v>
      </c>
      <c r="N121">
        <v>28</v>
      </c>
      <c r="P121">
        <v>8</v>
      </c>
      <c r="Q121">
        <v>20</v>
      </c>
    </row>
    <row r="122" spans="1:17" x14ac:dyDescent="0.25">
      <c r="A122" s="7">
        <v>538002012</v>
      </c>
      <c r="B122" t="s">
        <v>132</v>
      </c>
      <c r="C122" t="s">
        <v>138</v>
      </c>
      <c r="D122" s="5">
        <v>2</v>
      </c>
      <c r="E122" s="5">
        <v>181</v>
      </c>
      <c r="F122" s="5">
        <v>197</v>
      </c>
      <c r="G122" s="5">
        <v>4</v>
      </c>
      <c r="H122" s="5" t="s">
        <v>6</v>
      </c>
      <c r="I122">
        <v>30</v>
      </c>
      <c r="J122">
        <v>21</v>
      </c>
      <c r="K122">
        <v>18</v>
      </c>
      <c r="L122">
        <v>21</v>
      </c>
      <c r="M122">
        <v>18</v>
      </c>
      <c r="N122">
        <v>31</v>
      </c>
      <c r="P122">
        <v>14</v>
      </c>
      <c r="Q122">
        <v>28</v>
      </c>
    </row>
    <row r="123" spans="1:17" x14ac:dyDescent="0.25">
      <c r="A123" s="7">
        <v>538104600</v>
      </c>
      <c r="B123" t="s">
        <v>132</v>
      </c>
      <c r="C123" t="s">
        <v>139</v>
      </c>
      <c r="D123" s="5">
        <v>2</v>
      </c>
      <c r="E123" s="5">
        <v>166</v>
      </c>
      <c r="F123" s="5">
        <v>197</v>
      </c>
      <c r="G123" s="5">
        <v>4</v>
      </c>
      <c r="H123" s="5" t="s">
        <v>6</v>
      </c>
      <c r="I123">
        <v>23</v>
      </c>
      <c r="J123">
        <v>18</v>
      </c>
      <c r="K123">
        <v>16</v>
      </c>
      <c r="L123">
        <v>20</v>
      </c>
      <c r="M123">
        <v>20</v>
      </c>
      <c r="N123">
        <v>29</v>
      </c>
      <c r="P123">
        <v>14</v>
      </c>
      <c r="Q123">
        <v>26</v>
      </c>
    </row>
    <row r="124" spans="1:17" x14ac:dyDescent="0.25">
      <c r="A124" s="7">
        <v>506066020</v>
      </c>
      <c r="B124" t="s">
        <v>140</v>
      </c>
      <c r="C124" t="s">
        <v>141</v>
      </c>
      <c r="D124" s="5">
        <v>1</v>
      </c>
      <c r="E124" s="5">
        <v>155</v>
      </c>
      <c r="F124" s="5">
        <v>213</v>
      </c>
      <c r="G124" s="5">
        <v>1</v>
      </c>
      <c r="H124" s="5" t="s">
        <v>7</v>
      </c>
      <c r="I124">
        <v>25</v>
      </c>
      <c r="J124">
        <v>21</v>
      </c>
      <c r="K124">
        <v>0</v>
      </c>
      <c r="L124">
        <v>19</v>
      </c>
      <c r="M124">
        <v>16</v>
      </c>
      <c r="N124">
        <v>38</v>
      </c>
      <c r="P124">
        <v>12</v>
      </c>
      <c r="Q124">
        <v>24</v>
      </c>
    </row>
    <row r="125" spans="1:17" x14ac:dyDescent="0.25">
      <c r="A125" s="7">
        <v>506006208</v>
      </c>
      <c r="B125" t="s">
        <v>140</v>
      </c>
      <c r="C125" t="s">
        <v>142</v>
      </c>
      <c r="D125" s="5">
        <v>15</v>
      </c>
      <c r="E125" s="5">
        <v>121</v>
      </c>
      <c r="F125" s="5">
        <v>210</v>
      </c>
      <c r="G125" s="5">
        <v>1</v>
      </c>
      <c r="H125" s="5" t="s">
        <v>7</v>
      </c>
      <c r="I125">
        <v>21</v>
      </c>
      <c r="J125">
        <v>17</v>
      </c>
      <c r="K125">
        <v>13</v>
      </c>
      <c r="L125">
        <v>18</v>
      </c>
      <c r="M125">
        <v>20</v>
      </c>
      <c r="N125">
        <v>0</v>
      </c>
      <c r="P125">
        <v>10</v>
      </c>
      <c r="Q125">
        <v>22</v>
      </c>
    </row>
    <row r="126" spans="1:17" x14ac:dyDescent="0.25">
      <c r="A126" s="7">
        <v>506006208</v>
      </c>
      <c r="B126" t="s">
        <v>140</v>
      </c>
      <c r="C126" t="s">
        <v>142</v>
      </c>
      <c r="D126" s="5">
        <v>2</v>
      </c>
      <c r="E126" s="5">
        <v>152</v>
      </c>
      <c r="F126" s="5">
        <v>197</v>
      </c>
      <c r="G126" s="5">
        <v>3</v>
      </c>
      <c r="H126" s="5" t="s">
        <v>5</v>
      </c>
      <c r="I126">
        <v>26</v>
      </c>
      <c r="J126">
        <v>16</v>
      </c>
      <c r="K126">
        <v>14</v>
      </c>
      <c r="L126">
        <v>20</v>
      </c>
      <c r="M126">
        <v>18</v>
      </c>
      <c r="N126">
        <v>24</v>
      </c>
      <c r="P126">
        <v>10</v>
      </c>
      <c r="Q126">
        <v>24</v>
      </c>
    </row>
    <row r="127" spans="1:17" x14ac:dyDescent="0.25">
      <c r="A127" s="7">
        <v>506006173</v>
      </c>
      <c r="B127" t="s">
        <v>140</v>
      </c>
      <c r="C127" t="s">
        <v>143</v>
      </c>
      <c r="D127" s="5">
        <v>1</v>
      </c>
      <c r="E127" s="5">
        <v>123</v>
      </c>
      <c r="F127" s="5">
        <v>213</v>
      </c>
      <c r="G127" s="5">
        <v>2</v>
      </c>
      <c r="H127" s="5" t="s">
        <v>8</v>
      </c>
      <c r="I127">
        <v>21</v>
      </c>
      <c r="J127">
        <v>14</v>
      </c>
      <c r="K127">
        <v>9</v>
      </c>
      <c r="L127">
        <v>17</v>
      </c>
      <c r="M127">
        <v>16</v>
      </c>
      <c r="N127">
        <v>23</v>
      </c>
      <c r="P127">
        <v>8</v>
      </c>
      <c r="Q127">
        <v>15</v>
      </c>
    </row>
    <row r="128" spans="1:17" x14ac:dyDescent="0.25">
      <c r="A128" s="7">
        <v>506005839</v>
      </c>
      <c r="B128" t="s">
        <v>140</v>
      </c>
      <c r="C128" t="s">
        <v>144</v>
      </c>
      <c r="D128" s="5">
        <v>1</v>
      </c>
      <c r="E128" s="5">
        <v>159</v>
      </c>
      <c r="F128" s="5">
        <v>213</v>
      </c>
      <c r="G128" s="5">
        <v>3</v>
      </c>
      <c r="H128" s="5" t="s">
        <v>5</v>
      </c>
      <c r="I128">
        <v>24</v>
      </c>
      <c r="J128">
        <v>19</v>
      </c>
      <c r="K128">
        <v>17</v>
      </c>
      <c r="L128">
        <v>17</v>
      </c>
      <c r="M128">
        <v>16</v>
      </c>
      <c r="N128">
        <v>35</v>
      </c>
      <c r="P128">
        <v>12</v>
      </c>
      <c r="Q128">
        <v>19</v>
      </c>
    </row>
    <row r="129" spans="1:17" x14ac:dyDescent="0.25">
      <c r="A129" s="7">
        <v>506005885</v>
      </c>
      <c r="B129" t="s">
        <v>140</v>
      </c>
      <c r="C129" t="s">
        <v>145</v>
      </c>
      <c r="D129" s="5">
        <v>6</v>
      </c>
      <c r="E129" s="5">
        <v>107</v>
      </c>
      <c r="F129" s="5">
        <v>192</v>
      </c>
      <c r="G129" s="5">
        <v>2</v>
      </c>
      <c r="H129" s="5" t="s">
        <v>8</v>
      </c>
      <c r="I129">
        <v>22</v>
      </c>
      <c r="J129">
        <v>13</v>
      </c>
      <c r="K129">
        <v>8</v>
      </c>
      <c r="L129">
        <v>16</v>
      </c>
      <c r="M129">
        <v>13</v>
      </c>
      <c r="N129">
        <v>15</v>
      </c>
      <c r="P129">
        <v>6</v>
      </c>
      <c r="Q129">
        <v>14</v>
      </c>
    </row>
    <row r="130" spans="1:17" x14ac:dyDescent="0.25">
      <c r="A130" s="7">
        <v>506005780</v>
      </c>
      <c r="B130" t="s">
        <v>140</v>
      </c>
      <c r="C130" t="s">
        <v>146</v>
      </c>
      <c r="D130" s="5">
        <v>1</v>
      </c>
      <c r="E130" s="5">
        <v>144</v>
      </c>
      <c r="F130" s="5">
        <v>213</v>
      </c>
      <c r="G130" s="5">
        <v>2</v>
      </c>
      <c r="H130" s="5" t="s">
        <v>8</v>
      </c>
      <c r="I130">
        <v>18</v>
      </c>
      <c r="J130">
        <v>17</v>
      </c>
      <c r="K130">
        <v>14</v>
      </c>
      <c r="L130">
        <v>18</v>
      </c>
      <c r="M130">
        <v>16</v>
      </c>
      <c r="N130">
        <v>26</v>
      </c>
      <c r="P130">
        <v>12</v>
      </c>
      <c r="Q130">
        <v>23</v>
      </c>
    </row>
    <row r="131" spans="1:17" x14ac:dyDescent="0.25">
      <c r="A131" s="7">
        <v>506006141</v>
      </c>
      <c r="B131" t="s">
        <v>140</v>
      </c>
      <c r="C131" t="s">
        <v>147</v>
      </c>
      <c r="D131" s="5">
        <v>1</v>
      </c>
      <c r="E131" s="5">
        <v>155</v>
      </c>
      <c r="F131" s="5">
        <v>213</v>
      </c>
      <c r="G131" s="5">
        <v>3</v>
      </c>
      <c r="H131" s="5" t="s">
        <v>5</v>
      </c>
      <c r="I131">
        <v>24</v>
      </c>
      <c r="J131">
        <v>18</v>
      </c>
      <c r="K131">
        <v>15</v>
      </c>
      <c r="L131">
        <v>16</v>
      </c>
      <c r="M131">
        <v>18</v>
      </c>
      <c r="N131">
        <v>32</v>
      </c>
      <c r="P131">
        <v>10</v>
      </c>
      <c r="Q131">
        <v>22</v>
      </c>
    </row>
    <row r="132" spans="1:17" x14ac:dyDescent="0.25">
      <c r="A132" s="7">
        <v>506005772</v>
      </c>
      <c r="B132" t="s">
        <v>140</v>
      </c>
      <c r="C132" t="s">
        <v>148</v>
      </c>
      <c r="D132" s="5">
        <v>1</v>
      </c>
      <c r="E132" s="5">
        <v>102</v>
      </c>
      <c r="F132" s="5">
        <v>213</v>
      </c>
      <c r="G132" s="5">
        <v>1</v>
      </c>
      <c r="H132" s="5" t="s">
        <v>7</v>
      </c>
      <c r="I132">
        <v>16</v>
      </c>
      <c r="J132">
        <v>14</v>
      </c>
      <c r="K132">
        <v>12</v>
      </c>
      <c r="L132">
        <v>18</v>
      </c>
      <c r="M132">
        <v>13</v>
      </c>
      <c r="N132">
        <v>0</v>
      </c>
      <c r="P132">
        <v>9</v>
      </c>
      <c r="Q132">
        <v>20</v>
      </c>
    </row>
    <row r="133" spans="1:17" x14ac:dyDescent="0.25">
      <c r="A133" s="7">
        <v>506005772</v>
      </c>
      <c r="B133" t="s">
        <v>140</v>
      </c>
      <c r="C133" t="s">
        <v>148</v>
      </c>
      <c r="D133" s="5">
        <v>13</v>
      </c>
      <c r="E133" s="5">
        <v>140</v>
      </c>
      <c r="F133" s="5">
        <v>212</v>
      </c>
      <c r="G133" s="5">
        <v>2</v>
      </c>
      <c r="H133" s="5" t="s">
        <v>8</v>
      </c>
      <c r="I133">
        <v>15</v>
      </c>
      <c r="J133">
        <v>15</v>
      </c>
      <c r="K133">
        <v>12</v>
      </c>
      <c r="L133">
        <v>20</v>
      </c>
      <c r="M133">
        <v>16</v>
      </c>
      <c r="N133">
        <v>30</v>
      </c>
      <c r="P133">
        <v>10</v>
      </c>
      <c r="Q133">
        <v>22</v>
      </c>
    </row>
    <row r="134" spans="1:17" x14ac:dyDescent="0.25">
      <c r="A134" s="7">
        <v>506006102</v>
      </c>
      <c r="B134" t="s">
        <v>140</v>
      </c>
      <c r="C134" t="s">
        <v>149</v>
      </c>
      <c r="D134" s="5">
        <v>2</v>
      </c>
      <c r="E134" s="5">
        <v>105</v>
      </c>
      <c r="F134" s="5">
        <v>197</v>
      </c>
      <c r="G134" s="5">
        <v>2</v>
      </c>
      <c r="H134" s="5" t="s">
        <v>8</v>
      </c>
      <c r="I134">
        <v>14</v>
      </c>
      <c r="J134">
        <v>18</v>
      </c>
      <c r="K134">
        <v>13</v>
      </c>
      <c r="L134">
        <v>15</v>
      </c>
      <c r="M134">
        <v>10</v>
      </c>
      <c r="N134">
        <v>13</v>
      </c>
      <c r="P134">
        <v>8</v>
      </c>
      <c r="Q134">
        <v>14</v>
      </c>
    </row>
    <row r="135" spans="1:17" x14ac:dyDescent="0.25">
      <c r="A135" s="7">
        <v>506006198</v>
      </c>
      <c r="B135" t="s">
        <v>140</v>
      </c>
      <c r="C135" t="s">
        <v>150</v>
      </c>
      <c r="D135" s="5">
        <v>1</v>
      </c>
      <c r="E135" s="5">
        <v>146</v>
      </c>
      <c r="F135" s="5">
        <v>213</v>
      </c>
      <c r="G135" s="5">
        <v>3</v>
      </c>
      <c r="H135" s="5" t="s">
        <v>5</v>
      </c>
      <c r="I135">
        <v>20</v>
      </c>
      <c r="J135">
        <v>17</v>
      </c>
      <c r="K135">
        <v>12</v>
      </c>
      <c r="L135">
        <v>17</v>
      </c>
      <c r="M135">
        <v>18</v>
      </c>
      <c r="N135">
        <v>33</v>
      </c>
      <c r="P135">
        <v>8</v>
      </c>
      <c r="Q135">
        <v>21</v>
      </c>
    </row>
    <row r="136" spans="1:17" x14ac:dyDescent="0.25">
      <c r="A136" s="7">
        <v>506005941</v>
      </c>
      <c r="B136" t="s">
        <v>140</v>
      </c>
      <c r="C136" t="s">
        <v>151</v>
      </c>
      <c r="D136" s="5">
        <v>4</v>
      </c>
      <c r="E136" s="5">
        <v>97</v>
      </c>
      <c r="F136" s="5">
        <v>166</v>
      </c>
      <c r="G136" s="5">
        <v>1</v>
      </c>
      <c r="H136" s="5" t="s">
        <v>7</v>
      </c>
      <c r="I136">
        <v>21</v>
      </c>
      <c r="J136">
        <v>17</v>
      </c>
      <c r="K136">
        <v>11</v>
      </c>
      <c r="L136">
        <v>17</v>
      </c>
      <c r="M136">
        <v>13</v>
      </c>
      <c r="N136">
        <v>0</v>
      </c>
      <c r="P136">
        <v>1</v>
      </c>
      <c r="Q136">
        <v>17</v>
      </c>
    </row>
    <row r="137" spans="1:17" x14ac:dyDescent="0.25">
      <c r="A137" s="7">
        <v>506006110</v>
      </c>
      <c r="B137" t="s">
        <v>140</v>
      </c>
      <c r="C137" t="s">
        <v>152</v>
      </c>
      <c r="D137" s="5">
        <v>2</v>
      </c>
      <c r="E137" s="5">
        <v>156</v>
      </c>
      <c r="F137" s="5">
        <v>197</v>
      </c>
      <c r="G137" s="5">
        <v>3</v>
      </c>
      <c r="H137" s="5" t="s">
        <v>5</v>
      </c>
      <c r="I137">
        <v>26</v>
      </c>
      <c r="J137">
        <v>21</v>
      </c>
      <c r="K137">
        <v>13</v>
      </c>
      <c r="L137">
        <v>18</v>
      </c>
      <c r="M137">
        <v>16</v>
      </c>
      <c r="N137">
        <v>29</v>
      </c>
      <c r="P137">
        <v>11</v>
      </c>
      <c r="Q137">
        <v>22</v>
      </c>
    </row>
    <row r="138" spans="1:17" x14ac:dyDescent="0.25">
      <c r="A138" s="7">
        <v>506005853</v>
      </c>
      <c r="B138" t="s">
        <v>140</v>
      </c>
      <c r="C138" t="s">
        <v>153</v>
      </c>
      <c r="D138" s="5">
        <v>6</v>
      </c>
      <c r="E138" s="5">
        <v>131</v>
      </c>
      <c r="F138" s="5">
        <v>192</v>
      </c>
      <c r="G138" s="5">
        <v>3</v>
      </c>
      <c r="H138" s="5" t="s">
        <v>5</v>
      </c>
      <c r="I138">
        <v>22</v>
      </c>
      <c r="J138">
        <v>16</v>
      </c>
      <c r="K138">
        <v>11</v>
      </c>
      <c r="L138">
        <v>16</v>
      </c>
      <c r="M138">
        <v>14</v>
      </c>
      <c r="N138">
        <v>19</v>
      </c>
      <c r="P138">
        <v>11</v>
      </c>
      <c r="Q138">
        <v>22</v>
      </c>
    </row>
    <row r="139" spans="1:17" x14ac:dyDescent="0.25">
      <c r="A139" s="7">
        <v>506005878</v>
      </c>
      <c r="B139" t="s">
        <v>140</v>
      </c>
      <c r="C139" t="s">
        <v>154</v>
      </c>
      <c r="D139" s="5">
        <v>6</v>
      </c>
      <c r="E139" s="5">
        <v>98</v>
      </c>
      <c r="F139" s="5">
        <v>192</v>
      </c>
      <c r="G139" s="5">
        <v>1</v>
      </c>
      <c r="H139" s="5" t="s">
        <v>7</v>
      </c>
      <c r="I139">
        <v>18</v>
      </c>
      <c r="J139">
        <v>16</v>
      </c>
      <c r="K139">
        <v>9</v>
      </c>
      <c r="L139">
        <v>16</v>
      </c>
      <c r="M139">
        <v>17</v>
      </c>
      <c r="N139">
        <v>0</v>
      </c>
      <c r="P139">
        <v>6</v>
      </c>
      <c r="Q139">
        <v>16</v>
      </c>
    </row>
    <row r="140" spans="1:17" x14ac:dyDescent="0.25">
      <c r="A140" s="7">
        <v>506006134</v>
      </c>
      <c r="B140" t="s">
        <v>140</v>
      </c>
      <c r="C140" t="s">
        <v>155</v>
      </c>
      <c r="D140" s="5">
        <v>1</v>
      </c>
      <c r="E140" s="5">
        <v>110</v>
      </c>
      <c r="F140" s="5">
        <v>213</v>
      </c>
      <c r="G140" s="5">
        <v>1</v>
      </c>
      <c r="H140" s="5" t="s">
        <v>7</v>
      </c>
      <c r="I140">
        <v>18</v>
      </c>
      <c r="J140">
        <v>11</v>
      </c>
      <c r="K140">
        <v>0</v>
      </c>
      <c r="L140">
        <v>17</v>
      </c>
      <c r="M140">
        <v>19</v>
      </c>
      <c r="N140">
        <v>21</v>
      </c>
      <c r="P140">
        <v>6</v>
      </c>
      <c r="Q140">
        <v>18</v>
      </c>
    </row>
    <row r="141" spans="1:17" x14ac:dyDescent="0.25">
      <c r="A141" s="7">
        <v>506006134</v>
      </c>
      <c r="B141" t="s">
        <v>140</v>
      </c>
      <c r="C141" t="s">
        <v>155</v>
      </c>
      <c r="D141" s="5">
        <v>2</v>
      </c>
      <c r="E141" s="5">
        <v>123</v>
      </c>
      <c r="F141" s="5">
        <v>197</v>
      </c>
      <c r="G141" s="5">
        <v>1</v>
      </c>
      <c r="H141" s="5" t="s">
        <v>7</v>
      </c>
      <c r="I141">
        <v>19</v>
      </c>
      <c r="J141">
        <v>11</v>
      </c>
      <c r="K141">
        <v>0</v>
      </c>
      <c r="L141">
        <v>18</v>
      </c>
      <c r="M141">
        <v>21</v>
      </c>
      <c r="N141">
        <v>22</v>
      </c>
      <c r="P141">
        <v>12</v>
      </c>
      <c r="Q141">
        <v>20</v>
      </c>
    </row>
    <row r="142" spans="1:17" x14ac:dyDescent="0.25">
      <c r="A142" s="7">
        <v>506006159</v>
      </c>
      <c r="B142" t="s">
        <v>140</v>
      </c>
      <c r="C142" t="s">
        <v>156</v>
      </c>
      <c r="D142" s="5">
        <v>1</v>
      </c>
      <c r="E142" s="5">
        <v>156</v>
      </c>
      <c r="F142" s="5">
        <v>213</v>
      </c>
      <c r="G142" s="5">
        <v>2</v>
      </c>
      <c r="H142" s="5" t="s">
        <v>8</v>
      </c>
      <c r="I142">
        <v>27</v>
      </c>
      <c r="J142">
        <v>18</v>
      </c>
      <c r="K142">
        <v>14</v>
      </c>
      <c r="L142">
        <v>19</v>
      </c>
      <c r="M142">
        <v>18</v>
      </c>
      <c r="N142">
        <v>26</v>
      </c>
      <c r="P142">
        <v>10</v>
      </c>
      <c r="Q142">
        <v>24</v>
      </c>
    </row>
    <row r="143" spans="1:17" x14ac:dyDescent="0.25">
      <c r="A143" s="7">
        <v>506005892</v>
      </c>
      <c r="B143" t="s">
        <v>140</v>
      </c>
      <c r="C143" t="s">
        <v>157</v>
      </c>
      <c r="D143" s="5">
        <v>6</v>
      </c>
      <c r="E143" s="5">
        <v>104</v>
      </c>
      <c r="F143" s="5">
        <v>192</v>
      </c>
      <c r="G143" s="5">
        <v>2</v>
      </c>
      <c r="H143" s="5" t="s">
        <v>8</v>
      </c>
      <c r="I143">
        <v>15</v>
      </c>
      <c r="J143">
        <v>9</v>
      </c>
      <c r="K143">
        <v>10</v>
      </c>
      <c r="L143">
        <v>16</v>
      </c>
      <c r="M143">
        <v>11</v>
      </c>
      <c r="N143">
        <v>18</v>
      </c>
      <c r="P143">
        <v>8</v>
      </c>
      <c r="Q143">
        <v>17</v>
      </c>
    </row>
    <row r="144" spans="1:17" x14ac:dyDescent="0.25">
      <c r="A144" s="7">
        <v>506005846</v>
      </c>
      <c r="B144" t="s">
        <v>140</v>
      </c>
      <c r="C144" t="s">
        <v>158</v>
      </c>
      <c r="D144" s="5">
        <v>1</v>
      </c>
      <c r="E144" s="5">
        <v>148</v>
      </c>
      <c r="F144" s="5">
        <v>213</v>
      </c>
      <c r="G144" s="5">
        <v>3</v>
      </c>
      <c r="H144" s="5" t="s">
        <v>5</v>
      </c>
      <c r="I144">
        <v>21</v>
      </c>
      <c r="J144">
        <v>19</v>
      </c>
      <c r="K144">
        <v>13</v>
      </c>
      <c r="L144">
        <v>19</v>
      </c>
      <c r="M144">
        <v>16</v>
      </c>
      <c r="N144">
        <v>33</v>
      </c>
      <c r="P144">
        <v>9</v>
      </c>
      <c r="Q144">
        <v>18</v>
      </c>
    </row>
    <row r="145" spans="1:17" x14ac:dyDescent="0.25">
      <c r="A145" s="7">
        <v>506005860</v>
      </c>
      <c r="B145" t="s">
        <v>140</v>
      </c>
      <c r="C145" t="s">
        <v>159</v>
      </c>
      <c r="D145" s="5">
        <v>2</v>
      </c>
      <c r="E145" s="5">
        <v>108</v>
      </c>
      <c r="F145" s="5">
        <v>197</v>
      </c>
      <c r="G145" s="5">
        <v>1</v>
      </c>
      <c r="H145" s="5" t="s">
        <v>7</v>
      </c>
      <c r="I145">
        <v>22</v>
      </c>
      <c r="J145">
        <v>15</v>
      </c>
      <c r="K145">
        <v>0</v>
      </c>
      <c r="L145">
        <v>16</v>
      </c>
      <c r="M145">
        <v>12</v>
      </c>
      <c r="N145">
        <v>20</v>
      </c>
      <c r="P145">
        <v>9</v>
      </c>
      <c r="Q145">
        <v>14</v>
      </c>
    </row>
    <row r="146" spans="1:17" x14ac:dyDescent="0.25">
      <c r="A146" s="7">
        <v>506006166</v>
      </c>
      <c r="B146" t="s">
        <v>140</v>
      </c>
      <c r="C146" t="s">
        <v>160</v>
      </c>
      <c r="D146" s="5">
        <v>6</v>
      </c>
      <c r="E146" s="5">
        <v>109</v>
      </c>
      <c r="F146" s="5">
        <v>192</v>
      </c>
      <c r="G146" s="5">
        <v>2</v>
      </c>
      <c r="H146" s="5" t="s">
        <v>8</v>
      </c>
      <c r="I146">
        <v>19</v>
      </c>
      <c r="J146">
        <v>14</v>
      </c>
      <c r="K146">
        <v>8</v>
      </c>
      <c r="L146">
        <v>15</v>
      </c>
      <c r="M146">
        <v>11</v>
      </c>
      <c r="N146">
        <v>14</v>
      </c>
      <c r="P146">
        <v>12</v>
      </c>
      <c r="Q146">
        <v>16</v>
      </c>
    </row>
    <row r="147" spans="1:17" x14ac:dyDescent="0.25">
      <c r="A147" s="7">
        <v>506006254</v>
      </c>
      <c r="B147" t="s">
        <v>140</v>
      </c>
      <c r="C147" t="s">
        <v>161</v>
      </c>
      <c r="D147" s="5">
        <v>2</v>
      </c>
      <c r="E147" s="5">
        <v>138</v>
      </c>
      <c r="F147" s="5">
        <v>197</v>
      </c>
      <c r="G147" s="5">
        <v>3</v>
      </c>
      <c r="H147" s="5" t="s">
        <v>5</v>
      </c>
      <c r="I147">
        <v>21</v>
      </c>
      <c r="J147">
        <v>14</v>
      </c>
      <c r="K147">
        <v>13</v>
      </c>
      <c r="L147">
        <v>18</v>
      </c>
      <c r="M147">
        <v>16</v>
      </c>
      <c r="N147">
        <v>28</v>
      </c>
      <c r="P147">
        <v>9</v>
      </c>
      <c r="Q147">
        <v>19</v>
      </c>
    </row>
    <row r="148" spans="1:17" x14ac:dyDescent="0.25">
      <c r="A148" s="7">
        <v>506006127</v>
      </c>
      <c r="B148" t="s">
        <v>140</v>
      </c>
      <c r="C148" t="s">
        <v>162</v>
      </c>
      <c r="D148" s="5">
        <v>2</v>
      </c>
      <c r="E148" s="5">
        <v>104</v>
      </c>
      <c r="F148" s="5">
        <v>197</v>
      </c>
      <c r="G148" s="5">
        <v>1</v>
      </c>
      <c r="H148" s="5" t="s">
        <v>7</v>
      </c>
      <c r="I148">
        <v>24</v>
      </c>
      <c r="J148">
        <v>14</v>
      </c>
      <c r="K148">
        <v>11</v>
      </c>
      <c r="L148">
        <v>17</v>
      </c>
      <c r="M148">
        <v>12</v>
      </c>
      <c r="N148">
        <v>0</v>
      </c>
      <c r="P148">
        <v>11</v>
      </c>
      <c r="Q148">
        <v>15</v>
      </c>
    </row>
    <row r="149" spans="1:17" x14ac:dyDescent="0.25">
      <c r="A149" s="7">
        <v>506006180</v>
      </c>
      <c r="B149" t="s">
        <v>140</v>
      </c>
      <c r="C149" t="s">
        <v>163</v>
      </c>
      <c r="D149" s="5">
        <v>2</v>
      </c>
      <c r="E149" s="5">
        <v>123</v>
      </c>
      <c r="F149" s="5">
        <v>197</v>
      </c>
      <c r="G149" s="5">
        <v>1</v>
      </c>
      <c r="H149" s="5" t="s">
        <v>7</v>
      </c>
      <c r="I149">
        <v>23</v>
      </c>
      <c r="J149">
        <v>14</v>
      </c>
      <c r="K149">
        <v>0</v>
      </c>
      <c r="L149">
        <v>19</v>
      </c>
      <c r="M149">
        <v>16</v>
      </c>
      <c r="N149">
        <v>25</v>
      </c>
      <c r="P149">
        <v>9</v>
      </c>
      <c r="Q149">
        <v>17</v>
      </c>
    </row>
    <row r="150" spans="1:17" x14ac:dyDescent="0.25">
      <c r="A150" s="7">
        <v>506006222</v>
      </c>
      <c r="B150" t="s">
        <v>140</v>
      </c>
      <c r="C150" t="s">
        <v>164</v>
      </c>
      <c r="D150" s="5">
        <v>2</v>
      </c>
      <c r="E150" s="5">
        <v>119</v>
      </c>
      <c r="F150" s="5">
        <v>197</v>
      </c>
      <c r="G150" s="5">
        <v>3</v>
      </c>
      <c r="H150" s="5" t="s">
        <v>5</v>
      </c>
      <c r="I150">
        <v>18</v>
      </c>
      <c r="J150">
        <v>13</v>
      </c>
      <c r="K150">
        <v>10</v>
      </c>
      <c r="L150">
        <v>16</v>
      </c>
      <c r="M150">
        <v>14</v>
      </c>
      <c r="N150">
        <v>26</v>
      </c>
      <c r="P150">
        <v>7</v>
      </c>
      <c r="Q150">
        <v>15</v>
      </c>
    </row>
    <row r="151" spans="1:17" x14ac:dyDescent="0.25">
      <c r="A151" s="7">
        <v>506006261</v>
      </c>
      <c r="B151" t="s">
        <v>140</v>
      </c>
      <c r="C151" t="s">
        <v>166</v>
      </c>
      <c r="D151" s="5">
        <v>1</v>
      </c>
      <c r="E151" s="5">
        <v>165</v>
      </c>
      <c r="F151" s="5">
        <v>213</v>
      </c>
      <c r="G151" s="5">
        <v>3</v>
      </c>
      <c r="H151" s="5" t="s">
        <v>5</v>
      </c>
      <c r="I151">
        <v>23</v>
      </c>
      <c r="J151">
        <v>19</v>
      </c>
      <c r="K151">
        <v>12</v>
      </c>
      <c r="L151">
        <v>18</v>
      </c>
      <c r="M151">
        <v>16</v>
      </c>
      <c r="N151">
        <v>40</v>
      </c>
      <c r="P151">
        <v>13</v>
      </c>
      <c r="Q151">
        <v>24</v>
      </c>
    </row>
    <row r="152" spans="1:17" x14ac:dyDescent="0.25">
      <c r="A152" s="7">
        <v>506006247</v>
      </c>
      <c r="B152" t="s">
        <v>140</v>
      </c>
      <c r="C152" t="s">
        <v>167</v>
      </c>
      <c r="D152" s="5">
        <v>2</v>
      </c>
      <c r="E152" s="5">
        <v>114</v>
      </c>
      <c r="F152" s="5">
        <v>197</v>
      </c>
      <c r="G152" s="5">
        <v>2</v>
      </c>
      <c r="H152" s="5" t="s">
        <v>8</v>
      </c>
      <c r="I152">
        <v>22</v>
      </c>
      <c r="J152">
        <v>13</v>
      </c>
      <c r="K152">
        <v>9</v>
      </c>
      <c r="L152">
        <v>14</v>
      </c>
      <c r="M152">
        <v>11</v>
      </c>
      <c r="N152">
        <v>24</v>
      </c>
      <c r="P152">
        <v>7</v>
      </c>
      <c r="Q152">
        <v>14</v>
      </c>
    </row>
    <row r="153" spans="1:17" x14ac:dyDescent="0.25">
      <c r="A153" s="7">
        <v>507009642</v>
      </c>
      <c r="B153" t="s">
        <v>168</v>
      </c>
      <c r="C153" t="s">
        <v>169</v>
      </c>
      <c r="D153" s="5">
        <v>1</v>
      </c>
      <c r="E153" s="5">
        <v>154</v>
      </c>
      <c r="F153" s="5">
        <v>213</v>
      </c>
      <c r="G153" s="5">
        <v>3</v>
      </c>
      <c r="H153" s="5" t="s">
        <v>5</v>
      </c>
      <c r="I153">
        <v>25</v>
      </c>
      <c r="J153">
        <v>17</v>
      </c>
      <c r="K153">
        <v>15</v>
      </c>
      <c r="L153">
        <v>19</v>
      </c>
      <c r="M153">
        <v>15</v>
      </c>
      <c r="N153">
        <v>28</v>
      </c>
      <c r="P153">
        <v>12</v>
      </c>
      <c r="Q153">
        <v>23</v>
      </c>
    </row>
    <row r="154" spans="1:17" x14ac:dyDescent="0.25">
      <c r="A154" s="7">
        <v>507009667</v>
      </c>
      <c r="B154" t="s">
        <v>168</v>
      </c>
      <c r="C154" t="s">
        <v>170</v>
      </c>
      <c r="D154" s="5">
        <v>1</v>
      </c>
      <c r="E154" s="5">
        <v>156</v>
      </c>
      <c r="F154" s="5">
        <v>213</v>
      </c>
      <c r="G154" s="5">
        <v>3</v>
      </c>
      <c r="H154" s="5" t="s">
        <v>5</v>
      </c>
      <c r="I154">
        <v>21</v>
      </c>
      <c r="J154">
        <v>14</v>
      </c>
      <c r="K154">
        <v>16</v>
      </c>
      <c r="L154">
        <v>17</v>
      </c>
      <c r="M154">
        <v>19</v>
      </c>
      <c r="N154">
        <v>31</v>
      </c>
      <c r="P154">
        <v>11</v>
      </c>
      <c r="Q154">
        <v>27</v>
      </c>
    </row>
    <row r="155" spans="1:17" x14ac:dyDescent="0.25">
      <c r="A155" s="7">
        <v>507009770</v>
      </c>
      <c r="B155" t="s">
        <v>168</v>
      </c>
      <c r="C155" t="s">
        <v>171</v>
      </c>
      <c r="D155" s="5">
        <v>1</v>
      </c>
      <c r="E155" s="5">
        <v>144</v>
      </c>
      <c r="F155" s="5">
        <v>213</v>
      </c>
      <c r="G155" s="5">
        <v>3</v>
      </c>
      <c r="H155" s="5" t="s">
        <v>5</v>
      </c>
      <c r="I155">
        <v>20</v>
      </c>
      <c r="J155">
        <v>12</v>
      </c>
      <c r="K155">
        <v>15</v>
      </c>
      <c r="L155">
        <v>16</v>
      </c>
      <c r="M155">
        <v>18</v>
      </c>
      <c r="N155">
        <v>28</v>
      </c>
      <c r="P155">
        <v>13</v>
      </c>
      <c r="Q155">
        <v>22</v>
      </c>
    </row>
    <row r="156" spans="1:17" x14ac:dyDescent="0.25">
      <c r="A156" s="7">
        <v>507009674</v>
      </c>
      <c r="B156" t="s">
        <v>168</v>
      </c>
      <c r="C156" t="s">
        <v>172</v>
      </c>
      <c r="D156" s="5">
        <v>1</v>
      </c>
      <c r="E156" s="5">
        <v>155</v>
      </c>
      <c r="F156" s="5">
        <v>213</v>
      </c>
      <c r="G156" s="5">
        <v>3</v>
      </c>
      <c r="H156" s="5" t="s">
        <v>5</v>
      </c>
      <c r="I156">
        <v>20</v>
      </c>
      <c r="J156">
        <v>17</v>
      </c>
      <c r="K156">
        <v>14</v>
      </c>
      <c r="L156">
        <v>17</v>
      </c>
      <c r="M156">
        <v>17</v>
      </c>
      <c r="N156">
        <v>35</v>
      </c>
      <c r="P156">
        <v>13</v>
      </c>
      <c r="Q156">
        <v>22</v>
      </c>
    </row>
    <row r="157" spans="1:17" x14ac:dyDescent="0.25">
      <c r="A157" s="7">
        <v>507009699</v>
      </c>
      <c r="B157" t="s">
        <v>168</v>
      </c>
      <c r="C157" t="s">
        <v>173</v>
      </c>
      <c r="D157" s="5">
        <v>2</v>
      </c>
      <c r="E157" s="5">
        <v>151</v>
      </c>
      <c r="F157" s="5">
        <v>197</v>
      </c>
      <c r="G157" s="5">
        <v>3</v>
      </c>
      <c r="H157" s="5" t="s">
        <v>5</v>
      </c>
      <c r="I157">
        <v>25</v>
      </c>
      <c r="J157">
        <v>19</v>
      </c>
      <c r="K157">
        <v>13</v>
      </c>
      <c r="L157">
        <v>18</v>
      </c>
      <c r="M157">
        <v>19</v>
      </c>
      <c r="N157">
        <v>25</v>
      </c>
      <c r="P157">
        <v>13</v>
      </c>
      <c r="Q157">
        <v>19</v>
      </c>
    </row>
    <row r="158" spans="1:17" x14ac:dyDescent="0.25">
      <c r="A158" s="7">
        <v>507019986</v>
      </c>
      <c r="B158" t="s">
        <v>168</v>
      </c>
      <c r="C158" t="s">
        <v>174</v>
      </c>
      <c r="D158" s="5">
        <v>1</v>
      </c>
      <c r="E158" s="5">
        <v>151</v>
      </c>
      <c r="F158" s="5">
        <v>213</v>
      </c>
      <c r="G158" s="5">
        <v>3</v>
      </c>
      <c r="H158" s="5" t="s">
        <v>5</v>
      </c>
      <c r="I158">
        <v>23</v>
      </c>
      <c r="J158">
        <v>15</v>
      </c>
      <c r="K158">
        <v>14</v>
      </c>
      <c r="L158">
        <v>19</v>
      </c>
      <c r="M158">
        <v>17</v>
      </c>
      <c r="N158">
        <v>31</v>
      </c>
      <c r="P158">
        <v>11</v>
      </c>
      <c r="Q158">
        <v>21</v>
      </c>
    </row>
    <row r="159" spans="1:17" x14ac:dyDescent="0.25">
      <c r="A159" s="7">
        <v>507009709</v>
      </c>
      <c r="B159" t="s">
        <v>168</v>
      </c>
      <c r="C159" t="s">
        <v>175</v>
      </c>
      <c r="D159" s="5">
        <v>1</v>
      </c>
      <c r="E159" s="5">
        <v>142</v>
      </c>
      <c r="F159" s="5">
        <v>213</v>
      </c>
      <c r="G159" s="5">
        <v>3</v>
      </c>
      <c r="H159" s="5" t="s">
        <v>5</v>
      </c>
      <c r="I159">
        <v>20</v>
      </c>
      <c r="J159">
        <v>15</v>
      </c>
      <c r="K159">
        <v>17</v>
      </c>
      <c r="L159">
        <v>19</v>
      </c>
      <c r="M159">
        <v>15</v>
      </c>
      <c r="N159">
        <v>30</v>
      </c>
      <c r="P159">
        <v>11</v>
      </c>
      <c r="Q159">
        <v>15</v>
      </c>
    </row>
    <row r="160" spans="1:17" x14ac:dyDescent="0.25">
      <c r="A160" s="7">
        <v>507009730</v>
      </c>
      <c r="B160" t="s">
        <v>168</v>
      </c>
      <c r="C160" t="s">
        <v>176</v>
      </c>
      <c r="D160" s="5">
        <v>1</v>
      </c>
      <c r="E160" s="5">
        <v>178</v>
      </c>
      <c r="F160" s="5">
        <v>213</v>
      </c>
      <c r="G160" s="5">
        <v>4</v>
      </c>
      <c r="H160" s="5" t="s">
        <v>6</v>
      </c>
      <c r="I160">
        <v>28</v>
      </c>
      <c r="J160">
        <v>18</v>
      </c>
      <c r="K160">
        <v>17</v>
      </c>
      <c r="L160">
        <v>20</v>
      </c>
      <c r="M160">
        <v>21</v>
      </c>
      <c r="N160">
        <v>32</v>
      </c>
      <c r="P160">
        <v>13</v>
      </c>
      <c r="Q160">
        <v>29</v>
      </c>
    </row>
    <row r="161" spans="1:17" x14ac:dyDescent="0.25">
      <c r="A161" s="7">
        <v>507009723</v>
      </c>
      <c r="B161" t="s">
        <v>168</v>
      </c>
      <c r="C161" t="s">
        <v>178</v>
      </c>
      <c r="D161" s="5">
        <v>1</v>
      </c>
      <c r="E161" s="5">
        <v>180</v>
      </c>
      <c r="F161" s="5">
        <v>213</v>
      </c>
      <c r="G161" s="5">
        <v>4</v>
      </c>
      <c r="H161" s="5" t="s">
        <v>6</v>
      </c>
      <c r="I161">
        <v>29</v>
      </c>
      <c r="J161">
        <v>19</v>
      </c>
      <c r="K161">
        <v>16</v>
      </c>
      <c r="L161">
        <v>20</v>
      </c>
      <c r="M161">
        <v>19</v>
      </c>
      <c r="N161">
        <v>39</v>
      </c>
      <c r="P161">
        <v>11</v>
      </c>
      <c r="Q161">
        <v>27</v>
      </c>
    </row>
    <row r="162" spans="1:17" x14ac:dyDescent="0.25">
      <c r="A162" s="7">
        <v>543017631</v>
      </c>
      <c r="B162" t="s">
        <v>168</v>
      </c>
      <c r="C162" t="s">
        <v>177</v>
      </c>
      <c r="D162" s="5">
        <v>1</v>
      </c>
      <c r="E162" s="5">
        <v>164</v>
      </c>
      <c r="F162" s="5">
        <v>213</v>
      </c>
      <c r="G162" s="5">
        <v>3</v>
      </c>
      <c r="H162" s="5" t="s">
        <v>5</v>
      </c>
      <c r="I162">
        <v>24</v>
      </c>
      <c r="J162">
        <v>17</v>
      </c>
      <c r="K162">
        <v>16</v>
      </c>
      <c r="L162">
        <v>18</v>
      </c>
      <c r="M162">
        <v>17</v>
      </c>
      <c r="N162">
        <v>39</v>
      </c>
      <c r="P162">
        <v>12</v>
      </c>
      <c r="Q162">
        <v>21</v>
      </c>
    </row>
    <row r="163" spans="1:17" x14ac:dyDescent="0.25">
      <c r="A163" s="7">
        <v>507009716</v>
      </c>
      <c r="B163" t="s">
        <v>168</v>
      </c>
      <c r="C163" t="s">
        <v>179</v>
      </c>
      <c r="D163" s="5">
        <v>1</v>
      </c>
      <c r="E163" s="5">
        <v>167</v>
      </c>
      <c r="F163" s="5">
        <v>213</v>
      </c>
      <c r="G163" s="5">
        <v>3</v>
      </c>
      <c r="H163" s="5" t="s">
        <v>5</v>
      </c>
      <c r="I163">
        <v>21</v>
      </c>
      <c r="J163">
        <v>14</v>
      </c>
      <c r="K163">
        <v>17</v>
      </c>
      <c r="L163">
        <v>21</v>
      </c>
      <c r="M163">
        <v>22</v>
      </c>
      <c r="N163">
        <v>32</v>
      </c>
      <c r="P163">
        <v>13</v>
      </c>
      <c r="Q163">
        <v>27</v>
      </c>
    </row>
    <row r="164" spans="1:17" x14ac:dyDescent="0.25">
      <c r="A164" s="7">
        <v>507020082</v>
      </c>
      <c r="B164" t="s">
        <v>168</v>
      </c>
      <c r="C164" t="s">
        <v>180</v>
      </c>
      <c r="D164" s="5">
        <v>1</v>
      </c>
      <c r="E164" s="5">
        <v>168</v>
      </c>
      <c r="F164" s="5">
        <v>213</v>
      </c>
      <c r="G164" s="5">
        <v>3</v>
      </c>
      <c r="H164" s="5" t="s">
        <v>5</v>
      </c>
      <c r="I164">
        <v>20</v>
      </c>
      <c r="J164">
        <v>16</v>
      </c>
      <c r="K164">
        <v>16</v>
      </c>
      <c r="L164">
        <v>20</v>
      </c>
      <c r="M164">
        <v>19</v>
      </c>
      <c r="N164">
        <v>39</v>
      </c>
      <c r="P164">
        <v>13</v>
      </c>
      <c r="Q164">
        <v>25</v>
      </c>
    </row>
    <row r="165" spans="1:17" x14ac:dyDescent="0.25">
      <c r="A165" s="7">
        <v>507012050</v>
      </c>
      <c r="B165" t="s">
        <v>168</v>
      </c>
      <c r="C165" t="s">
        <v>181</v>
      </c>
      <c r="D165" s="5">
        <v>1</v>
      </c>
      <c r="E165" s="5">
        <v>164</v>
      </c>
      <c r="F165" s="5">
        <v>213</v>
      </c>
      <c r="G165" s="5">
        <v>3</v>
      </c>
      <c r="H165" s="5" t="s">
        <v>5</v>
      </c>
      <c r="I165">
        <v>24</v>
      </c>
      <c r="J165">
        <v>14</v>
      </c>
      <c r="K165">
        <v>17</v>
      </c>
      <c r="L165">
        <v>20</v>
      </c>
      <c r="M165">
        <v>18</v>
      </c>
      <c r="N165">
        <v>37</v>
      </c>
      <c r="P165">
        <v>11</v>
      </c>
      <c r="Q165">
        <v>23</v>
      </c>
    </row>
    <row r="166" spans="1:17" x14ac:dyDescent="0.25">
      <c r="A166" s="7">
        <v>507009755</v>
      </c>
      <c r="B166" t="s">
        <v>168</v>
      </c>
      <c r="C166" t="s">
        <v>182</v>
      </c>
      <c r="D166" s="5">
        <v>1</v>
      </c>
      <c r="E166" s="5">
        <v>162</v>
      </c>
      <c r="F166" s="5">
        <v>213</v>
      </c>
      <c r="G166" s="5">
        <v>3</v>
      </c>
      <c r="H166" s="5" t="s">
        <v>5</v>
      </c>
      <c r="I166">
        <v>22</v>
      </c>
      <c r="J166">
        <v>18</v>
      </c>
      <c r="K166">
        <v>16</v>
      </c>
      <c r="L166">
        <v>18</v>
      </c>
      <c r="M166">
        <v>17</v>
      </c>
      <c r="N166">
        <v>35</v>
      </c>
      <c r="P166">
        <v>13</v>
      </c>
      <c r="Q166">
        <v>23</v>
      </c>
    </row>
    <row r="167" spans="1:17" x14ac:dyDescent="0.25">
      <c r="A167" s="7">
        <v>507004147</v>
      </c>
      <c r="B167" t="s">
        <v>168</v>
      </c>
      <c r="C167" t="s">
        <v>183</v>
      </c>
      <c r="D167" s="5">
        <v>1</v>
      </c>
      <c r="E167" s="5">
        <v>185</v>
      </c>
      <c r="F167" s="5">
        <v>213</v>
      </c>
      <c r="G167" s="5">
        <v>4</v>
      </c>
      <c r="H167" s="5" t="s">
        <v>6</v>
      </c>
      <c r="I167">
        <v>28</v>
      </c>
      <c r="J167">
        <v>16</v>
      </c>
      <c r="K167">
        <v>18</v>
      </c>
      <c r="L167">
        <v>21</v>
      </c>
      <c r="M167">
        <v>17</v>
      </c>
      <c r="N167">
        <v>47</v>
      </c>
      <c r="P167">
        <v>13</v>
      </c>
      <c r="Q167">
        <v>25</v>
      </c>
    </row>
    <row r="168" spans="1:17" x14ac:dyDescent="0.25">
      <c r="A168" s="7">
        <v>507009681</v>
      </c>
      <c r="B168" t="s">
        <v>168</v>
      </c>
      <c r="C168" t="s">
        <v>184</v>
      </c>
      <c r="D168" s="5">
        <v>1</v>
      </c>
      <c r="E168" s="5">
        <v>129</v>
      </c>
      <c r="F168" s="5">
        <v>213</v>
      </c>
      <c r="G168" s="5">
        <v>2</v>
      </c>
      <c r="H168" s="5" t="s">
        <v>8</v>
      </c>
      <c r="I168">
        <v>14</v>
      </c>
      <c r="J168">
        <v>14</v>
      </c>
      <c r="K168">
        <v>12</v>
      </c>
      <c r="L168">
        <v>17</v>
      </c>
      <c r="M168">
        <v>13</v>
      </c>
      <c r="N168">
        <v>37</v>
      </c>
      <c r="P168">
        <v>8</v>
      </c>
      <c r="Q168">
        <v>14</v>
      </c>
    </row>
    <row r="169" spans="1:17" x14ac:dyDescent="0.25">
      <c r="A169" s="7">
        <v>507020540</v>
      </c>
      <c r="B169" t="s">
        <v>168</v>
      </c>
      <c r="C169" t="s">
        <v>185</v>
      </c>
      <c r="D169" s="5">
        <v>1</v>
      </c>
      <c r="E169" s="5">
        <v>167</v>
      </c>
      <c r="F169" s="5">
        <v>213</v>
      </c>
      <c r="G169" s="5">
        <v>3</v>
      </c>
      <c r="H169" s="5" t="s">
        <v>5</v>
      </c>
      <c r="I169">
        <v>26</v>
      </c>
      <c r="J169">
        <v>19</v>
      </c>
      <c r="K169">
        <v>16</v>
      </c>
      <c r="L169">
        <v>18</v>
      </c>
      <c r="M169">
        <v>19</v>
      </c>
      <c r="N169">
        <v>33</v>
      </c>
      <c r="P169">
        <v>12</v>
      </c>
      <c r="Q169">
        <v>24</v>
      </c>
    </row>
    <row r="170" spans="1:17" x14ac:dyDescent="0.25">
      <c r="A170" s="7">
        <v>507019792</v>
      </c>
      <c r="B170" t="s">
        <v>168</v>
      </c>
      <c r="C170" t="s">
        <v>186</v>
      </c>
      <c r="D170" s="5">
        <v>1</v>
      </c>
      <c r="E170" s="5">
        <v>160</v>
      </c>
      <c r="F170" s="5">
        <v>213</v>
      </c>
      <c r="G170" s="5">
        <v>3</v>
      </c>
      <c r="H170" s="5" t="s">
        <v>5</v>
      </c>
      <c r="I170">
        <v>23</v>
      </c>
      <c r="J170">
        <v>16</v>
      </c>
      <c r="K170">
        <v>16</v>
      </c>
      <c r="L170">
        <v>17</v>
      </c>
      <c r="M170">
        <v>17</v>
      </c>
      <c r="N170">
        <v>37</v>
      </c>
      <c r="P170">
        <v>12</v>
      </c>
      <c r="Q170">
        <v>22</v>
      </c>
    </row>
    <row r="171" spans="1:17" x14ac:dyDescent="0.25">
      <c r="A171" s="7">
        <v>507004281</v>
      </c>
      <c r="B171" t="s">
        <v>168</v>
      </c>
      <c r="C171" t="s">
        <v>187</v>
      </c>
      <c r="D171" s="5">
        <v>2</v>
      </c>
      <c r="E171" s="5">
        <v>161</v>
      </c>
      <c r="F171" s="5">
        <v>197</v>
      </c>
      <c r="G171" s="5">
        <v>3</v>
      </c>
      <c r="H171" s="5" t="s">
        <v>5</v>
      </c>
      <c r="I171">
        <v>28</v>
      </c>
      <c r="J171">
        <v>18</v>
      </c>
      <c r="K171">
        <v>17</v>
      </c>
      <c r="L171">
        <v>17</v>
      </c>
      <c r="M171">
        <v>16</v>
      </c>
      <c r="N171">
        <v>27</v>
      </c>
      <c r="P171">
        <v>14</v>
      </c>
      <c r="Q171">
        <v>24</v>
      </c>
    </row>
    <row r="172" spans="1:17" x14ac:dyDescent="0.25">
      <c r="A172" s="7">
        <v>507009650</v>
      </c>
      <c r="B172" t="s">
        <v>168</v>
      </c>
      <c r="C172" t="s">
        <v>188</v>
      </c>
      <c r="D172" s="5">
        <v>1</v>
      </c>
      <c r="E172" s="5">
        <v>116</v>
      </c>
      <c r="F172" s="5">
        <v>213</v>
      </c>
      <c r="G172" s="5">
        <v>2</v>
      </c>
      <c r="H172" s="5" t="s">
        <v>8</v>
      </c>
      <c r="I172">
        <v>16</v>
      </c>
      <c r="J172">
        <v>15</v>
      </c>
      <c r="K172">
        <v>13</v>
      </c>
      <c r="L172">
        <v>14</v>
      </c>
      <c r="M172">
        <v>11</v>
      </c>
      <c r="N172">
        <v>25</v>
      </c>
      <c r="P172">
        <v>9</v>
      </c>
      <c r="Q172">
        <v>13</v>
      </c>
    </row>
    <row r="173" spans="1:17" x14ac:dyDescent="0.25">
      <c r="A173" s="7">
        <v>507020029</v>
      </c>
      <c r="B173" t="s">
        <v>168</v>
      </c>
      <c r="C173" t="s">
        <v>189</v>
      </c>
      <c r="D173" s="5">
        <v>5</v>
      </c>
      <c r="E173" s="5">
        <v>133</v>
      </c>
      <c r="F173" s="5">
        <v>208</v>
      </c>
      <c r="G173" s="5">
        <v>2</v>
      </c>
      <c r="H173" s="5" t="s">
        <v>8</v>
      </c>
      <c r="I173">
        <v>15</v>
      </c>
      <c r="J173">
        <v>15</v>
      </c>
      <c r="K173">
        <v>12</v>
      </c>
      <c r="L173">
        <v>18</v>
      </c>
      <c r="M173">
        <v>14</v>
      </c>
      <c r="N173">
        <v>28</v>
      </c>
      <c r="P173">
        <v>12</v>
      </c>
      <c r="Q173">
        <v>19</v>
      </c>
    </row>
    <row r="174" spans="1:17" x14ac:dyDescent="0.25">
      <c r="A174" s="7">
        <v>507019697</v>
      </c>
      <c r="B174" t="s">
        <v>168</v>
      </c>
      <c r="C174" t="s">
        <v>190</v>
      </c>
      <c r="D174" s="5">
        <v>5</v>
      </c>
      <c r="E174" s="5">
        <v>103</v>
      </c>
      <c r="F174" s="5">
        <v>208</v>
      </c>
      <c r="G174" s="5">
        <v>2</v>
      </c>
      <c r="H174" s="5" t="s">
        <v>8</v>
      </c>
      <c r="I174">
        <v>9</v>
      </c>
      <c r="J174">
        <v>13</v>
      </c>
      <c r="K174">
        <v>13</v>
      </c>
      <c r="L174">
        <v>14</v>
      </c>
      <c r="M174">
        <v>11</v>
      </c>
      <c r="N174">
        <v>21</v>
      </c>
      <c r="P174">
        <v>9</v>
      </c>
      <c r="Q174">
        <v>13</v>
      </c>
    </row>
    <row r="175" spans="1:17" x14ac:dyDescent="0.25">
      <c r="A175" s="7">
        <v>507019680</v>
      </c>
      <c r="B175" t="s">
        <v>168</v>
      </c>
      <c r="C175" t="s">
        <v>191</v>
      </c>
      <c r="D175" s="5">
        <v>1</v>
      </c>
      <c r="E175" s="5">
        <v>154</v>
      </c>
      <c r="F175" s="5">
        <v>213</v>
      </c>
      <c r="G175" s="5">
        <v>3</v>
      </c>
      <c r="H175" s="5" t="s">
        <v>5</v>
      </c>
      <c r="I175">
        <v>23</v>
      </c>
      <c r="J175">
        <v>19</v>
      </c>
      <c r="K175">
        <v>14</v>
      </c>
      <c r="L175">
        <v>19</v>
      </c>
      <c r="M175">
        <v>17</v>
      </c>
      <c r="N175">
        <v>29</v>
      </c>
      <c r="P175">
        <v>14</v>
      </c>
      <c r="Q175">
        <v>19</v>
      </c>
    </row>
    <row r="176" spans="1:17" x14ac:dyDescent="0.25">
      <c r="A176" s="7">
        <v>507041607</v>
      </c>
      <c r="B176" t="s">
        <v>168</v>
      </c>
      <c r="C176" t="s">
        <v>192</v>
      </c>
      <c r="D176" s="5">
        <v>6</v>
      </c>
      <c r="E176" s="5">
        <v>118</v>
      </c>
      <c r="F176" s="5">
        <v>192</v>
      </c>
      <c r="G176" s="5">
        <v>2</v>
      </c>
      <c r="H176" s="5" t="s">
        <v>8</v>
      </c>
      <c r="I176">
        <v>18</v>
      </c>
      <c r="J176">
        <v>17</v>
      </c>
      <c r="K176">
        <v>11</v>
      </c>
      <c r="L176">
        <v>16</v>
      </c>
      <c r="M176">
        <v>13</v>
      </c>
      <c r="N176">
        <v>15</v>
      </c>
      <c r="P176">
        <v>10</v>
      </c>
      <c r="Q176">
        <v>18</v>
      </c>
    </row>
    <row r="177" spans="1:17" x14ac:dyDescent="0.25">
      <c r="A177" s="7">
        <v>507019873</v>
      </c>
      <c r="B177" t="s">
        <v>168</v>
      </c>
      <c r="C177" t="s">
        <v>193</v>
      </c>
      <c r="D177" s="5">
        <v>5</v>
      </c>
      <c r="E177" s="5">
        <v>144</v>
      </c>
      <c r="F177" s="5">
        <v>208</v>
      </c>
      <c r="G177" s="5">
        <v>3</v>
      </c>
      <c r="H177" s="5" t="s">
        <v>5</v>
      </c>
      <c r="I177">
        <v>18</v>
      </c>
      <c r="J177">
        <v>17</v>
      </c>
      <c r="K177">
        <v>15</v>
      </c>
      <c r="L177">
        <v>17</v>
      </c>
      <c r="M177">
        <v>16</v>
      </c>
      <c r="N177">
        <v>31</v>
      </c>
      <c r="P177">
        <v>11</v>
      </c>
      <c r="Q177">
        <v>19</v>
      </c>
    </row>
    <row r="178" spans="1:17" x14ac:dyDescent="0.25">
      <c r="A178" s="7">
        <v>507019993</v>
      </c>
      <c r="B178" t="s">
        <v>168</v>
      </c>
      <c r="C178" t="s">
        <v>195</v>
      </c>
      <c r="D178" s="5">
        <v>5</v>
      </c>
      <c r="E178" s="5">
        <v>142</v>
      </c>
      <c r="F178" s="5">
        <v>208</v>
      </c>
      <c r="G178" s="5">
        <v>3</v>
      </c>
      <c r="H178" s="5" t="s">
        <v>5</v>
      </c>
      <c r="I178">
        <v>24</v>
      </c>
      <c r="J178">
        <v>18</v>
      </c>
      <c r="K178">
        <v>13</v>
      </c>
      <c r="L178">
        <v>17</v>
      </c>
      <c r="M178">
        <v>14</v>
      </c>
      <c r="N178">
        <v>27</v>
      </c>
      <c r="P178">
        <v>9</v>
      </c>
      <c r="Q178">
        <v>20</v>
      </c>
    </row>
    <row r="179" spans="1:17" x14ac:dyDescent="0.25">
      <c r="A179" s="7">
        <v>507041205</v>
      </c>
      <c r="B179" t="s">
        <v>168</v>
      </c>
      <c r="C179" t="s">
        <v>194</v>
      </c>
      <c r="D179" s="5">
        <v>1</v>
      </c>
      <c r="E179" s="5">
        <v>151</v>
      </c>
      <c r="F179" s="5">
        <v>213</v>
      </c>
      <c r="G179" s="5">
        <v>3</v>
      </c>
      <c r="H179" s="5" t="s">
        <v>5</v>
      </c>
      <c r="I179">
        <v>23</v>
      </c>
      <c r="J179">
        <v>14</v>
      </c>
      <c r="K179">
        <v>14</v>
      </c>
      <c r="L179">
        <v>19</v>
      </c>
      <c r="M179">
        <v>15</v>
      </c>
      <c r="N179">
        <v>31</v>
      </c>
      <c r="P179">
        <v>11</v>
      </c>
      <c r="Q179">
        <v>24</v>
      </c>
    </row>
    <row r="180" spans="1:17" x14ac:dyDescent="0.25">
      <c r="A180" s="7">
        <v>507019961</v>
      </c>
      <c r="B180" t="s">
        <v>168</v>
      </c>
      <c r="C180" t="s">
        <v>196</v>
      </c>
      <c r="D180" s="5">
        <v>2</v>
      </c>
      <c r="E180" s="5">
        <v>113</v>
      </c>
      <c r="F180" s="5">
        <v>197</v>
      </c>
      <c r="G180" s="5">
        <v>2</v>
      </c>
      <c r="H180" s="5" t="s">
        <v>8</v>
      </c>
      <c r="I180">
        <v>20</v>
      </c>
      <c r="J180">
        <v>13</v>
      </c>
      <c r="K180">
        <v>14</v>
      </c>
      <c r="L180">
        <v>15</v>
      </c>
      <c r="M180">
        <v>8</v>
      </c>
      <c r="N180">
        <v>18</v>
      </c>
      <c r="P180">
        <v>11</v>
      </c>
      <c r="Q180">
        <v>14</v>
      </c>
    </row>
    <row r="181" spans="1:17" x14ac:dyDescent="0.25">
      <c r="A181" s="7">
        <v>507004161</v>
      </c>
      <c r="B181" t="s">
        <v>168</v>
      </c>
      <c r="C181" t="s">
        <v>197</v>
      </c>
      <c r="D181" s="5">
        <v>1</v>
      </c>
      <c r="E181" s="5">
        <v>137</v>
      </c>
      <c r="F181" s="5">
        <v>213</v>
      </c>
      <c r="G181" s="5">
        <v>3</v>
      </c>
      <c r="H181" s="5" t="s">
        <v>5</v>
      </c>
      <c r="I181">
        <v>27</v>
      </c>
      <c r="J181">
        <v>13</v>
      </c>
      <c r="K181">
        <v>11</v>
      </c>
      <c r="L181">
        <v>16</v>
      </c>
      <c r="M181">
        <v>12</v>
      </c>
      <c r="N181">
        <v>31</v>
      </c>
      <c r="P181">
        <v>10</v>
      </c>
      <c r="Q181">
        <v>17</v>
      </c>
    </row>
    <row r="182" spans="1:17" x14ac:dyDescent="0.25">
      <c r="A182" s="7">
        <v>507020290</v>
      </c>
      <c r="B182" t="s">
        <v>168</v>
      </c>
      <c r="C182" t="s">
        <v>198</v>
      </c>
      <c r="D182" s="5">
        <v>5</v>
      </c>
      <c r="E182" s="5">
        <v>122</v>
      </c>
      <c r="F182" s="5">
        <v>208</v>
      </c>
      <c r="G182" s="5">
        <v>2</v>
      </c>
      <c r="H182" s="5" t="s">
        <v>8</v>
      </c>
      <c r="I182">
        <v>16</v>
      </c>
      <c r="J182">
        <v>16</v>
      </c>
      <c r="K182">
        <v>12</v>
      </c>
      <c r="L182">
        <v>16</v>
      </c>
      <c r="M182">
        <v>15</v>
      </c>
      <c r="N182">
        <v>20</v>
      </c>
      <c r="P182">
        <v>13</v>
      </c>
      <c r="Q182">
        <v>14</v>
      </c>
    </row>
    <row r="183" spans="1:17" x14ac:dyDescent="0.25">
      <c r="A183" s="7">
        <v>507020090</v>
      </c>
      <c r="B183" t="s">
        <v>168</v>
      </c>
      <c r="C183" t="s">
        <v>199</v>
      </c>
      <c r="D183" s="5">
        <v>6</v>
      </c>
      <c r="E183" s="5">
        <v>123</v>
      </c>
      <c r="F183" s="5">
        <v>192</v>
      </c>
      <c r="G183" s="5">
        <v>3</v>
      </c>
      <c r="H183" s="5" t="s">
        <v>5</v>
      </c>
      <c r="I183">
        <v>23</v>
      </c>
      <c r="J183">
        <v>15</v>
      </c>
      <c r="K183">
        <v>9</v>
      </c>
      <c r="L183">
        <v>17</v>
      </c>
      <c r="M183">
        <v>13</v>
      </c>
      <c r="N183">
        <v>20</v>
      </c>
      <c r="P183">
        <v>9</v>
      </c>
      <c r="Q183">
        <v>17</v>
      </c>
    </row>
    <row r="184" spans="1:17" x14ac:dyDescent="0.25">
      <c r="A184" s="7">
        <v>507004122</v>
      </c>
      <c r="B184" t="s">
        <v>168</v>
      </c>
      <c r="C184" t="s">
        <v>200</v>
      </c>
      <c r="D184" s="5">
        <v>5</v>
      </c>
      <c r="E184" s="5">
        <v>141</v>
      </c>
      <c r="F184" s="5">
        <v>208</v>
      </c>
      <c r="G184" s="5">
        <v>3</v>
      </c>
      <c r="H184" s="5" t="s">
        <v>5</v>
      </c>
      <c r="I184">
        <v>22</v>
      </c>
      <c r="J184">
        <v>16</v>
      </c>
      <c r="K184">
        <v>15</v>
      </c>
      <c r="L184">
        <v>18</v>
      </c>
      <c r="M184">
        <v>14</v>
      </c>
      <c r="N184">
        <v>30</v>
      </c>
      <c r="P184">
        <v>10</v>
      </c>
      <c r="Q184">
        <v>16</v>
      </c>
    </row>
    <row r="185" spans="1:17" x14ac:dyDescent="0.25">
      <c r="A185" s="7">
        <v>507041903</v>
      </c>
      <c r="B185" t="s">
        <v>168</v>
      </c>
      <c r="C185" t="s">
        <v>201</v>
      </c>
      <c r="D185" s="5">
        <v>1</v>
      </c>
      <c r="E185" s="5">
        <v>147</v>
      </c>
      <c r="F185" s="5">
        <v>213</v>
      </c>
      <c r="G185" s="5">
        <v>3</v>
      </c>
      <c r="H185" s="5" t="s">
        <v>5</v>
      </c>
      <c r="I185">
        <v>18</v>
      </c>
      <c r="J185">
        <v>15</v>
      </c>
      <c r="K185">
        <v>14</v>
      </c>
      <c r="L185">
        <v>17</v>
      </c>
      <c r="M185">
        <v>17</v>
      </c>
      <c r="N185">
        <v>35</v>
      </c>
      <c r="P185">
        <v>9</v>
      </c>
      <c r="Q185">
        <v>22</v>
      </c>
    </row>
    <row r="186" spans="1:17" x14ac:dyDescent="0.25">
      <c r="A186" s="7">
        <v>507049500</v>
      </c>
      <c r="B186" t="s">
        <v>168</v>
      </c>
      <c r="C186" t="s">
        <v>202</v>
      </c>
      <c r="D186" s="5">
        <v>5</v>
      </c>
      <c r="E186" s="5">
        <v>131</v>
      </c>
      <c r="F186" s="5">
        <v>208</v>
      </c>
      <c r="G186" s="5">
        <v>2</v>
      </c>
      <c r="H186" s="5" t="s">
        <v>8</v>
      </c>
      <c r="I186">
        <v>17</v>
      </c>
      <c r="J186">
        <v>16</v>
      </c>
      <c r="K186">
        <v>14</v>
      </c>
      <c r="L186">
        <v>18</v>
      </c>
      <c r="M186">
        <v>14</v>
      </c>
      <c r="N186">
        <v>23</v>
      </c>
      <c r="P186">
        <v>14</v>
      </c>
      <c r="Q186">
        <v>15</v>
      </c>
    </row>
    <row r="187" spans="1:17" x14ac:dyDescent="0.25">
      <c r="A187" s="7">
        <v>507019915</v>
      </c>
      <c r="B187" t="s">
        <v>168</v>
      </c>
      <c r="C187" t="s">
        <v>203</v>
      </c>
      <c r="D187" s="5">
        <v>1</v>
      </c>
      <c r="E187" s="5">
        <v>164</v>
      </c>
      <c r="F187" s="5">
        <v>213</v>
      </c>
      <c r="G187" s="5">
        <v>3</v>
      </c>
      <c r="H187" s="5" t="s">
        <v>5</v>
      </c>
      <c r="I187">
        <v>28</v>
      </c>
      <c r="J187">
        <v>18</v>
      </c>
      <c r="K187">
        <v>13</v>
      </c>
      <c r="L187">
        <v>20</v>
      </c>
      <c r="M187">
        <v>17</v>
      </c>
      <c r="N187">
        <v>34</v>
      </c>
      <c r="P187">
        <v>11</v>
      </c>
      <c r="Q187">
        <v>23</v>
      </c>
    </row>
    <row r="188" spans="1:17" x14ac:dyDescent="0.25">
      <c r="A188" s="7">
        <v>507009748</v>
      </c>
      <c r="B188" t="s">
        <v>168</v>
      </c>
      <c r="C188" t="s">
        <v>204</v>
      </c>
      <c r="D188" s="5">
        <v>3</v>
      </c>
      <c r="E188" s="5">
        <v>129</v>
      </c>
      <c r="F188" s="5">
        <v>182</v>
      </c>
      <c r="G188" s="5">
        <v>2</v>
      </c>
      <c r="H188" s="5" t="s">
        <v>8</v>
      </c>
      <c r="I188">
        <v>25</v>
      </c>
      <c r="J188">
        <v>14</v>
      </c>
      <c r="K188">
        <v>9</v>
      </c>
      <c r="L188">
        <v>12</v>
      </c>
      <c r="M188">
        <v>18</v>
      </c>
      <c r="N188">
        <v>34</v>
      </c>
      <c r="P188">
        <v>0</v>
      </c>
      <c r="Q188">
        <v>17</v>
      </c>
    </row>
    <row r="189" spans="1:17" x14ac:dyDescent="0.25">
      <c r="A189" s="7">
        <v>508008835</v>
      </c>
      <c r="B189" t="s">
        <v>402</v>
      </c>
      <c r="C189" t="s">
        <v>403</v>
      </c>
      <c r="D189" s="5">
        <v>1</v>
      </c>
      <c r="E189" s="5">
        <v>161</v>
      </c>
      <c r="F189" s="5">
        <v>213</v>
      </c>
      <c r="G189" s="5">
        <v>3</v>
      </c>
      <c r="H189" s="5" t="s">
        <v>5</v>
      </c>
      <c r="I189">
        <v>25</v>
      </c>
      <c r="J189">
        <v>18</v>
      </c>
      <c r="K189">
        <v>16</v>
      </c>
      <c r="L189">
        <v>17</v>
      </c>
      <c r="M189">
        <v>16</v>
      </c>
      <c r="N189">
        <v>41</v>
      </c>
      <c r="P189">
        <v>11</v>
      </c>
      <c r="Q189">
        <v>17</v>
      </c>
    </row>
    <row r="190" spans="1:17" x14ac:dyDescent="0.25">
      <c r="A190" s="7">
        <v>508008539</v>
      </c>
      <c r="B190" t="s">
        <v>402</v>
      </c>
      <c r="C190" t="s">
        <v>405</v>
      </c>
      <c r="D190" s="5">
        <v>1</v>
      </c>
      <c r="E190" s="5">
        <v>158</v>
      </c>
      <c r="F190" s="5">
        <v>213</v>
      </c>
      <c r="G190" s="5">
        <v>3</v>
      </c>
      <c r="H190" s="5" t="s">
        <v>5</v>
      </c>
      <c r="I190">
        <v>27</v>
      </c>
      <c r="J190">
        <v>18</v>
      </c>
      <c r="K190">
        <v>14</v>
      </c>
      <c r="L190">
        <v>19</v>
      </c>
      <c r="M190">
        <v>13</v>
      </c>
      <c r="N190">
        <v>34</v>
      </c>
      <c r="P190">
        <v>14</v>
      </c>
      <c r="Q190">
        <v>19</v>
      </c>
    </row>
    <row r="191" spans="1:17" x14ac:dyDescent="0.25">
      <c r="A191" s="7">
        <v>508008458</v>
      </c>
      <c r="B191" t="s">
        <v>402</v>
      </c>
      <c r="C191" t="s">
        <v>404</v>
      </c>
      <c r="D191" s="5">
        <v>1</v>
      </c>
      <c r="E191" s="5">
        <v>173</v>
      </c>
      <c r="F191" s="5">
        <v>213</v>
      </c>
      <c r="G191" s="5">
        <v>3</v>
      </c>
      <c r="H191" s="5" t="s">
        <v>5</v>
      </c>
      <c r="I191">
        <v>24</v>
      </c>
      <c r="J191">
        <v>21</v>
      </c>
      <c r="K191">
        <v>18</v>
      </c>
      <c r="L191">
        <v>17</v>
      </c>
      <c r="M191">
        <v>18</v>
      </c>
      <c r="N191">
        <v>41</v>
      </c>
      <c r="P191">
        <v>12</v>
      </c>
      <c r="Q191">
        <v>22</v>
      </c>
    </row>
    <row r="192" spans="1:17" x14ac:dyDescent="0.25">
      <c r="A192" s="7">
        <v>508005640</v>
      </c>
      <c r="B192" t="s">
        <v>402</v>
      </c>
      <c r="C192" t="s">
        <v>406</v>
      </c>
      <c r="D192" s="5">
        <v>1</v>
      </c>
      <c r="E192" s="5">
        <v>178</v>
      </c>
      <c r="F192" s="5">
        <v>213</v>
      </c>
      <c r="G192" s="5">
        <v>4</v>
      </c>
      <c r="H192" s="5" t="s">
        <v>6</v>
      </c>
      <c r="I192">
        <v>25</v>
      </c>
      <c r="J192">
        <v>20</v>
      </c>
      <c r="K192">
        <v>15</v>
      </c>
      <c r="L192">
        <v>19</v>
      </c>
      <c r="M192">
        <v>17</v>
      </c>
      <c r="N192">
        <v>43</v>
      </c>
      <c r="P192">
        <v>13</v>
      </c>
      <c r="Q192">
        <v>26</v>
      </c>
    </row>
    <row r="193" spans="1:17" x14ac:dyDescent="0.25">
      <c r="A193" s="7">
        <v>508009980</v>
      </c>
      <c r="B193" t="s">
        <v>402</v>
      </c>
      <c r="C193" t="s">
        <v>407</v>
      </c>
      <c r="D193" s="5">
        <v>2</v>
      </c>
      <c r="E193" s="5">
        <v>143</v>
      </c>
      <c r="F193" s="5">
        <v>197</v>
      </c>
      <c r="G193" s="5">
        <v>3</v>
      </c>
      <c r="H193" s="5" t="s">
        <v>5</v>
      </c>
      <c r="I193">
        <v>25</v>
      </c>
      <c r="J193">
        <v>20</v>
      </c>
      <c r="K193">
        <v>14</v>
      </c>
      <c r="L193">
        <v>17</v>
      </c>
      <c r="M193">
        <v>14</v>
      </c>
      <c r="N193">
        <v>23</v>
      </c>
      <c r="P193">
        <v>11</v>
      </c>
      <c r="Q193">
        <v>19</v>
      </c>
    </row>
    <row r="194" spans="1:17" x14ac:dyDescent="0.25">
      <c r="A194" s="7">
        <v>508008828</v>
      </c>
      <c r="B194" t="s">
        <v>402</v>
      </c>
      <c r="C194" t="s">
        <v>408</v>
      </c>
      <c r="D194" s="5">
        <v>6</v>
      </c>
      <c r="E194" s="5">
        <v>146</v>
      </c>
      <c r="F194" s="5">
        <v>192</v>
      </c>
      <c r="G194" s="5">
        <v>3</v>
      </c>
      <c r="H194" s="5" t="s">
        <v>5</v>
      </c>
      <c r="I194">
        <v>23</v>
      </c>
      <c r="J194">
        <v>20</v>
      </c>
      <c r="K194">
        <v>14</v>
      </c>
      <c r="L194">
        <v>20</v>
      </c>
      <c r="M194">
        <v>16</v>
      </c>
      <c r="N194">
        <v>22</v>
      </c>
      <c r="P194">
        <v>8</v>
      </c>
      <c r="Q194">
        <v>23</v>
      </c>
    </row>
    <row r="195" spans="1:17" x14ac:dyDescent="0.25">
      <c r="A195" s="7">
        <v>508009250</v>
      </c>
      <c r="B195" t="s">
        <v>402</v>
      </c>
      <c r="C195" t="s">
        <v>409</v>
      </c>
      <c r="D195" s="5">
        <v>1</v>
      </c>
      <c r="E195" s="5">
        <v>154</v>
      </c>
      <c r="F195" s="5">
        <v>213</v>
      </c>
      <c r="G195" s="5">
        <v>3</v>
      </c>
      <c r="H195" s="5" t="s">
        <v>5</v>
      </c>
      <c r="I195">
        <v>25</v>
      </c>
      <c r="J195">
        <v>17</v>
      </c>
      <c r="K195">
        <v>17</v>
      </c>
      <c r="L195">
        <v>18</v>
      </c>
      <c r="M195">
        <v>16</v>
      </c>
      <c r="N195">
        <v>30</v>
      </c>
      <c r="P195">
        <v>10</v>
      </c>
      <c r="Q195">
        <v>21</v>
      </c>
    </row>
    <row r="196" spans="1:17" x14ac:dyDescent="0.25">
      <c r="A196" s="7">
        <v>508008507</v>
      </c>
      <c r="B196" t="s">
        <v>402</v>
      </c>
      <c r="C196" t="s">
        <v>410</v>
      </c>
      <c r="D196" s="5">
        <v>6</v>
      </c>
      <c r="E196" s="5">
        <v>114</v>
      </c>
      <c r="F196" s="5">
        <v>192</v>
      </c>
      <c r="G196" s="5">
        <v>2</v>
      </c>
      <c r="H196" s="5" t="s">
        <v>8</v>
      </c>
      <c r="I196">
        <v>14</v>
      </c>
      <c r="J196">
        <v>16</v>
      </c>
      <c r="K196">
        <v>10</v>
      </c>
      <c r="L196">
        <v>19</v>
      </c>
      <c r="M196">
        <v>13</v>
      </c>
      <c r="N196">
        <v>19</v>
      </c>
      <c r="P196">
        <v>9</v>
      </c>
      <c r="Q196">
        <v>14</v>
      </c>
    </row>
    <row r="197" spans="1:17" x14ac:dyDescent="0.25">
      <c r="A197" s="7">
        <v>508008585</v>
      </c>
      <c r="B197" t="s">
        <v>402</v>
      </c>
      <c r="C197" t="s">
        <v>411</v>
      </c>
      <c r="D197" s="5">
        <v>1</v>
      </c>
      <c r="E197" s="5">
        <v>122</v>
      </c>
      <c r="F197" s="5">
        <v>213</v>
      </c>
      <c r="G197" s="5">
        <v>2</v>
      </c>
      <c r="H197" s="5" t="s">
        <v>8</v>
      </c>
      <c r="I197">
        <v>17</v>
      </c>
      <c r="J197">
        <v>14</v>
      </c>
      <c r="K197">
        <v>10</v>
      </c>
      <c r="L197">
        <v>16</v>
      </c>
      <c r="M197">
        <v>14</v>
      </c>
      <c r="N197">
        <v>31</v>
      </c>
      <c r="P197">
        <v>5</v>
      </c>
      <c r="Q197">
        <v>15</v>
      </c>
    </row>
    <row r="198" spans="1:17" x14ac:dyDescent="0.25">
      <c r="A198" s="7">
        <v>508008793</v>
      </c>
      <c r="B198" t="s">
        <v>402</v>
      </c>
      <c r="C198" t="s">
        <v>412</v>
      </c>
      <c r="D198" s="5">
        <v>6</v>
      </c>
      <c r="E198" s="5">
        <v>114</v>
      </c>
      <c r="F198" s="5">
        <v>192</v>
      </c>
      <c r="G198" s="5">
        <v>2</v>
      </c>
      <c r="H198" s="5" t="s">
        <v>8</v>
      </c>
      <c r="I198">
        <v>21</v>
      </c>
      <c r="J198">
        <v>13</v>
      </c>
      <c r="K198">
        <v>9</v>
      </c>
      <c r="L198">
        <v>15</v>
      </c>
      <c r="M198">
        <v>15</v>
      </c>
      <c r="N198">
        <v>15</v>
      </c>
      <c r="P198">
        <v>8</v>
      </c>
      <c r="Q198">
        <v>18</v>
      </c>
    </row>
    <row r="199" spans="1:17" x14ac:dyDescent="0.25">
      <c r="A199" s="7">
        <v>509006485</v>
      </c>
      <c r="B199" t="s">
        <v>413</v>
      </c>
      <c r="C199" t="s">
        <v>414</v>
      </c>
      <c r="D199" s="5">
        <v>2</v>
      </c>
      <c r="E199" s="5">
        <v>157</v>
      </c>
      <c r="F199" s="5">
        <v>197</v>
      </c>
      <c r="G199" s="5">
        <v>3</v>
      </c>
      <c r="H199" s="5" t="s">
        <v>5</v>
      </c>
      <c r="I199">
        <v>24</v>
      </c>
      <c r="J199">
        <v>19</v>
      </c>
      <c r="K199">
        <v>15</v>
      </c>
      <c r="L199">
        <v>19</v>
      </c>
      <c r="M199">
        <v>17</v>
      </c>
      <c r="N199">
        <v>29</v>
      </c>
      <c r="P199">
        <v>11</v>
      </c>
      <c r="Q199">
        <v>23</v>
      </c>
    </row>
    <row r="200" spans="1:17" x14ac:dyDescent="0.25">
      <c r="A200" s="7">
        <v>509006615</v>
      </c>
      <c r="B200" t="s">
        <v>413</v>
      </c>
      <c r="C200" t="s">
        <v>415</v>
      </c>
      <c r="D200" s="5">
        <v>2</v>
      </c>
      <c r="E200" s="5">
        <v>112</v>
      </c>
      <c r="F200" s="5">
        <v>197</v>
      </c>
      <c r="G200" s="5">
        <v>1</v>
      </c>
      <c r="H200" s="5" t="s">
        <v>7</v>
      </c>
      <c r="I200">
        <v>22</v>
      </c>
      <c r="J200">
        <v>19</v>
      </c>
      <c r="K200">
        <v>9</v>
      </c>
      <c r="L200">
        <v>15</v>
      </c>
      <c r="M200">
        <v>14</v>
      </c>
      <c r="N200">
        <v>0</v>
      </c>
      <c r="P200">
        <v>12</v>
      </c>
      <c r="Q200">
        <v>21</v>
      </c>
    </row>
    <row r="201" spans="1:17" x14ac:dyDescent="0.25">
      <c r="A201" s="7">
        <v>509006710</v>
      </c>
      <c r="B201" t="s">
        <v>413</v>
      </c>
      <c r="C201" t="s">
        <v>416</v>
      </c>
      <c r="D201" s="5">
        <v>3</v>
      </c>
      <c r="E201" s="5">
        <v>129</v>
      </c>
      <c r="F201" s="5">
        <v>182</v>
      </c>
      <c r="G201" s="5">
        <v>3</v>
      </c>
      <c r="H201" s="5" t="s">
        <v>5</v>
      </c>
      <c r="I201">
        <v>20</v>
      </c>
      <c r="J201">
        <v>18</v>
      </c>
      <c r="K201">
        <v>13</v>
      </c>
      <c r="L201">
        <v>17</v>
      </c>
      <c r="M201">
        <v>15</v>
      </c>
      <c r="N201">
        <v>24</v>
      </c>
      <c r="P201">
        <v>1</v>
      </c>
      <c r="Q201">
        <v>21</v>
      </c>
    </row>
    <row r="202" spans="1:17" x14ac:dyDescent="0.25">
      <c r="A202" s="7">
        <v>509006654</v>
      </c>
      <c r="B202" t="s">
        <v>413</v>
      </c>
      <c r="C202" t="s">
        <v>417</v>
      </c>
      <c r="D202" s="5">
        <v>2</v>
      </c>
      <c r="E202" s="5">
        <v>134</v>
      </c>
      <c r="F202" s="5">
        <v>197</v>
      </c>
      <c r="G202" s="5">
        <v>3</v>
      </c>
      <c r="H202" s="5" t="s">
        <v>5</v>
      </c>
      <c r="I202">
        <v>22</v>
      </c>
      <c r="J202">
        <v>17</v>
      </c>
      <c r="K202">
        <v>13</v>
      </c>
      <c r="L202">
        <v>18</v>
      </c>
      <c r="M202">
        <v>11</v>
      </c>
      <c r="N202">
        <v>26</v>
      </c>
      <c r="P202">
        <v>10</v>
      </c>
      <c r="Q202">
        <v>17</v>
      </c>
    </row>
    <row r="203" spans="1:17" x14ac:dyDescent="0.25">
      <c r="A203" s="7">
        <v>509006478</v>
      </c>
      <c r="B203" t="s">
        <v>413</v>
      </c>
      <c r="C203" t="s">
        <v>418</v>
      </c>
      <c r="D203" s="5">
        <v>1</v>
      </c>
      <c r="E203" s="5">
        <v>147</v>
      </c>
      <c r="F203" s="5">
        <v>213</v>
      </c>
      <c r="G203" s="5">
        <v>3</v>
      </c>
      <c r="H203" s="5" t="s">
        <v>5</v>
      </c>
      <c r="I203">
        <v>17</v>
      </c>
      <c r="J203">
        <v>15</v>
      </c>
      <c r="K203">
        <v>15</v>
      </c>
      <c r="L203">
        <v>20</v>
      </c>
      <c r="M203">
        <v>20</v>
      </c>
      <c r="N203">
        <v>29</v>
      </c>
      <c r="P203">
        <v>13</v>
      </c>
      <c r="Q203">
        <v>18</v>
      </c>
    </row>
    <row r="204" spans="1:17" x14ac:dyDescent="0.25">
      <c r="A204" s="7">
        <v>509006693</v>
      </c>
      <c r="B204" t="s">
        <v>413</v>
      </c>
      <c r="C204" t="s">
        <v>419</v>
      </c>
      <c r="D204" s="5">
        <v>2</v>
      </c>
      <c r="E204" s="5">
        <v>141</v>
      </c>
      <c r="F204" s="5">
        <v>197</v>
      </c>
      <c r="G204" s="5">
        <v>3</v>
      </c>
      <c r="H204" s="5" t="s">
        <v>5</v>
      </c>
      <c r="I204">
        <v>21</v>
      </c>
      <c r="J204">
        <v>16</v>
      </c>
      <c r="K204">
        <v>13</v>
      </c>
      <c r="L204">
        <v>19</v>
      </c>
      <c r="M204">
        <v>14</v>
      </c>
      <c r="N204">
        <v>28</v>
      </c>
      <c r="P204">
        <v>10</v>
      </c>
      <c r="Q204">
        <v>20</v>
      </c>
    </row>
    <row r="205" spans="1:17" x14ac:dyDescent="0.25">
      <c r="A205" s="7">
        <v>509006541</v>
      </c>
      <c r="B205" t="s">
        <v>413</v>
      </c>
      <c r="C205" t="s">
        <v>420</v>
      </c>
      <c r="D205" s="5">
        <v>4</v>
      </c>
      <c r="E205" s="5">
        <v>59</v>
      </c>
      <c r="F205" s="5">
        <v>166</v>
      </c>
      <c r="G205" s="5">
        <v>1</v>
      </c>
      <c r="H205" s="5" t="s">
        <v>7</v>
      </c>
      <c r="I205">
        <v>15</v>
      </c>
      <c r="J205">
        <v>15</v>
      </c>
      <c r="K205">
        <v>0</v>
      </c>
      <c r="L205">
        <v>11</v>
      </c>
      <c r="M205">
        <v>8</v>
      </c>
      <c r="N205">
        <v>0</v>
      </c>
      <c r="P205">
        <v>0</v>
      </c>
      <c r="Q205">
        <v>10</v>
      </c>
    </row>
    <row r="206" spans="1:17" x14ac:dyDescent="0.25">
      <c r="A206" s="7">
        <v>509006630</v>
      </c>
      <c r="B206" t="s">
        <v>413</v>
      </c>
      <c r="C206" t="s">
        <v>422</v>
      </c>
      <c r="D206" s="5">
        <v>6</v>
      </c>
      <c r="E206" s="5">
        <v>127</v>
      </c>
      <c r="F206" s="5">
        <v>192</v>
      </c>
      <c r="G206" s="5">
        <v>3</v>
      </c>
      <c r="H206" s="5" t="s">
        <v>5</v>
      </c>
      <c r="I206">
        <v>23</v>
      </c>
      <c r="J206">
        <v>12</v>
      </c>
      <c r="K206">
        <v>12</v>
      </c>
      <c r="L206">
        <v>16</v>
      </c>
      <c r="M206">
        <v>13</v>
      </c>
      <c r="N206">
        <v>25</v>
      </c>
      <c r="P206">
        <v>9</v>
      </c>
      <c r="Q206">
        <v>17</v>
      </c>
    </row>
    <row r="207" spans="1:17" x14ac:dyDescent="0.25">
      <c r="A207" s="7">
        <v>509105550</v>
      </c>
      <c r="B207" t="s">
        <v>413</v>
      </c>
      <c r="C207" t="s">
        <v>421</v>
      </c>
      <c r="D207" s="5">
        <v>10</v>
      </c>
      <c r="E207" s="5">
        <v>178</v>
      </c>
      <c r="F207" s="5">
        <v>195</v>
      </c>
      <c r="G207" s="5">
        <v>4</v>
      </c>
      <c r="H207" s="5" t="s">
        <v>6</v>
      </c>
      <c r="I207">
        <v>29</v>
      </c>
      <c r="J207">
        <v>20</v>
      </c>
      <c r="K207">
        <v>16</v>
      </c>
      <c r="L207">
        <v>21</v>
      </c>
      <c r="M207">
        <v>16</v>
      </c>
      <c r="N207">
        <v>35</v>
      </c>
      <c r="P207">
        <v>14</v>
      </c>
      <c r="Q207">
        <v>27</v>
      </c>
    </row>
    <row r="208" spans="1:17" x14ac:dyDescent="0.25">
      <c r="A208" s="7">
        <v>509006735</v>
      </c>
      <c r="B208" t="s">
        <v>413</v>
      </c>
      <c r="C208" t="s">
        <v>423</v>
      </c>
      <c r="D208" s="5">
        <v>6</v>
      </c>
      <c r="E208" s="5">
        <v>160</v>
      </c>
      <c r="F208" s="5">
        <v>192</v>
      </c>
      <c r="G208" s="5">
        <v>3</v>
      </c>
      <c r="H208" s="5" t="s">
        <v>5</v>
      </c>
      <c r="I208">
        <v>27</v>
      </c>
      <c r="J208">
        <v>20</v>
      </c>
      <c r="K208">
        <v>16</v>
      </c>
      <c r="L208">
        <v>21</v>
      </c>
      <c r="M208">
        <v>18</v>
      </c>
      <c r="N208">
        <v>23</v>
      </c>
      <c r="P208">
        <v>12</v>
      </c>
      <c r="Q208">
        <v>23</v>
      </c>
    </row>
    <row r="209" spans="1:17" x14ac:dyDescent="0.25">
      <c r="A209" s="7">
        <v>509006358</v>
      </c>
      <c r="B209" t="s">
        <v>413</v>
      </c>
      <c r="C209" t="s">
        <v>424</v>
      </c>
      <c r="D209" s="5">
        <v>2</v>
      </c>
      <c r="E209" s="5">
        <v>125</v>
      </c>
      <c r="F209" s="5">
        <v>197</v>
      </c>
      <c r="G209" s="5">
        <v>3</v>
      </c>
      <c r="H209" s="5" t="s">
        <v>5</v>
      </c>
      <c r="I209">
        <v>16</v>
      </c>
      <c r="J209">
        <v>14</v>
      </c>
      <c r="K209">
        <v>14</v>
      </c>
      <c r="L209">
        <v>17</v>
      </c>
      <c r="M209">
        <v>17</v>
      </c>
      <c r="N209">
        <v>21</v>
      </c>
      <c r="P209">
        <v>8</v>
      </c>
      <c r="Q209">
        <v>18</v>
      </c>
    </row>
    <row r="210" spans="1:17" x14ac:dyDescent="0.25">
      <c r="A210" s="7">
        <v>509006534</v>
      </c>
      <c r="B210" t="s">
        <v>413</v>
      </c>
      <c r="C210" t="s">
        <v>425</v>
      </c>
      <c r="D210" s="5">
        <v>1</v>
      </c>
      <c r="E210" s="5">
        <v>124</v>
      </c>
      <c r="F210" s="5">
        <v>213</v>
      </c>
      <c r="G210" s="5">
        <v>2</v>
      </c>
      <c r="H210" s="5" t="s">
        <v>8</v>
      </c>
      <c r="I210">
        <v>14</v>
      </c>
      <c r="J210">
        <v>14</v>
      </c>
      <c r="K210">
        <v>11</v>
      </c>
      <c r="L210">
        <v>18</v>
      </c>
      <c r="M210">
        <v>15</v>
      </c>
      <c r="N210">
        <v>26</v>
      </c>
      <c r="P210">
        <v>9</v>
      </c>
      <c r="Q210">
        <v>17</v>
      </c>
    </row>
    <row r="211" spans="1:17" x14ac:dyDescent="0.25">
      <c r="A211" s="7">
        <v>509006527</v>
      </c>
      <c r="B211" t="s">
        <v>413</v>
      </c>
      <c r="C211" t="s">
        <v>426</v>
      </c>
      <c r="D211" s="5">
        <v>2</v>
      </c>
      <c r="E211" s="5">
        <v>184</v>
      </c>
      <c r="F211" s="5">
        <v>197</v>
      </c>
      <c r="G211" s="5">
        <v>4</v>
      </c>
      <c r="H211" s="5" t="s">
        <v>6</v>
      </c>
      <c r="I211">
        <v>28</v>
      </c>
      <c r="J211">
        <v>21</v>
      </c>
      <c r="K211">
        <v>18</v>
      </c>
      <c r="L211">
        <v>22</v>
      </c>
      <c r="M211">
        <v>20</v>
      </c>
      <c r="N211">
        <v>33</v>
      </c>
      <c r="P211">
        <v>14</v>
      </c>
      <c r="Q211">
        <v>28</v>
      </c>
    </row>
    <row r="212" spans="1:17" x14ac:dyDescent="0.25">
      <c r="A212" s="7">
        <v>509006647</v>
      </c>
      <c r="B212" t="s">
        <v>413</v>
      </c>
      <c r="C212" t="s">
        <v>427</v>
      </c>
      <c r="D212" s="5">
        <v>4</v>
      </c>
      <c r="E212" s="5">
        <v>94</v>
      </c>
      <c r="F212" s="5">
        <v>166</v>
      </c>
      <c r="G212" s="5">
        <v>1</v>
      </c>
      <c r="H212" s="5" t="s">
        <v>7</v>
      </c>
      <c r="I212">
        <v>22</v>
      </c>
      <c r="J212">
        <v>17</v>
      </c>
      <c r="K212">
        <v>9</v>
      </c>
      <c r="L212">
        <v>0</v>
      </c>
      <c r="M212">
        <v>15</v>
      </c>
      <c r="N212">
        <v>15</v>
      </c>
      <c r="P212">
        <v>1</v>
      </c>
      <c r="Q212">
        <v>15</v>
      </c>
    </row>
    <row r="213" spans="1:17" x14ac:dyDescent="0.25">
      <c r="A213" s="7">
        <v>506065549</v>
      </c>
      <c r="B213" t="s">
        <v>413</v>
      </c>
      <c r="C213" t="s">
        <v>428</v>
      </c>
      <c r="D213" s="5">
        <v>2</v>
      </c>
      <c r="E213" s="5">
        <v>184</v>
      </c>
      <c r="F213" s="5">
        <v>197</v>
      </c>
      <c r="G213" s="5">
        <v>4</v>
      </c>
      <c r="H213" s="5" t="s">
        <v>6</v>
      </c>
      <c r="I213">
        <v>30</v>
      </c>
      <c r="J213">
        <v>21</v>
      </c>
      <c r="K213">
        <v>17</v>
      </c>
      <c r="L213">
        <v>21</v>
      </c>
      <c r="M213">
        <v>20</v>
      </c>
      <c r="N213">
        <v>37</v>
      </c>
      <c r="P213">
        <v>12</v>
      </c>
      <c r="Q213">
        <v>26</v>
      </c>
    </row>
    <row r="214" spans="1:17" x14ac:dyDescent="0.25">
      <c r="A214" s="7">
        <v>509006453</v>
      </c>
      <c r="B214" t="s">
        <v>413</v>
      </c>
      <c r="C214" t="s">
        <v>429</v>
      </c>
      <c r="D214" s="5">
        <v>6</v>
      </c>
      <c r="E214" s="5">
        <v>126</v>
      </c>
      <c r="F214" s="5">
        <v>192</v>
      </c>
      <c r="G214" s="5">
        <v>3</v>
      </c>
      <c r="H214" s="5" t="s">
        <v>5</v>
      </c>
      <c r="I214">
        <v>18</v>
      </c>
      <c r="J214">
        <v>18</v>
      </c>
      <c r="K214">
        <v>11</v>
      </c>
      <c r="L214">
        <v>17</v>
      </c>
      <c r="M214">
        <v>15</v>
      </c>
      <c r="N214">
        <v>18</v>
      </c>
      <c r="P214">
        <v>10</v>
      </c>
      <c r="Q214">
        <v>19</v>
      </c>
    </row>
    <row r="215" spans="1:17" x14ac:dyDescent="0.25">
      <c r="A215" s="7">
        <v>509006372</v>
      </c>
      <c r="B215" t="s">
        <v>413</v>
      </c>
      <c r="C215" t="s">
        <v>430</v>
      </c>
      <c r="D215" s="5">
        <v>1</v>
      </c>
      <c r="E215" s="5">
        <v>206</v>
      </c>
      <c r="F215" s="5">
        <v>213</v>
      </c>
      <c r="G215" s="5">
        <v>4</v>
      </c>
      <c r="H215" s="5" t="s">
        <v>6</v>
      </c>
      <c r="I215">
        <v>30</v>
      </c>
      <c r="J215">
        <v>21</v>
      </c>
      <c r="K215">
        <v>19</v>
      </c>
      <c r="L215">
        <v>22</v>
      </c>
      <c r="M215">
        <v>24</v>
      </c>
      <c r="N215">
        <v>48</v>
      </c>
      <c r="P215">
        <v>14</v>
      </c>
      <c r="Q215">
        <v>28</v>
      </c>
    </row>
    <row r="216" spans="1:17" x14ac:dyDescent="0.25">
      <c r="A216" s="7">
        <v>509006608</v>
      </c>
      <c r="B216" t="s">
        <v>413</v>
      </c>
      <c r="C216" t="s">
        <v>431</v>
      </c>
      <c r="D216" s="5">
        <v>1</v>
      </c>
      <c r="E216" s="5">
        <v>161</v>
      </c>
      <c r="F216" s="5">
        <v>213</v>
      </c>
      <c r="G216" s="5">
        <v>1</v>
      </c>
      <c r="H216" s="5" t="s">
        <v>7</v>
      </c>
      <c r="I216">
        <v>0</v>
      </c>
      <c r="J216">
        <v>18</v>
      </c>
      <c r="K216">
        <v>18</v>
      </c>
      <c r="L216">
        <v>20</v>
      </c>
      <c r="M216">
        <v>21</v>
      </c>
      <c r="N216">
        <v>44</v>
      </c>
      <c r="P216">
        <v>14</v>
      </c>
      <c r="Q216">
        <v>26</v>
      </c>
    </row>
    <row r="217" spans="1:17" x14ac:dyDescent="0.25">
      <c r="A217" s="7">
        <v>509006661</v>
      </c>
      <c r="B217" t="s">
        <v>413</v>
      </c>
      <c r="C217" t="s">
        <v>432</v>
      </c>
      <c r="D217" s="5">
        <v>6</v>
      </c>
      <c r="E217" s="5">
        <v>140</v>
      </c>
      <c r="F217" s="5">
        <v>192</v>
      </c>
      <c r="G217" s="5">
        <v>3</v>
      </c>
      <c r="H217" s="5" t="s">
        <v>5</v>
      </c>
      <c r="I217">
        <v>24</v>
      </c>
      <c r="J217">
        <v>18</v>
      </c>
      <c r="K217">
        <v>10</v>
      </c>
      <c r="L217">
        <v>19</v>
      </c>
      <c r="M217">
        <v>16</v>
      </c>
      <c r="N217">
        <v>22</v>
      </c>
      <c r="P217">
        <v>11</v>
      </c>
      <c r="Q217">
        <v>20</v>
      </c>
    </row>
    <row r="218" spans="1:17" x14ac:dyDescent="0.25">
      <c r="A218" s="7">
        <v>510008335</v>
      </c>
      <c r="B218" t="s">
        <v>433</v>
      </c>
      <c r="C218" t="s">
        <v>434</v>
      </c>
      <c r="D218" s="5">
        <v>1</v>
      </c>
      <c r="E218" s="5">
        <v>150</v>
      </c>
      <c r="F218" s="5">
        <v>213</v>
      </c>
      <c r="G218" s="5">
        <v>3</v>
      </c>
      <c r="H218" s="5" t="s">
        <v>5</v>
      </c>
      <c r="I218">
        <v>21</v>
      </c>
      <c r="J218">
        <v>14</v>
      </c>
      <c r="K218">
        <v>12</v>
      </c>
      <c r="L218">
        <v>19</v>
      </c>
      <c r="M218">
        <v>17</v>
      </c>
      <c r="N218">
        <v>35</v>
      </c>
      <c r="P218">
        <v>10</v>
      </c>
      <c r="Q218">
        <v>22</v>
      </c>
    </row>
    <row r="219" spans="1:17" x14ac:dyDescent="0.25">
      <c r="A219" s="7">
        <v>510008423</v>
      </c>
      <c r="B219" t="s">
        <v>433</v>
      </c>
      <c r="C219" t="s">
        <v>435</v>
      </c>
      <c r="D219" s="5">
        <v>1</v>
      </c>
      <c r="E219" s="5">
        <v>128</v>
      </c>
      <c r="F219" s="5">
        <v>213</v>
      </c>
      <c r="G219" s="5">
        <v>1</v>
      </c>
      <c r="H219" s="5" t="s">
        <v>7</v>
      </c>
      <c r="I219">
        <v>21</v>
      </c>
      <c r="J219">
        <v>15</v>
      </c>
      <c r="K219">
        <v>14</v>
      </c>
      <c r="L219">
        <v>16</v>
      </c>
      <c r="M219">
        <v>14</v>
      </c>
      <c r="N219">
        <v>31</v>
      </c>
      <c r="P219">
        <v>0</v>
      </c>
      <c r="Q219">
        <v>17</v>
      </c>
    </row>
    <row r="220" spans="1:17" x14ac:dyDescent="0.25">
      <c r="A220" s="7">
        <v>510008649</v>
      </c>
      <c r="B220" t="s">
        <v>433</v>
      </c>
      <c r="C220" t="s">
        <v>436</v>
      </c>
      <c r="D220" s="5">
        <v>1</v>
      </c>
      <c r="E220" s="5">
        <v>139</v>
      </c>
      <c r="F220" s="5">
        <v>213</v>
      </c>
      <c r="G220" s="5">
        <v>3</v>
      </c>
      <c r="H220" s="5" t="s">
        <v>5</v>
      </c>
      <c r="I220">
        <v>24</v>
      </c>
      <c r="J220">
        <v>12</v>
      </c>
      <c r="K220">
        <v>11</v>
      </c>
      <c r="L220">
        <v>15</v>
      </c>
      <c r="M220">
        <v>15</v>
      </c>
      <c r="N220">
        <v>33</v>
      </c>
      <c r="P220">
        <v>11</v>
      </c>
      <c r="Q220">
        <v>18</v>
      </c>
    </row>
    <row r="221" spans="1:17" x14ac:dyDescent="0.25">
      <c r="A221" s="7">
        <v>510008293</v>
      </c>
      <c r="B221" t="s">
        <v>433</v>
      </c>
      <c r="C221" t="s">
        <v>437</v>
      </c>
      <c r="D221" s="5">
        <v>1</v>
      </c>
      <c r="E221" s="5">
        <v>157</v>
      </c>
      <c r="F221" s="5">
        <v>213</v>
      </c>
      <c r="G221" s="5">
        <v>3</v>
      </c>
      <c r="H221" s="5" t="s">
        <v>5</v>
      </c>
      <c r="I221">
        <v>24</v>
      </c>
      <c r="J221">
        <v>18</v>
      </c>
      <c r="K221">
        <v>15</v>
      </c>
      <c r="L221">
        <v>18</v>
      </c>
      <c r="M221">
        <v>15</v>
      </c>
      <c r="N221">
        <v>36</v>
      </c>
      <c r="P221">
        <v>12</v>
      </c>
      <c r="Q221">
        <v>19</v>
      </c>
    </row>
    <row r="222" spans="1:17" x14ac:dyDescent="0.25">
      <c r="A222" s="7">
        <v>510008688</v>
      </c>
      <c r="B222" t="s">
        <v>433</v>
      </c>
      <c r="C222" t="s">
        <v>438</v>
      </c>
      <c r="D222" s="5">
        <v>1</v>
      </c>
      <c r="E222" s="5">
        <v>159</v>
      </c>
      <c r="F222" s="5">
        <v>213</v>
      </c>
      <c r="G222" s="5">
        <v>3</v>
      </c>
      <c r="H222" s="5" t="s">
        <v>5</v>
      </c>
      <c r="I222">
        <v>21</v>
      </c>
      <c r="J222">
        <v>16</v>
      </c>
      <c r="K222">
        <v>15</v>
      </c>
      <c r="L222">
        <v>19</v>
      </c>
      <c r="M222">
        <v>19</v>
      </c>
      <c r="N222">
        <v>33</v>
      </c>
      <c r="P222">
        <v>13</v>
      </c>
      <c r="Q222">
        <v>23</v>
      </c>
    </row>
    <row r="223" spans="1:17" x14ac:dyDescent="0.25">
      <c r="A223" s="7">
        <v>510008462</v>
      </c>
      <c r="B223" t="s">
        <v>433</v>
      </c>
      <c r="C223" t="s">
        <v>439</v>
      </c>
      <c r="D223" s="5">
        <v>1</v>
      </c>
      <c r="E223" s="5">
        <v>178</v>
      </c>
      <c r="F223" s="5">
        <v>213</v>
      </c>
      <c r="G223" s="5">
        <v>4</v>
      </c>
      <c r="H223" s="5" t="s">
        <v>6</v>
      </c>
      <c r="I223">
        <v>26</v>
      </c>
      <c r="J223">
        <v>19</v>
      </c>
      <c r="K223">
        <v>16</v>
      </c>
      <c r="L223">
        <v>19</v>
      </c>
      <c r="M223">
        <v>21</v>
      </c>
      <c r="N223">
        <v>40</v>
      </c>
      <c r="P223">
        <v>12</v>
      </c>
      <c r="Q223">
        <v>25</v>
      </c>
    </row>
    <row r="224" spans="1:17" x14ac:dyDescent="0.25">
      <c r="A224" s="7">
        <v>510008367</v>
      </c>
      <c r="B224" t="s">
        <v>433</v>
      </c>
      <c r="C224" t="s">
        <v>440</v>
      </c>
      <c r="D224" s="5">
        <v>1</v>
      </c>
      <c r="E224" s="5">
        <v>156</v>
      </c>
      <c r="F224" s="5">
        <v>213</v>
      </c>
      <c r="G224" s="5">
        <v>3</v>
      </c>
      <c r="H224" s="5" t="s">
        <v>5</v>
      </c>
      <c r="I224">
        <v>22</v>
      </c>
      <c r="J224">
        <v>16</v>
      </c>
      <c r="K224">
        <v>13</v>
      </c>
      <c r="L224">
        <v>18</v>
      </c>
      <c r="M224">
        <v>18</v>
      </c>
      <c r="N224">
        <v>40</v>
      </c>
      <c r="P224">
        <v>11</v>
      </c>
      <c r="Q224">
        <v>18</v>
      </c>
    </row>
    <row r="225" spans="1:17" x14ac:dyDescent="0.25">
      <c r="A225" s="7">
        <v>510008663</v>
      </c>
      <c r="B225" t="s">
        <v>433</v>
      </c>
      <c r="C225" t="s">
        <v>441</v>
      </c>
      <c r="D225" s="5">
        <v>1</v>
      </c>
      <c r="E225" s="5">
        <v>185</v>
      </c>
      <c r="F225" s="5">
        <v>213</v>
      </c>
      <c r="G225" s="5">
        <v>4</v>
      </c>
      <c r="H225" s="5" t="s">
        <v>6</v>
      </c>
      <c r="I225">
        <v>27</v>
      </c>
      <c r="J225">
        <v>20</v>
      </c>
      <c r="K225">
        <v>17</v>
      </c>
      <c r="L225">
        <v>21</v>
      </c>
      <c r="M225">
        <v>20</v>
      </c>
      <c r="N225">
        <v>40</v>
      </c>
      <c r="P225">
        <v>13</v>
      </c>
      <c r="Q225">
        <v>27</v>
      </c>
    </row>
    <row r="226" spans="1:17" x14ac:dyDescent="0.25">
      <c r="A226" s="7">
        <v>510008656</v>
      </c>
      <c r="B226" t="s">
        <v>433</v>
      </c>
      <c r="C226" t="s">
        <v>442</v>
      </c>
      <c r="D226" s="5">
        <v>1</v>
      </c>
      <c r="E226" s="5">
        <v>148</v>
      </c>
      <c r="F226" s="5">
        <v>213</v>
      </c>
      <c r="G226" s="5">
        <v>3</v>
      </c>
      <c r="H226" s="5" t="s">
        <v>5</v>
      </c>
      <c r="I226">
        <v>25</v>
      </c>
      <c r="J226">
        <v>17</v>
      </c>
      <c r="K226">
        <v>14</v>
      </c>
      <c r="L226">
        <v>18</v>
      </c>
      <c r="M226">
        <v>16</v>
      </c>
      <c r="N226">
        <v>28</v>
      </c>
      <c r="P226">
        <v>10</v>
      </c>
      <c r="Q226">
        <v>20</v>
      </c>
    </row>
    <row r="227" spans="1:17" x14ac:dyDescent="0.25">
      <c r="A227" s="7">
        <v>510008215</v>
      </c>
      <c r="B227" t="s">
        <v>433</v>
      </c>
      <c r="C227" t="s">
        <v>443</v>
      </c>
      <c r="D227" s="5">
        <v>2</v>
      </c>
      <c r="E227" s="5">
        <v>167</v>
      </c>
      <c r="F227" s="5">
        <v>197</v>
      </c>
      <c r="G227" s="5">
        <v>4</v>
      </c>
      <c r="H227" s="5" t="s">
        <v>6</v>
      </c>
      <c r="I227">
        <v>28</v>
      </c>
      <c r="J227">
        <v>19</v>
      </c>
      <c r="K227">
        <v>13</v>
      </c>
      <c r="L227">
        <v>20</v>
      </c>
      <c r="M227">
        <v>19</v>
      </c>
      <c r="N227">
        <v>35</v>
      </c>
      <c r="P227">
        <v>9</v>
      </c>
      <c r="Q227">
        <v>24</v>
      </c>
    </row>
    <row r="228" spans="1:17" x14ac:dyDescent="0.25">
      <c r="A228" s="7">
        <v>510008247</v>
      </c>
      <c r="B228" t="s">
        <v>433</v>
      </c>
      <c r="C228" t="s">
        <v>444</v>
      </c>
      <c r="D228" s="5">
        <v>1</v>
      </c>
      <c r="E228" s="5">
        <v>117</v>
      </c>
      <c r="F228" s="5">
        <v>213</v>
      </c>
      <c r="G228" s="5">
        <v>1</v>
      </c>
      <c r="H228" s="5" t="s">
        <v>7</v>
      </c>
      <c r="I228">
        <v>19</v>
      </c>
      <c r="J228">
        <v>16</v>
      </c>
      <c r="K228">
        <v>15</v>
      </c>
      <c r="L228">
        <v>20</v>
      </c>
      <c r="M228">
        <v>14</v>
      </c>
      <c r="N228">
        <v>0</v>
      </c>
      <c r="P228">
        <v>14</v>
      </c>
      <c r="Q228">
        <v>19</v>
      </c>
    </row>
    <row r="229" spans="1:17" x14ac:dyDescent="0.25">
      <c r="A229" s="7">
        <v>510008247</v>
      </c>
      <c r="B229" t="s">
        <v>433</v>
      </c>
      <c r="C229" t="s">
        <v>444</v>
      </c>
      <c r="D229" s="5">
        <v>3</v>
      </c>
      <c r="E229" s="5">
        <v>147</v>
      </c>
      <c r="F229" s="5">
        <v>182</v>
      </c>
      <c r="G229" s="5">
        <v>3</v>
      </c>
      <c r="H229" s="5" t="s">
        <v>5</v>
      </c>
      <c r="I229">
        <v>23</v>
      </c>
      <c r="J229">
        <v>16</v>
      </c>
      <c r="K229">
        <v>15</v>
      </c>
      <c r="L229">
        <v>20</v>
      </c>
      <c r="M229">
        <v>18</v>
      </c>
      <c r="N229">
        <v>32</v>
      </c>
      <c r="P229">
        <v>1</v>
      </c>
      <c r="Q229">
        <v>22</v>
      </c>
    </row>
    <row r="230" spans="1:17" x14ac:dyDescent="0.25">
      <c r="A230" s="7">
        <v>510008720</v>
      </c>
      <c r="B230" t="s">
        <v>433</v>
      </c>
      <c r="C230" t="s">
        <v>445</v>
      </c>
      <c r="D230" s="5">
        <v>1</v>
      </c>
      <c r="E230" s="5">
        <v>137</v>
      </c>
      <c r="F230" s="5">
        <v>213</v>
      </c>
      <c r="G230" s="5">
        <v>3</v>
      </c>
      <c r="H230" s="5" t="s">
        <v>5</v>
      </c>
      <c r="I230">
        <v>18</v>
      </c>
      <c r="J230">
        <v>16</v>
      </c>
      <c r="K230">
        <v>12</v>
      </c>
      <c r="L230">
        <v>16</v>
      </c>
      <c r="M230">
        <v>13</v>
      </c>
      <c r="N230">
        <v>32</v>
      </c>
      <c r="P230">
        <v>10</v>
      </c>
      <c r="Q230">
        <v>20</v>
      </c>
    </row>
    <row r="231" spans="1:17" x14ac:dyDescent="0.25">
      <c r="A231" s="7">
        <v>510008536</v>
      </c>
      <c r="B231" t="s">
        <v>433</v>
      </c>
      <c r="C231" t="s">
        <v>446</v>
      </c>
      <c r="D231" s="5">
        <v>2</v>
      </c>
      <c r="E231" s="5">
        <v>171</v>
      </c>
      <c r="F231" s="5">
        <v>197</v>
      </c>
      <c r="G231" s="5">
        <v>4</v>
      </c>
      <c r="H231" s="5" t="s">
        <v>6</v>
      </c>
      <c r="I231">
        <v>29</v>
      </c>
      <c r="J231">
        <v>17</v>
      </c>
      <c r="K231">
        <v>15</v>
      </c>
      <c r="L231">
        <v>20</v>
      </c>
      <c r="M231">
        <v>19</v>
      </c>
      <c r="N231">
        <v>31</v>
      </c>
      <c r="P231">
        <v>14</v>
      </c>
      <c r="Q231">
        <v>26</v>
      </c>
    </row>
    <row r="232" spans="1:17" x14ac:dyDescent="0.25">
      <c r="A232" s="7">
        <v>510008342</v>
      </c>
      <c r="B232" t="s">
        <v>433</v>
      </c>
      <c r="C232" t="s">
        <v>447</v>
      </c>
      <c r="D232" s="5">
        <v>1</v>
      </c>
      <c r="E232" s="5">
        <v>92</v>
      </c>
      <c r="F232" s="5">
        <v>213</v>
      </c>
      <c r="G232" s="5">
        <v>1</v>
      </c>
      <c r="H232" s="5" t="s">
        <v>7</v>
      </c>
      <c r="I232">
        <v>19</v>
      </c>
      <c r="J232">
        <v>13</v>
      </c>
      <c r="K232">
        <v>10</v>
      </c>
      <c r="L232">
        <v>14</v>
      </c>
      <c r="M232">
        <v>13</v>
      </c>
      <c r="N232">
        <v>0</v>
      </c>
      <c r="P232">
        <v>7</v>
      </c>
      <c r="Q232">
        <v>16</v>
      </c>
    </row>
    <row r="233" spans="1:17" x14ac:dyDescent="0.25">
      <c r="A233" s="7">
        <v>510008381</v>
      </c>
      <c r="B233" t="s">
        <v>433</v>
      </c>
      <c r="C233" t="s">
        <v>448</v>
      </c>
      <c r="D233" s="5">
        <v>4</v>
      </c>
      <c r="E233" s="5">
        <v>117</v>
      </c>
      <c r="F233" s="5">
        <v>166</v>
      </c>
      <c r="G233" s="5">
        <v>3</v>
      </c>
      <c r="H233" s="5" t="s">
        <v>5</v>
      </c>
      <c r="I233">
        <v>22</v>
      </c>
      <c r="J233">
        <v>14</v>
      </c>
      <c r="K233">
        <v>11</v>
      </c>
      <c r="L233">
        <v>16</v>
      </c>
      <c r="M233">
        <v>16</v>
      </c>
      <c r="N233">
        <v>19</v>
      </c>
      <c r="P233">
        <v>1</v>
      </c>
      <c r="Q233">
        <v>18</v>
      </c>
    </row>
    <row r="234" spans="1:17" x14ac:dyDescent="0.25">
      <c r="A234" s="7">
        <v>510008286</v>
      </c>
      <c r="B234" t="s">
        <v>433</v>
      </c>
      <c r="C234" t="s">
        <v>449</v>
      </c>
      <c r="D234" s="5">
        <v>1</v>
      </c>
      <c r="E234" s="5">
        <v>131</v>
      </c>
      <c r="F234" s="5">
        <v>213</v>
      </c>
      <c r="G234" s="5">
        <v>1</v>
      </c>
      <c r="H234" s="5" t="s">
        <v>7</v>
      </c>
      <c r="I234">
        <v>22</v>
      </c>
      <c r="J234">
        <v>18</v>
      </c>
      <c r="K234">
        <v>16</v>
      </c>
      <c r="L234">
        <v>22</v>
      </c>
      <c r="M234">
        <v>20</v>
      </c>
      <c r="N234">
        <v>0</v>
      </c>
      <c r="P234">
        <v>10</v>
      </c>
      <c r="Q234">
        <v>23</v>
      </c>
    </row>
    <row r="235" spans="1:17" x14ac:dyDescent="0.25">
      <c r="A235" s="7">
        <v>510008286</v>
      </c>
      <c r="B235" t="s">
        <v>433</v>
      </c>
      <c r="C235" t="s">
        <v>449</v>
      </c>
      <c r="D235" s="5">
        <v>2</v>
      </c>
      <c r="E235" s="5">
        <v>168</v>
      </c>
      <c r="F235" s="5">
        <v>197</v>
      </c>
      <c r="G235" s="5">
        <v>4</v>
      </c>
      <c r="H235" s="5" t="s">
        <v>6</v>
      </c>
      <c r="I235">
        <v>25</v>
      </c>
      <c r="J235">
        <v>21</v>
      </c>
      <c r="K235">
        <v>16</v>
      </c>
      <c r="L235">
        <v>21</v>
      </c>
      <c r="M235">
        <v>21</v>
      </c>
      <c r="N235">
        <v>32</v>
      </c>
      <c r="P235">
        <v>10</v>
      </c>
      <c r="Q235">
        <v>22</v>
      </c>
    </row>
    <row r="236" spans="1:17" x14ac:dyDescent="0.25">
      <c r="A236" s="7">
        <v>510008279</v>
      </c>
      <c r="B236" t="s">
        <v>433</v>
      </c>
      <c r="C236" t="s">
        <v>450</v>
      </c>
      <c r="D236" s="5">
        <v>2</v>
      </c>
      <c r="E236" s="5">
        <v>161</v>
      </c>
      <c r="F236" s="5">
        <v>197</v>
      </c>
      <c r="G236" s="5">
        <v>3</v>
      </c>
      <c r="H236" s="5" t="s">
        <v>5</v>
      </c>
      <c r="I236">
        <v>24</v>
      </c>
      <c r="J236">
        <v>18</v>
      </c>
      <c r="K236">
        <v>14</v>
      </c>
      <c r="L236">
        <v>19</v>
      </c>
      <c r="M236">
        <v>18</v>
      </c>
      <c r="N236">
        <v>31</v>
      </c>
      <c r="P236">
        <v>14</v>
      </c>
      <c r="Q236">
        <v>23</v>
      </c>
    </row>
    <row r="237" spans="1:17" x14ac:dyDescent="0.25">
      <c r="A237" s="7">
        <v>510008543</v>
      </c>
      <c r="B237" t="s">
        <v>433</v>
      </c>
      <c r="C237" t="s">
        <v>451</v>
      </c>
      <c r="D237" s="5">
        <v>5</v>
      </c>
      <c r="E237" s="5">
        <v>146</v>
      </c>
      <c r="F237" s="5">
        <v>208</v>
      </c>
      <c r="G237" s="5">
        <v>3</v>
      </c>
      <c r="H237" s="5" t="s">
        <v>5</v>
      </c>
      <c r="I237">
        <v>22</v>
      </c>
      <c r="J237">
        <v>14</v>
      </c>
      <c r="K237">
        <v>13</v>
      </c>
      <c r="L237">
        <v>19</v>
      </c>
      <c r="M237">
        <v>17</v>
      </c>
      <c r="N237">
        <v>28</v>
      </c>
      <c r="P237">
        <v>13</v>
      </c>
      <c r="Q237">
        <v>20</v>
      </c>
    </row>
    <row r="238" spans="1:17" x14ac:dyDescent="0.25">
      <c r="A238" s="7">
        <v>510008303</v>
      </c>
      <c r="B238" t="s">
        <v>433</v>
      </c>
      <c r="C238" t="s">
        <v>452</v>
      </c>
      <c r="D238" s="5">
        <v>1</v>
      </c>
      <c r="E238" s="5">
        <v>120</v>
      </c>
      <c r="F238" s="5">
        <v>213</v>
      </c>
      <c r="G238" s="5">
        <v>2</v>
      </c>
      <c r="H238" s="5" t="s">
        <v>8</v>
      </c>
      <c r="I238">
        <v>21</v>
      </c>
      <c r="J238">
        <v>12</v>
      </c>
      <c r="K238">
        <v>13</v>
      </c>
      <c r="L238">
        <v>15</v>
      </c>
      <c r="M238">
        <v>13</v>
      </c>
      <c r="N238">
        <v>22</v>
      </c>
      <c r="P238">
        <v>9</v>
      </c>
      <c r="Q238">
        <v>15</v>
      </c>
    </row>
    <row r="239" spans="1:17" x14ac:dyDescent="0.25">
      <c r="A239" s="7">
        <v>510008409</v>
      </c>
      <c r="B239" t="s">
        <v>433</v>
      </c>
      <c r="C239" t="s">
        <v>453</v>
      </c>
      <c r="D239" s="5">
        <v>1</v>
      </c>
      <c r="E239" s="5">
        <v>138</v>
      </c>
      <c r="F239" s="5">
        <v>213</v>
      </c>
      <c r="G239" s="5">
        <v>3</v>
      </c>
      <c r="H239" s="5" t="s">
        <v>5</v>
      </c>
      <c r="I239">
        <v>20</v>
      </c>
      <c r="J239">
        <v>14</v>
      </c>
      <c r="K239">
        <v>13</v>
      </c>
      <c r="L239">
        <v>15</v>
      </c>
      <c r="M239">
        <v>18</v>
      </c>
      <c r="N239">
        <v>29</v>
      </c>
      <c r="P239">
        <v>10</v>
      </c>
      <c r="Q239">
        <v>19</v>
      </c>
    </row>
    <row r="240" spans="1:17" x14ac:dyDescent="0.25">
      <c r="A240" s="7">
        <v>510008416</v>
      </c>
      <c r="B240" t="s">
        <v>433</v>
      </c>
      <c r="C240" t="s">
        <v>454</v>
      </c>
      <c r="D240" s="5">
        <v>1</v>
      </c>
      <c r="E240" s="5">
        <v>137</v>
      </c>
      <c r="F240" s="5">
        <v>213</v>
      </c>
      <c r="G240" s="5">
        <v>2</v>
      </c>
      <c r="H240" s="5" t="s">
        <v>8</v>
      </c>
      <c r="I240">
        <v>18</v>
      </c>
      <c r="J240">
        <v>16</v>
      </c>
      <c r="K240">
        <v>11</v>
      </c>
      <c r="L240">
        <v>17</v>
      </c>
      <c r="M240">
        <v>17</v>
      </c>
      <c r="N240">
        <v>35</v>
      </c>
      <c r="P240">
        <v>9</v>
      </c>
      <c r="Q240">
        <v>14</v>
      </c>
    </row>
    <row r="241" spans="1:17" x14ac:dyDescent="0.25">
      <c r="A241" s="7">
        <v>510008590</v>
      </c>
      <c r="B241" t="s">
        <v>433</v>
      </c>
      <c r="C241" t="s">
        <v>455</v>
      </c>
      <c r="D241" s="5">
        <v>1</v>
      </c>
      <c r="E241" s="5">
        <v>167</v>
      </c>
      <c r="F241" s="5">
        <v>213</v>
      </c>
      <c r="G241" s="5">
        <v>3</v>
      </c>
      <c r="H241" s="5" t="s">
        <v>5</v>
      </c>
      <c r="I241">
        <v>29</v>
      </c>
      <c r="J241">
        <v>15</v>
      </c>
      <c r="K241">
        <v>14</v>
      </c>
      <c r="L241">
        <v>19</v>
      </c>
      <c r="M241">
        <v>16</v>
      </c>
      <c r="N241">
        <v>41</v>
      </c>
      <c r="P241">
        <v>8</v>
      </c>
      <c r="Q241">
        <v>25</v>
      </c>
    </row>
    <row r="242" spans="1:17" x14ac:dyDescent="0.25">
      <c r="A242" s="7">
        <v>510008222</v>
      </c>
      <c r="B242" t="s">
        <v>433</v>
      </c>
      <c r="C242" t="s">
        <v>456</v>
      </c>
      <c r="D242" s="5">
        <v>2</v>
      </c>
      <c r="E242" s="5">
        <v>143</v>
      </c>
      <c r="F242" s="5">
        <v>197</v>
      </c>
      <c r="G242" s="5">
        <v>3</v>
      </c>
      <c r="H242" s="5" t="s">
        <v>5</v>
      </c>
      <c r="I242">
        <v>23</v>
      </c>
      <c r="J242">
        <v>13</v>
      </c>
      <c r="K242">
        <v>12</v>
      </c>
      <c r="L242">
        <v>19</v>
      </c>
      <c r="M242">
        <v>17</v>
      </c>
      <c r="N242">
        <v>25</v>
      </c>
      <c r="P242">
        <v>12</v>
      </c>
      <c r="Q242">
        <v>22</v>
      </c>
    </row>
    <row r="243" spans="1:17" x14ac:dyDescent="0.25">
      <c r="A243" s="7">
        <v>510008511</v>
      </c>
      <c r="B243" t="s">
        <v>433</v>
      </c>
      <c r="C243" t="s">
        <v>457</v>
      </c>
      <c r="D243" s="5">
        <v>1</v>
      </c>
      <c r="E243" s="5">
        <v>126</v>
      </c>
      <c r="F243" s="5">
        <v>213</v>
      </c>
      <c r="G243" s="5">
        <v>1</v>
      </c>
      <c r="H243" s="5" t="s">
        <v>7</v>
      </c>
      <c r="I243">
        <v>17</v>
      </c>
      <c r="J243">
        <v>13</v>
      </c>
      <c r="K243">
        <v>0</v>
      </c>
      <c r="L243">
        <v>19</v>
      </c>
      <c r="M243">
        <v>18</v>
      </c>
      <c r="N243">
        <v>34</v>
      </c>
      <c r="P243">
        <v>10</v>
      </c>
      <c r="Q243">
        <v>15</v>
      </c>
    </row>
    <row r="244" spans="1:17" x14ac:dyDescent="0.25">
      <c r="A244" s="7">
        <v>510008624</v>
      </c>
      <c r="B244" t="s">
        <v>433</v>
      </c>
      <c r="C244" t="s">
        <v>458</v>
      </c>
      <c r="D244" s="5">
        <v>2</v>
      </c>
      <c r="E244" s="5">
        <v>74</v>
      </c>
      <c r="F244" s="5">
        <v>197</v>
      </c>
      <c r="G244" s="5">
        <v>1</v>
      </c>
      <c r="H244" s="5" t="s">
        <v>7</v>
      </c>
      <c r="I244">
        <v>0</v>
      </c>
      <c r="J244">
        <v>20</v>
      </c>
      <c r="K244">
        <v>10</v>
      </c>
      <c r="L244">
        <v>0</v>
      </c>
      <c r="M244">
        <v>14</v>
      </c>
      <c r="N244">
        <v>0</v>
      </c>
      <c r="P244">
        <v>14</v>
      </c>
      <c r="Q244">
        <v>16</v>
      </c>
    </row>
    <row r="245" spans="1:17" x14ac:dyDescent="0.25">
      <c r="A245" s="7">
        <v>510008624</v>
      </c>
      <c r="B245" t="s">
        <v>433</v>
      </c>
      <c r="C245" t="s">
        <v>458</v>
      </c>
      <c r="D245" s="5">
        <v>1</v>
      </c>
      <c r="E245" s="5">
        <v>168</v>
      </c>
      <c r="F245" s="5">
        <v>213</v>
      </c>
      <c r="G245" s="5">
        <v>3</v>
      </c>
      <c r="H245" s="5" t="s">
        <v>5</v>
      </c>
      <c r="I245">
        <v>23</v>
      </c>
      <c r="J245">
        <v>21</v>
      </c>
      <c r="K245">
        <v>15</v>
      </c>
      <c r="L245">
        <v>18</v>
      </c>
      <c r="M245">
        <v>18</v>
      </c>
      <c r="N245">
        <v>37</v>
      </c>
      <c r="P245">
        <v>14</v>
      </c>
      <c r="Q245">
        <v>22</v>
      </c>
    </row>
    <row r="246" spans="1:17" x14ac:dyDescent="0.25">
      <c r="A246" s="7">
        <v>510008494</v>
      </c>
      <c r="B246" t="s">
        <v>433</v>
      </c>
      <c r="C246" t="s">
        <v>459</v>
      </c>
      <c r="D246" s="5">
        <v>1</v>
      </c>
      <c r="E246" s="5">
        <v>149</v>
      </c>
      <c r="F246" s="5">
        <v>213</v>
      </c>
      <c r="G246" s="5">
        <v>3</v>
      </c>
      <c r="H246" s="5" t="s">
        <v>5</v>
      </c>
      <c r="I246">
        <v>19</v>
      </c>
      <c r="J246">
        <v>16</v>
      </c>
      <c r="K246">
        <v>15</v>
      </c>
      <c r="L246">
        <v>18</v>
      </c>
      <c r="M246">
        <v>16</v>
      </c>
      <c r="N246">
        <v>35</v>
      </c>
      <c r="P246">
        <v>14</v>
      </c>
      <c r="Q246">
        <v>16</v>
      </c>
    </row>
    <row r="247" spans="1:17" x14ac:dyDescent="0.25">
      <c r="A247" s="7">
        <v>511003040</v>
      </c>
      <c r="B247" t="s">
        <v>460</v>
      </c>
      <c r="C247" t="s">
        <v>461</v>
      </c>
      <c r="D247" s="5">
        <v>4</v>
      </c>
      <c r="E247" s="5">
        <v>86</v>
      </c>
      <c r="F247" s="5">
        <v>166</v>
      </c>
      <c r="G247" s="5">
        <v>2</v>
      </c>
      <c r="H247" s="5" t="s">
        <v>8</v>
      </c>
      <c r="I247">
        <v>15</v>
      </c>
      <c r="J247">
        <v>14</v>
      </c>
      <c r="K247">
        <v>7</v>
      </c>
      <c r="L247">
        <v>11</v>
      </c>
      <c r="M247">
        <v>9</v>
      </c>
      <c r="N247">
        <v>16</v>
      </c>
      <c r="P247">
        <v>0</v>
      </c>
      <c r="Q247">
        <v>14</v>
      </c>
    </row>
    <row r="248" spans="1:17" x14ac:dyDescent="0.25">
      <c r="A248" s="7">
        <v>511003160</v>
      </c>
      <c r="B248" t="s">
        <v>460</v>
      </c>
      <c r="C248" t="s">
        <v>463</v>
      </c>
      <c r="D248" s="5">
        <v>1</v>
      </c>
      <c r="E248" s="5">
        <v>11</v>
      </c>
      <c r="F248" s="5">
        <v>213</v>
      </c>
      <c r="G248" s="5">
        <v>1</v>
      </c>
      <c r="H248" s="5" t="s">
        <v>7</v>
      </c>
      <c r="I248">
        <v>0</v>
      </c>
      <c r="J248">
        <v>0</v>
      </c>
      <c r="K248">
        <v>0</v>
      </c>
      <c r="L248">
        <v>0</v>
      </c>
      <c r="M248">
        <v>8</v>
      </c>
      <c r="N248">
        <v>0</v>
      </c>
      <c r="P248">
        <v>3</v>
      </c>
      <c r="Q248">
        <v>0</v>
      </c>
    </row>
    <row r="249" spans="1:17" x14ac:dyDescent="0.25">
      <c r="A249" s="7">
        <v>511003160</v>
      </c>
      <c r="B249" t="s">
        <v>460</v>
      </c>
      <c r="C249" t="s">
        <v>463</v>
      </c>
      <c r="D249" s="5">
        <v>12</v>
      </c>
      <c r="E249" s="5">
        <v>31</v>
      </c>
      <c r="F249" s="5">
        <v>194</v>
      </c>
      <c r="G249" s="5">
        <v>1</v>
      </c>
      <c r="H249" s="5" t="s">
        <v>7</v>
      </c>
      <c r="I249">
        <v>0</v>
      </c>
      <c r="J249">
        <v>11</v>
      </c>
      <c r="K249">
        <v>0</v>
      </c>
      <c r="L249">
        <v>8</v>
      </c>
      <c r="M249">
        <v>6</v>
      </c>
      <c r="N249">
        <v>0</v>
      </c>
      <c r="P249">
        <v>6</v>
      </c>
      <c r="Q249">
        <v>0</v>
      </c>
    </row>
    <row r="250" spans="1:17" x14ac:dyDescent="0.25">
      <c r="A250" s="7">
        <v>511003160</v>
      </c>
      <c r="B250" t="s">
        <v>460</v>
      </c>
      <c r="C250" t="s">
        <v>463</v>
      </c>
      <c r="D250" s="5">
        <v>4</v>
      </c>
      <c r="E250" s="5">
        <v>60</v>
      </c>
      <c r="F250" s="5">
        <v>166</v>
      </c>
      <c r="G250" s="5">
        <v>1</v>
      </c>
      <c r="H250" s="5" t="s">
        <v>7</v>
      </c>
      <c r="I250">
        <v>0</v>
      </c>
      <c r="J250">
        <v>19</v>
      </c>
      <c r="K250">
        <v>0</v>
      </c>
      <c r="L250">
        <v>0</v>
      </c>
      <c r="M250">
        <v>14</v>
      </c>
      <c r="N250">
        <v>16</v>
      </c>
      <c r="P250">
        <v>0</v>
      </c>
      <c r="Q250">
        <v>11</v>
      </c>
    </row>
    <row r="251" spans="1:17" x14ac:dyDescent="0.25">
      <c r="A251" s="7">
        <v>511003160</v>
      </c>
      <c r="B251" t="s">
        <v>460</v>
      </c>
      <c r="C251" t="s">
        <v>463</v>
      </c>
      <c r="D251" s="5">
        <v>10</v>
      </c>
      <c r="E251" s="5">
        <v>62</v>
      </c>
      <c r="F251" s="5">
        <v>195</v>
      </c>
      <c r="G251" s="5">
        <v>1</v>
      </c>
      <c r="H251" s="5" t="s">
        <v>7</v>
      </c>
      <c r="I251">
        <v>0</v>
      </c>
      <c r="J251">
        <v>12</v>
      </c>
      <c r="K251">
        <v>11</v>
      </c>
      <c r="L251">
        <v>8</v>
      </c>
      <c r="M251">
        <v>5</v>
      </c>
      <c r="N251">
        <v>19</v>
      </c>
      <c r="P251">
        <v>7</v>
      </c>
      <c r="Q251">
        <v>0</v>
      </c>
    </row>
    <row r="252" spans="1:17" x14ac:dyDescent="0.25">
      <c r="A252" s="7">
        <v>511003160</v>
      </c>
      <c r="B252" t="s">
        <v>460</v>
      </c>
      <c r="C252" t="s">
        <v>463</v>
      </c>
      <c r="D252" s="5">
        <v>8</v>
      </c>
      <c r="E252" s="5">
        <v>33</v>
      </c>
      <c r="F252" s="5">
        <v>190</v>
      </c>
      <c r="G252" s="5">
        <v>1</v>
      </c>
      <c r="H252" s="5" t="s">
        <v>7</v>
      </c>
      <c r="I252">
        <v>10</v>
      </c>
      <c r="J252">
        <v>10</v>
      </c>
      <c r="K252">
        <v>0</v>
      </c>
      <c r="L252">
        <v>0</v>
      </c>
      <c r="M252">
        <v>5</v>
      </c>
      <c r="N252">
        <v>0</v>
      </c>
      <c r="P252">
        <v>8</v>
      </c>
      <c r="Q252">
        <v>0</v>
      </c>
    </row>
    <row r="253" spans="1:17" x14ac:dyDescent="0.25">
      <c r="A253" s="7">
        <v>511003160</v>
      </c>
      <c r="B253" t="s">
        <v>460</v>
      </c>
      <c r="C253" t="s">
        <v>463</v>
      </c>
      <c r="D253" s="5">
        <v>2</v>
      </c>
      <c r="E253" s="5">
        <v>93</v>
      </c>
      <c r="F253" s="5">
        <v>197</v>
      </c>
      <c r="G253" s="5">
        <v>1</v>
      </c>
      <c r="H253" s="5" t="s">
        <v>7</v>
      </c>
      <c r="I253">
        <v>17</v>
      </c>
      <c r="J253">
        <v>19</v>
      </c>
      <c r="K253">
        <v>0</v>
      </c>
      <c r="L253">
        <v>11</v>
      </c>
      <c r="M253">
        <v>10</v>
      </c>
      <c r="N253">
        <v>17</v>
      </c>
      <c r="P253">
        <v>10</v>
      </c>
      <c r="Q253">
        <v>9</v>
      </c>
    </row>
    <row r="254" spans="1:17" x14ac:dyDescent="0.25">
      <c r="A254" s="7">
        <v>511003160</v>
      </c>
      <c r="B254" t="s">
        <v>460</v>
      </c>
      <c r="C254" t="s">
        <v>463</v>
      </c>
      <c r="D254" s="5">
        <v>6</v>
      </c>
      <c r="E254" s="5">
        <v>126</v>
      </c>
      <c r="F254" s="5">
        <v>192</v>
      </c>
      <c r="G254" s="5">
        <v>1</v>
      </c>
      <c r="H254" s="5" t="s">
        <v>7</v>
      </c>
      <c r="I254">
        <v>27</v>
      </c>
      <c r="J254">
        <v>21</v>
      </c>
      <c r="K254">
        <v>15</v>
      </c>
      <c r="L254">
        <v>0</v>
      </c>
      <c r="M254">
        <v>15</v>
      </c>
      <c r="N254">
        <v>22</v>
      </c>
      <c r="P254">
        <v>13</v>
      </c>
      <c r="Q254">
        <v>13</v>
      </c>
    </row>
    <row r="255" spans="1:17" x14ac:dyDescent="0.25">
      <c r="A255" s="7">
        <v>511003160</v>
      </c>
      <c r="B255" t="s">
        <v>460</v>
      </c>
      <c r="C255" t="s">
        <v>463</v>
      </c>
      <c r="D255" s="5">
        <v>14</v>
      </c>
      <c r="E255" s="5">
        <v>35</v>
      </c>
      <c r="F255" s="5">
        <v>196</v>
      </c>
      <c r="G255" s="5">
        <v>1</v>
      </c>
      <c r="H255" s="5" t="s">
        <v>7</v>
      </c>
      <c r="I255">
        <v>0</v>
      </c>
      <c r="J255">
        <v>10</v>
      </c>
      <c r="K255">
        <v>0</v>
      </c>
      <c r="L255">
        <v>11</v>
      </c>
      <c r="M255">
        <v>7</v>
      </c>
      <c r="N255">
        <v>0</v>
      </c>
      <c r="P255">
        <v>7</v>
      </c>
      <c r="Q255">
        <v>0</v>
      </c>
    </row>
    <row r="256" spans="1:17" x14ac:dyDescent="0.25">
      <c r="A256" s="7">
        <v>511003026</v>
      </c>
      <c r="B256" t="s">
        <v>460</v>
      </c>
      <c r="C256" t="s">
        <v>464</v>
      </c>
      <c r="D256" s="5">
        <v>1</v>
      </c>
      <c r="E256" s="5">
        <v>128</v>
      </c>
      <c r="F256" s="5">
        <v>213</v>
      </c>
      <c r="G256" s="5">
        <v>3</v>
      </c>
      <c r="H256" s="5" t="s">
        <v>5</v>
      </c>
      <c r="I256">
        <v>18</v>
      </c>
      <c r="J256">
        <v>15</v>
      </c>
      <c r="K256">
        <v>10</v>
      </c>
      <c r="L256">
        <v>15</v>
      </c>
      <c r="M256">
        <v>13</v>
      </c>
      <c r="N256">
        <v>28</v>
      </c>
      <c r="P256">
        <v>11</v>
      </c>
      <c r="Q256">
        <v>18</v>
      </c>
    </row>
    <row r="257" spans="1:17" x14ac:dyDescent="0.25">
      <c r="A257" s="7">
        <v>511004260</v>
      </c>
      <c r="B257" t="s">
        <v>460</v>
      </c>
      <c r="C257" t="s">
        <v>465</v>
      </c>
      <c r="D257" s="5">
        <v>2</v>
      </c>
      <c r="E257" s="5">
        <v>126</v>
      </c>
      <c r="F257" s="5">
        <v>197</v>
      </c>
      <c r="G257" s="5">
        <v>3</v>
      </c>
      <c r="H257" s="5" t="s">
        <v>5</v>
      </c>
      <c r="I257">
        <v>21</v>
      </c>
      <c r="J257">
        <v>17</v>
      </c>
      <c r="K257">
        <v>10</v>
      </c>
      <c r="L257">
        <v>16</v>
      </c>
      <c r="M257">
        <v>13</v>
      </c>
      <c r="N257">
        <v>21</v>
      </c>
      <c r="P257">
        <v>10</v>
      </c>
      <c r="Q257">
        <v>18</v>
      </c>
    </row>
    <row r="258" spans="1:17" x14ac:dyDescent="0.25">
      <c r="A258" s="7">
        <v>511002907</v>
      </c>
      <c r="B258" t="s">
        <v>460</v>
      </c>
      <c r="C258" t="s">
        <v>466</v>
      </c>
      <c r="D258" s="5">
        <v>2</v>
      </c>
      <c r="E258" s="5">
        <v>142</v>
      </c>
      <c r="F258" s="5">
        <v>197</v>
      </c>
      <c r="G258" s="5">
        <v>3</v>
      </c>
      <c r="H258" s="5" t="s">
        <v>5</v>
      </c>
      <c r="I258">
        <v>20</v>
      </c>
      <c r="J258">
        <v>18</v>
      </c>
      <c r="K258">
        <v>10</v>
      </c>
      <c r="L258">
        <v>19</v>
      </c>
      <c r="M258">
        <v>17</v>
      </c>
      <c r="N258">
        <v>26</v>
      </c>
      <c r="P258">
        <v>11</v>
      </c>
      <c r="Q258">
        <v>21</v>
      </c>
    </row>
    <row r="259" spans="1:17" x14ac:dyDescent="0.25">
      <c r="A259" s="7">
        <v>511003587</v>
      </c>
      <c r="B259" t="s">
        <v>460</v>
      </c>
      <c r="C259" t="s">
        <v>467</v>
      </c>
      <c r="D259" s="5">
        <v>6</v>
      </c>
      <c r="E259" s="5">
        <v>135</v>
      </c>
      <c r="F259" s="5">
        <v>192</v>
      </c>
      <c r="G259" s="5">
        <v>3</v>
      </c>
      <c r="H259" s="5" t="s">
        <v>5</v>
      </c>
      <c r="I259">
        <v>21</v>
      </c>
      <c r="J259">
        <v>18</v>
      </c>
      <c r="K259">
        <v>12</v>
      </c>
      <c r="L259">
        <v>19</v>
      </c>
      <c r="M259">
        <v>17</v>
      </c>
      <c r="N259">
        <v>19</v>
      </c>
      <c r="P259">
        <v>11</v>
      </c>
      <c r="Q259">
        <v>18</v>
      </c>
    </row>
    <row r="260" spans="1:17" x14ac:dyDescent="0.25">
      <c r="A260" s="7">
        <v>511003139</v>
      </c>
      <c r="B260" t="s">
        <v>460</v>
      </c>
      <c r="C260" t="s">
        <v>468</v>
      </c>
      <c r="D260" s="5">
        <v>6</v>
      </c>
      <c r="E260" s="5">
        <v>99</v>
      </c>
      <c r="F260" s="5">
        <v>192</v>
      </c>
      <c r="G260" s="5">
        <v>2</v>
      </c>
      <c r="H260" s="5" t="s">
        <v>8</v>
      </c>
      <c r="I260">
        <v>19</v>
      </c>
      <c r="J260">
        <v>11</v>
      </c>
      <c r="K260">
        <v>9</v>
      </c>
      <c r="L260">
        <v>12</v>
      </c>
      <c r="M260">
        <v>14</v>
      </c>
      <c r="N260">
        <v>12</v>
      </c>
      <c r="P260">
        <v>9</v>
      </c>
      <c r="Q260">
        <v>13</v>
      </c>
    </row>
    <row r="261" spans="1:17" x14ac:dyDescent="0.25">
      <c r="A261" s="7">
        <v>511003450</v>
      </c>
      <c r="B261" t="s">
        <v>460</v>
      </c>
      <c r="C261" t="s">
        <v>469</v>
      </c>
      <c r="D261" s="5">
        <v>2</v>
      </c>
      <c r="E261" s="5">
        <v>135</v>
      </c>
      <c r="F261" s="5">
        <v>197</v>
      </c>
      <c r="G261" s="5">
        <v>3</v>
      </c>
      <c r="H261" s="5" t="s">
        <v>5</v>
      </c>
      <c r="I261">
        <v>19</v>
      </c>
      <c r="J261">
        <v>17</v>
      </c>
      <c r="K261">
        <v>14</v>
      </c>
      <c r="L261">
        <v>17</v>
      </c>
      <c r="M261">
        <v>16</v>
      </c>
      <c r="N261">
        <v>23</v>
      </c>
      <c r="P261">
        <v>10</v>
      </c>
      <c r="Q261">
        <v>19</v>
      </c>
    </row>
    <row r="262" spans="1:17" x14ac:dyDescent="0.25">
      <c r="A262" s="7">
        <v>511003121</v>
      </c>
      <c r="B262" t="s">
        <v>460</v>
      </c>
      <c r="C262" t="s">
        <v>470</v>
      </c>
      <c r="D262" s="5">
        <v>6</v>
      </c>
      <c r="E262" s="5">
        <v>114</v>
      </c>
      <c r="F262" s="5">
        <v>192</v>
      </c>
      <c r="G262" s="5">
        <v>2</v>
      </c>
      <c r="H262" s="5" t="s">
        <v>8</v>
      </c>
      <c r="I262">
        <v>20</v>
      </c>
      <c r="J262">
        <v>13</v>
      </c>
      <c r="K262">
        <v>12</v>
      </c>
      <c r="L262">
        <v>16</v>
      </c>
      <c r="M262">
        <v>12</v>
      </c>
      <c r="N262">
        <v>17</v>
      </c>
      <c r="P262">
        <v>7</v>
      </c>
      <c r="Q262">
        <v>17</v>
      </c>
    </row>
    <row r="263" spans="1:17" x14ac:dyDescent="0.25">
      <c r="A263" s="7">
        <v>511002791</v>
      </c>
      <c r="B263" t="s">
        <v>460</v>
      </c>
      <c r="C263" t="s">
        <v>471</v>
      </c>
      <c r="D263" s="5">
        <v>2</v>
      </c>
      <c r="E263" s="5">
        <v>114</v>
      </c>
      <c r="F263" s="5">
        <v>197</v>
      </c>
      <c r="G263" s="5">
        <v>2</v>
      </c>
      <c r="H263" s="5" t="s">
        <v>8</v>
      </c>
      <c r="I263">
        <v>14</v>
      </c>
      <c r="J263">
        <v>13</v>
      </c>
      <c r="K263">
        <v>10</v>
      </c>
      <c r="L263">
        <v>15</v>
      </c>
      <c r="M263">
        <v>12</v>
      </c>
      <c r="N263">
        <v>25</v>
      </c>
      <c r="P263">
        <v>9</v>
      </c>
      <c r="Q263">
        <v>16</v>
      </c>
    </row>
    <row r="264" spans="1:17" x14ac:dyDescent="0.25">
      <c r="A264" s="7">
        <v>511003202</v>
      </c>
      <c r="B264" t="s">
        <v>460</v>
      </c>
      <c r="C264" t="s">
        <v>472</v>
      </c>
      <c r="D264" s="5">
        <v>1</v>
      </c>
      <c r="E264" s="5">
        <v>121</v>
      </c>
      <c r="F264" s="5">
        <v>213</v>
      </c>
      <c r="G264" s="5">
        <v>1</v>
      </c>
      <c r="H264" s="5" t="s">
        <v>7</v>
      </c>
      <c r="I264">
        <v>22</v>
      </c>
      <c r="J264">
        <v>0</v>
      </c>
      <c r="K264">
        <v>11</v>
      </c>
      <c r="L264">
        <v>0</v>
      </c>
      <c r="M264">
        <v>15</v>
      </c>
      <c r="N264">
        <v>40</v>
      </c>
      <c r="P264">
        <v>11</v>
      </c>
      <c r="Q264">
        <v>22</v>
      </c>
    </row>
    <row r="265" spans="1:17" x14ac:dyDescent="0.25">
      <c r="A265" s="7">
        <v>511003202</v>
      </c>
      <c r="B265" t="s">
        <v>460</v>
      </c>
      <c r="C265" t="s">
        <v>472</v>
      </c>
      <c r="D265" s="5">
        <v>2</v>
      </c>
      <c r="E265" s="5">
        <v>173</v>
      </c>
      <c r="F265" s="5">
        <v>197</v>
      </c>
      <c r="G265" s="5">
        <v>4</v>
      </c>
      <c r="H265" s="5" t="s">
        <v>6</v>
      </c>
      <c r="I265">
        <v>29</v>
      </c>
      <c r="J265">
        <v>17</v>
      </c>
      <c r="K265">
        <v>16</v>
      </c>
      <c r="L265">
        <v>20</v>
      </c>
      <c r="M265">
        <v>20</v>
      </c>
      <c r="N265">
        <v>32</v>
      </c>
      <c r="P265">
        <v>14</v>
      </c>
      <c r="Q265">
        <v>25</v>
      </c>
    </row>
    <row r="266" spans="1:17" x14ac:dyDescent="0.25">
      <c r="A266" s="7">
        <v>511003097</v>
      </c>
      <c r="B266" t="s">
        <v>460</v>
      </c>
      <c r="C266" t="s">
        <v>473</v>
      </c>
      <c r="D266" s="5">
        <v>1</v>
      </c>
      <c r="E266" s="5">
        <v>176</v>
      </c>
      <c r="F266" s="5">
        <v>213</v>
      </c>
      <c r="G266" s="5">
        <v>4</v>
      </c>
      <c r="H266" s="5" t="s">
        <v>6</v>
      </c>
      <c r="I266">
        <v>23</v>
      </c>
      <c r="J266">
        <v>17</v>
      </c>
      <c r="K266">
        <v>15</v>
      </c>
      <c r="L266">
        <v>20</v>
      </c>
      <c r="M266">
        <v>20</v>
      </c>
      <c r="N266">
        <v>44</v>
      </c>
      <c r="P266">
        <v>12</v>
      </c>
      <c r="Q266">
        <v>25</v>
      </c>
    </row>
    <row r="267" spans="1:17" x14ac:dyDescent="0.25">
      <c r="A267" s="7">
        <v>511004213</v>
      </c>
      <c r="B267" t="s">
        <v>460</v>
      </c>
      <c r="C267" t="s">
        <v>474</v>
      </c>
      <c r="D267" s="5">
        <v>5</v>
      </c>
      <c r="E267" s="5">
        <v>126</v>
      </c>
      <c r="F267" s="5">
        <v>208</v>
      </c>
      <c r="G267" s="5">
        <v>2</v>
      </c>
      <c r="H267" s="5" t="s">
        <v>8</v>
      </c>
      <c r="I267">
        <v>22</v>
      </c>
      <c r="J267">
        <v>14</v>
      </c>
      <c r="K267">
        <v>12</v>
      </c>
      <c r="L267">
        <v>15</v>
      </c>
      <c r="M267">
        <v>10</v>
      </c>
      <c r="N267">
        <v>30</v>
      </c>
      <c r="P267">
        <v>9</v>
      </c>
      <c r="Q267">
        <v>14</v>
      </c>
    </row>
    <row r="268" spans="1:17" x14ac:dyDescent="0.25">
      <c r="A268" s="7">
        <v>511003058</v>
      </c>
      <c r="B268" t="s">
        <v>460</v>
      </c>
      <c r="C268" t="s">
        <v>475</v>
      </c>
      <c r="D268" s="5">
        <v>1</v>
      </c>
      <c r="E268" s="5">
        <v>180</v>
      </c>
      <c r="F268" s="5">
        <v>213</v>
      </c>
      <c r="G268" s="5">
        <v>4</v>
      </c>
      <c r="H268" s="5" t="s">
        <v>6</v>
      </c>
      <c r="I268">
        <v>25</v>
      </c>
      <c r="J268">
        <v>20</v>
      </c>
      <c r="K268">
        <v>14</v>
      </c>
      <c r="L268">
        <v>21</v>
      </c>
      <c r="M268">
        <v>20</v>
      </c>
      <c r="N268">
        <v>44</v>
      </c>
      <c r="P268">
        <v>13</v>
      </c>
      <c r="Q268">
        <v>23</v>
      </c>
    </row>
    <row r="269" spans="1:17" x14ac:dyDescent="0.25">
      <c r="A269" s="7">
        <v>511002946</v>
      </c>
      <c r="B269" t="s">
        <v>460</v>
      </c>
      <c r="C269" t="s">
        <v>476</v>
      </c>
      <c r="D269" s="5">
        <v>2</v>
      </c>
      <c r="E269" s="5">
        <v>111</v>
      </c>
      <c r="F269" s="5">
        <v>197</v>
      </c>
      <c r="G269" s="5">
        <v>2</v>
      </c>
      <c r="H269" s="5" t="s">
        <v>8</v>
      </c>
      <c r="I269">
        <v>16</v>
      </c>
      <c r="J269">
        <v>17</v>
      </c>
      <c r="K269">
        <v>8</v>
      </c>
      <c r="L269">
        <v>16</v>
      </c>
      <c r="M269">
        <v>10</v>
      </c>
      <c r="N269">
        <v>17</v>
      </c>
      <c r="P269">
        <v>7</v>
      </c>
      <c r="Q269">
        <v>20</v>
      </c>
    </row>
    <row r="270" spans="1:17" x14ac:dyDescent="0.25">
      <c r="A270" s="7">
        <v>511002985</v>
      </c>
      <c r="B270" t="s">
        <v>460</v>
      </c>
      <c r="C270" t="s">
        <v>477</v>
      </c>
      <c r="D270" s="5">
        <v>1</v>
      </c>
      <c r="E270" s="5">
        <v>157</v>
      </c>
      <c r="F270" s="5">
        <v>213</v>
      </c>
      <c r="G270" s="5">
        <v>3</v>
      </c>
      <c r="H270" s="5" t="s">
        <v>5</v>
      </c>
      <c r="I270">
        <v>21</v>
      </c>
      <c r="J270">
        <v>21</v>
      </c>
      <c r="K270">
        <v>14</v>
      </c>
      <c r="L270">
        <v>18</v>
      </c>
      <c r="M270">
        <v>15</v>
      </c>
      <c r="N270">
        <v>35</v>
      </c>
      <c r="P270">
        <v>10</v>
      </c>
      <c r="Q270">
        <v>23</v>
      </c>
    </row>
    <row r="271" spans="1:17" x14ac:dyDescent="0.25">
      <c r="A271" s="7">
        <v>511003107</v>
      </c>
      <c r="B271" t="s">
        <v>460</v>
      </c>
      <c r="C271" t="s">
        <v>478</v>
      </c>
      <c r="D271" s="5">
        <v>2</v>
      </c>
      <c r="E271" s="5">
        <v>164</v>
      </c>
      <c r="F271" s="5">
        <v>197</v>
      </c>
      <c r="G271" s="5">
        <v>4</v>
      </c>
      <c r="H271" s="5" t="s">
        <v>6</v>
      </c>
      <c r="I271">
        <v>28</v>
      </c>
      <c r="J271">
        <v>20</v>
      </c>
      <c r="K271">
        <v>15</v>
      </c>
      <c r="L271">
        <v>19</v>
      </c>
      <c r="M271">
        <v>17</v>
      </c>
      <c r="N271">
        <v>31</v>
      </c>
      <c r="P271">
        <v>10</v>
      </c>
      <c r="Q271">
        <v>24</v>
      </c>
    </row>
    <row r="272" spans="1:17" x14ac:dyDescent="0.25">
      <c r="A272" s="7">
        <v>511004196</v>
      </c>
      <c r="B272" t="s">
        <v>460</v>
      </c>
      <c r="C272" t="s">
        <v>479</v>
      </c>
      <c r="D272" s="5">
        <v>2</v>
      </c>
      <c r="E272" s="5">
        <v>159</v>
      </c>
      <c r="F272" s="5">
        <v>197</v>
      </c>
      <c r="G272" s="5">
        <v>3</v>
      </c>
      <c r="H272" s="5" t="s">
        <v>5</v>
      </c>
      <c r="I272">
        <v>28</v>
      </c>
      <c r="J272">
        <v>21</v>
      </c>
      <c r="K272">
        <v>13</v>
      </c>
      <c r="L272">
        <v>19</v>
      </c>
      <c r="M272">
        <v>19</v>
      </c>
      <c r="N272">
        <v>27</v>
      </c>
      <c r="P272">
        <v>11</v>
      </c>
      <c r="Q272">
        <v>21</v>
      </c>
    </row>
    <row r="273" spans="1:17" x14ac:dyDescent="0.25">
      <c r="A273" s="7">
        <v>511002745</v>
      </c>
      <c r="B273" t="s">
        <v>460</v>
      </c>
      <c r="C273" t="s">
        <v>480</v>
      </c>
      <c r="D273" s="5">
        <v>1</v>
      </c>
      <c r="E273" s="5">
        <v>182</v>
      </c>
      <c r="F273" s="5">
        <v>213</v>
      </c>
      <c r="G273" s="5">
        <v>4</v>
      </c>
      <c r="H273" s="5" t="s">
        <v>6</v>
      </c>
      <c r="I273">
        <v>25</v>
      </c>
      <c r="J273">
        <v>21</v>
      </c>
      <c r="K273">
        <v>15</v>
      </c>
      <c r="L273">
        <v>20</v>
      </c>
      <c r="M273">
        <v>21</v>
      </c>
      <c r="N273">
        <v>44</v>
      </c>
      <c r="P273">
        <v>12</v>
      </c>
      <c r="Q273">
        <v>24</v>
      </c>
    </row>
    <row r="274" spans="1:17" x14ac:dyDescent="0.25">
      <c r="A274" s="7">
        <v>511003516</v>
      </c>
      <c r="B274" t="s">
        <v>460</v>
      </c>
      <c r="C274" t="s">
        <v>481</v>
      </c>
      <c r="D274" s="5">
        <v>2</v>
      </c>
      <c r="E274" s="5">
        <v>174</v>
      </c>
      <c r="F274" s="5">
        <v>197</v>
      </c>
      <c r="G274" s="5">
        <v>4</v>
      </c>
      <c r="H274" s="5" t="s">
        <v>6</v>
      </c>
      <c r="I274">
        <v>25</v>
      </c>
      <c r="J274">
        <v>20</v>
      </c>
      <c r="K274">
        <v>15</v>
      </c>
      <c r="L274">
        <v>21</v>
      </c>
      <c r="M274">
        <v>22</v>
      </c>
      <c r="N274">
        <v>33</v>
      </c>
      <c r="P274">
        <v>14</v>
      </c>
      <c r="Q274">
        <v>24</v>
      </c>
    </row>
    <row r="275" spans="1:17" x14ac:dyDescent="0.25">
      <c r="A275" s="7">
        <v>511003523</v>
      </c>
      <c r="B275" t="s">
        <v>460</v>
      </c>
      <c r="C275" t="s">
        <v>482</v>
      </c>
      <c r="D275" s="5">
        <v>2</v>
      </c>
      <c r="E275" s="5">
        <v>117</v>
      </c>
      <c r="F275" s="5">
        <v>197</v>
      </c>
      <c r="G275" s="5">
        <v>3</v>
      </c>
      <c r="H275" s="5" t="s">
        <v>5</v>
      </c>
      <c r="I275">
        <v>17</v>
      </c>
      <c r="J275">
        <v>15</v>
      </c>
      <c r="K275">
        <v>10</v>
      </c>
      <c r="L275">
        <v>17</v>
      </c>
      <c r="M275">
        <v>12</v>
      </c>
      <c r="N275">
        <v>21</v>
      </c>
      <c r="P275">
        <v>7</v>
      </c>
      <c r="Q275">
        <v>18</v>
      </c>
    </row>
    <row r="276" spans="1:17" x14ac:dyDescent="0.25">
      <c r="A276" s="7">
        <v>511002953</v>
      </c>
      <c r="B276" t="s">
        <v>460</v>
      </c>
      <c r="C276" t="s">
        <v>483</v>
      </c>
      <c r="D276" s="5">
        <v>1</v>
      </c>
      <c r="E276" s="5">
        <v>151</v>
      </c>
      <c r="F276" s="5">
        <v>213</v>
      </c>
      <c r="G276" s="5">
        <v>3</v>
      </c>
      <c r="H276" s="5" t="s">
        <v>5</v>
      </c>
      <c r="I276">
        <v>20</v>
      </c>
      <c r="J276">
        <v>16</v>
      </c>
      <c r="K276">
        <v>12</v>
      </c>
      <c r="L276">
        <v>17</v>
      </c>
      <c r="M276">
        <v>20</v>
      </c>
      <c r="N276">
        <v>31</v>
      </c>
      <c r="P276">
        <v>12</v>
      </c>
      <c r="Q276">
        <v>23</v>
      </c>
    </row>
    <row r="277" spans="1:17" x14ac:dyDescent="0.25">
      <c r="A277" s="7">
        <v>511003435</v>
      </c>
      <c r="B277" t="s">
        <v>460</v>
      </c>
      <c r="C277" t="s">
        <v>484</v>
      </c>
      <c r="D277" s="5">
        <v>6</v>
      </c>
      <c r="E277" s="5">
        <v>171</v>
      </c>
      <c r="F277" s="5">
        <v>192</v>
      </c>
      <c r="G277" s="5">
        <v>4</v>
      </c>
      <c r="H277" s="5" t="s">
        <v>6</v>
      </c>
      <c r="I277">
        <v>28</v>
      </c>
      <c r="J277">
        <v>21</v>
      </c>
      <c r="K277">
        <v>18</v>
      </c>
      <c r="L277">
        <v>21</v>
      </c>
      <c r="M277">
        <v>17</v>
      </c>
      <c r="N277">
        <v>29</v>
      </c>
      <c r="P277">
        <v>14</v>
      </c>
      <c r="Q277">
        <v>23</v>
      </c>
    </row>
    <row r="278" spans="1:17" x14ac:dyDescent="0.25">
      <c r="A278" s="7">
        <v>511002914</v>
      </c>
      <c r="B278" t="s">
        <v>460</v>
      </c>
      <c r="C278" t="s">
        <v>485</v>
      </c>
      <c r="D278" s="5">
        <v>2</v>
      </c>
      <c r="E278" s="5">
        <v>155</v>
      </c>
      <c r="F278" s="5">
        <v>197</v>
      </c>
      <c r="G278" s="5">
        <v>3</v>
      </c>
      <c r="H278" s="5" t="s">
        <v>5</v>
      </c>
      <c r="I278">
        <v>26</v>
      </c>
      <c r="J278">
        <v>17</v>
      </c>
      <c r="K278">
        <v>12</v>
      </c>
      <c r="L278">
        <v>18</v>
      </c>
      <c r="M278">
        <v>17</v>
      </c>
      <c r="N278">
        <v>30</v>
      </c>
      <c r="P278">
        <v>12</v>
      </c>
      <c r="Q278">
        <v>23</v>
      </c>
    </row>
    <row r="279" spans="1:17" x14ac:dyDescent="0.25">
      <c r="A279" s="7">
        <v>511003555</v>
      </c>
      <c r="B279" t="s">
        <v>460</v>
      </c>
      <c r="C279" t="s">
        <v>486</v>
      </c>
      <c r="D279" s="5">
        <v>2</v>
      </c>
      <c r="E279" s="5">
        <v>135</v>
      </c>
      <c r="F279" s="5">
        <v>197</v>
      </c>
      <c r="G279" s="5">
        <v>3</v>
      </c>
      <c r="H279" s="5" t="s">
        <v>5</v>
      </c>
      <c r="I279">
        <v>23</v>
      </c>
      <c r="J279">
        <v>14</v>
      </c>
      <c r="K279">
        <v>12</v>
      </c>
      <c r="L279">
        <v>19</v>
      </c>
      <c r="M279">
        <v>19</v>
      </c>
      <c r="N279">
        <v>20</v>
      </c>
      <c r="P279">
        <v>9</v>
      </c>
      <c r="Q279">
        <v>19</v>
      </c>
    </row>
    <row r="280" spans="1:17" x14ac:dyDescent="0.25">
      <c r="A280" s="7">
        <v>511003442</v>
      </c>
      <c r="B280" t="s">
        <v>460</v>
      </c>
      <c r="C280" t="s">
        <v>487</v>
      </c>
      <c r="D280" s="5">
        <v>6</v>
      </c>
      <c r="E280" s="5">
        <v>125</v>
      </c>
      <c r="F280" s="5">
        <v>192</v>
      </c>
      <c r="G280" s="5">
        <v>2</v>
      </c>
      <c r="H280" s="5" t="s">
        <v>8</v>
      </c>
      <c r="I280">
        <v>25</v>
      </c>
      <c r="J280">
        <v>18</v>
      </c>
      <c r="K280">
        <v>12</v>
      </c>
      <c r="L280">
        <v>14</v>
      </c>
      <c r="M280">
        <v>10</v>
      </c>
      <c r="N280">
        <v>20</v>
      </c>
      <c r="P280">
        <v>9</v>
      </c>
      <c r="Q280">
        <v>17</v>
      </c>
    </row>
    <row r="281" spans="1:17" x14ac:dyDescent="0.25">
      <c r="A281" s="7">
        <v>511002777</v>
      </c>
      <c r="B281" t="s">
        <v>460</v>
      </c>
      <c r="C281" t="s">
        <v>488</v>
      </c>
      <c r="D281" s="5">
        <v>2</v>
      </c>
      <c r="E281" s="5">
        <v>119</v>
      </c>
      <c r="F281" s="5">
        <v>197</v>
      </c>
      <c r="G281" s="5">
        <v>2</v>
      </c>
      <c r="H281" s="5" t="s">
        <v>8</v>
      </c>
      <c r="I281">
        <v>17</v>
      </c>
      <c r="J281">
        <v>9</v>
      </c>
      <c r="K281">
        <v>14</v>
      </c>
      <c r="L281">
        <v>16</v>
      </c>
      <c r="M281">
        <v>13</v>
      </c>
      <c r="N281">
        <v>23</v>
      </c>
      <c r="P281">
        <v>10</v>
      </c>
      <c r="Q281">
        <v>17</v>
      </c>
    </row>
    <row r="282" spans="1:17" x14ac:dyDescent="0.25">
      <c r="A282" s="7">
        <v>511003080</v>
      </c>
      <c r="B282" t="s">
        <v>460</v>
      </c>
      <c r="C282" t="s">
        <v>489</v>
      </c>
      <c r="D282" s="5">
        <v>2</v>
      </c>
      <c r="E282" s="5">
        <v>176</v>
      </c>
      <c r="F282" s="5">
        <v>197</v>
      </c>
      <c r="G282" s="5">
        <v>4</v>
      </c>
      <c r="H282" s="5" t="s">
        <v>6</v>
      </c>
      <c r="I282">
        <v>26</v>
      </c>
      <c r="J282">
        <v>20</v>
      </c>
      <c r="K282">
        <v>17</v>
      </c>
      <c r="L282">
        <v>21</v>
      </c>
      <c r="M282">
        <v>20</v>
      </c>
      <c r="N282">
        <v>33</v>
      </c>
      <c r="P282">
        <v>14</v>
      </c>
      <c r="Q282">
        <v>25</v>
      </c>
    </row>
    <row r="283" spans="1:17" x14ac:dyDescent="0.25">
      <c r="A283" s="7">
        <v>511003153</v>
      </c>
      <c r="B283" t="s">
        <v>460</v>
      </c>
      <c r="C283" t="s">
        <v>490</v>
      </c>
      <c r="D283" s="5">
        <v>1</v>
      </c>
      <c r="E283" s="5">
        <v>152</v>
      </c>
      <c r="F283" s="5">
        <v>213</v>
      </c>
      <c r="G283" s="5">
        <v>3</v>
      </c>
      <c r="H283" s="5" t="s">
        <v>5</v>
      </c>
      <c r="I283">
        <v>26</v>
      </c>
      <c r="J283">
        <v>11</v>
      </c>
      <c r="K283">
        <v>12</v>
      </c>
      <c r="L283">
        <v>18</v>
      </c>
      <c r="M283">
        <v>18</v>
      </c>
      <c r="N283">
        <v>33</v>
      </c>
      <c r="P283">
        <v>12</v>
      </c>
      <c r="Q283">
        <v>22</v>
      </c>
    </row>
    <row r="284" spans="1:17" x14ac:dyDescent="0.25">
      <c r="A284" s="7">
        <v>511002865</v>
      </c>
      <c r="B284" t="s">
        <v>460</v>
      </c>
      <c r="C284" t="s">
        <v>491</v>
      </c>
      <c r="D284" s="5">
        <v>2</v>
      </c>
      <c r="E284" s="5">
        <v>124</v>
      </c>
      <c r="F284" s="5">
        <v>197</v>
      </c>
      <c r="G284" s="5">
        <v>3</v>
      </c>
      <c r="H284" s="5" t="s">
        <v>5</v>
      </c>
      <c r="I284">
        <v>22</v>
      </c>
      <c r="J284">
        <v>15</v>
      </c>
      <c r="K284">
        <v>9</v>
      </c>
      <c r="L284">
        <v>15</v>
      </c>
      <c r="M284">
        <v>15</v>
      </c>
      <c r="N284">
        <v>23</v>
      </c>
      <c r="P284">
        <v>10</v>
      </c>
      <c r="Q284">
        <v>15</v>
      </c>
    </row>
    <row r="285" spans="1:17" x14ac:dyDescent="0.25">
      <c r="A285" s="7">
        <v>511004534</v>
      </c>
      <c r="B285" t="s">
        <v>460</v>
      </c>
      <c r="C285" t="s">
        <v>492</v>
      </c>
      <c r="D285" s="5">
        <v>1</v>
      </c>
      <c r="E285" s="5">
        <v>206</v>
      </c>
      <c r="F285" s="5">
        <v>213</v>
      </c>
      <c r="G285" s="5">
        <v>4</v>
      </c>
      <c r="H285" s="5" t="s">
        <v>6</v>
      </c>
      <c r="I285">
        <v>29</v>
      </c>
      <c r="J285">
        <v>21</v>
      </c>
      <c r="K285">
        <v>18</v>
      </c>
      <c r="L285">
        <v>22</v>
      </c>
      <c r="M285">
        <v>23</v>
      </c>
      <c r="N285">
        <v>51</v>
      </c>
      <c r="P285">
        <v>14</v>
      </c>
      <c r="Q285">
        <v>28</v>
      </c>
    </row>
    <row r="286" spans="1:17" x14ac:dyDescent="0.25">
      <c r="A286" s="7">
        <v>511004950</v>
      </c>
      <c r="B286" t="s">
        <v>460</v>
      </c>
      <c r="C286" t="s">
        <v>493</v>
      </c>
      <c r="D286" s="5">
        <v>1</v>
      </c>
      <c r="E286" s="5">
        <v>142</v>
      </c>
      <c r="F286" s="5">
        <v>213</v>
      </c>
      <c r="G286" s="5">
        <v>3</v>
      </c>
      <c r="H286" s="5" t="s">
        <v>5</v>
      </c>
      <c r="I286">
        <v>16</v>
      </c>
      <c r="J286">
        <v>14</v>
      </c>
      <c r="K286">
        <v>11</v>
      </c>
      <c r="L286">
        <v>16</v>
      </c>
      <c r="M286">
        <v>17</v>
      </c>
      <c r="N286">
        <v>36</v>
      </c>
      <c r="P286">
        <v>8</v>
      </c>
      <c r="Q286">
        <v>24</v>
      </c>
    </row>
    <row r="287" spans="1:17" x14ac:dyDescent="0.25">
      <c r="A287" s="7">
        <v>511002858</v>
      </c>
      <c r="B287" t="s">
        <v>460</v>
      </c>
      <c r="C287" t="s">
        <v>494</v>
      </c>
      <c r="D287" s="5">
        <v>2</v>
      </c>
      <c r="E287" s="5">
        <v>145</v>
      </c>
      <c r="F287" s="5">
        <v>197</v>
      </c>
      <c r="G287" s="5">
        <v>3</v>
      </c>
      <c r="H287" s="5" t="s">
        <v>5</v>
      </c>
      <c r="I287">
        <v>24</v>
      </c>
      <c r="J287">
        <v>13</v>
      </c>
      <c r="K287">
        <v>13</v>
      </c>
      <c r="L287">
        <v>20</v>
      </c>
      <c r="M287">
        <v>15</v>
      </c>
      <c r="N287">
        <v>25</v>
      </c>
      <c r="P287">
        <v>12</v>
      </c>
      <c r="Q287">
        <v>23</v>
      </c>
    </row>
    <row r="288" spans="1:17" x14ac:dyDescent="0.25">
      <c r="A288" s="7">
        <v>511002760</v>
      </c>
      <c r="B288" t="s">
        <v>460</v>
      </c>
      <c r="C288" t="s">
        <v>495</v>
      </c>
      <c r="D288" s="5">
        <v>6</v>
      </c>
      <c r="E288" s="5">
        <v>136</v>
      </c>
      <c r="F288" s="5">
        <v>192</v>
      </c>
      <c r="G288" s="5">
        <v>3</v>
      </c>
      <c r="H288" s="5" t="s">
        <v>5</v>
      </c>
      <c r="I288">
        <v>24</v>
      </c>
      <c r="J288">
        <v>16</v>
      </c>
      <c r="K288">
        <v>11</v>
      </c>
      <c r="L288">
        <v>16</v>
      </c>
      <c r="M288">
        <v>14</v>
      </c>
      <c r="N288">
        <v>23</v>
      </c>
      <c r="P288">
        <v>9</v>
      </c>
      <c r="Q288">
        <v>23</v>
      </c>
    </row>
    <row r="289" spans="1:17" x14ac:dyDescent="0.25">
      <c r="A289" s="7">
        <v>511002939</v>
      </c>
      <c r="B289" t="s">
        <v>460</v>
      </c>
      <c r="C289" t="s">
        <v>496</v>
      </c>
      <c r="D289" s="5">
        <v>6</v>
      </c>
      <c r="E289" s="5">
        <v>177</v>
      </c>
      <c r="F289" s="5">
        <v>192</v>
      </c>
      <c r="G289" s="5">
        <v>4</v>
      </c>
      <c r="H289" s="5" t="s">
        <v>6</v>
      </c>
      <c r="I289">
        <v>29</v>
      </c>
      <c r="J289">
        <v>21</v>
      </c>
      <c r="K289">
        <v>17</v>
      </c>
      <c r="L289">
        <v>21</v>
      </c>
      <c r="M289">
        <v>20</v>
      </c>
      <c r="N289">
        <v>30</v>
      </c>
      <c r="P289">
        <v>14</v>
      </c>
      <c r="Q289">
        <v>25</v>
      </c>
    </row>
    <row r="290" spans="1:17" x14ac:dyDescent="0.25">
      <c r="A290" s="7">
        <v>511003001</v>
      </c>
      <c r="B290" t="s">
        <v>460</v>
      </c>
      <c r="C290" t="s">
        <v>497</v>
      </c>
      <c r="D290" s="5">
        <v>1</v>
      </c>
      <c r="E290" s="5">
        <v>141</v>
      </c>
      <c r="F290" s="5">
        <v>213</v>
      </c>
      <c r="G290" s="5">
        <v>1</v>
      </c>
      <c r="H290" s="5" t="s">
        <v>7</v>
      </c>
      <c r="I290">
        <v>24</v>
      </c>
      <c r="J290">
        <v>19</v>
      </c>
      <c r="K290">
        <v>11</v>
      </c>
      <c r="L290">
        <v>18</v>
      </c>
      <c r="M290">
        <v>19</v>
      </c>
      <c r="N290">
        <v>39</v>
      </c>
      <c r="P290">
        <v>11</v>
      </c>
      <c r="Q290">
        <v>0</v>
      </c>
    </row>
    <row r="291" spans="1:17" x14ac:dyDescent="0.25">
      <c r="A291" s="7">
        <v>511002992</v>
      </c>
      <c r="B291" t="s">
        <v>460</v>
      </c>
      <c r="C291" t="s">
        <v>498</v>
      </c>
      <c r="D291" s="5">
        <v>5</v>
      </c>
      <c r="E291" s="5">
        <v>84</v>
      </c>
      <c r="F291" s="5">
        <v>208</v>
      </c>
      <c r="G291" s="5">
        <v>1</v>
      </c>
      <c r="H291" s="5" t="s">
        <v>7</v>
      </c>
      <c r="I291">
        <v>14</v>
      </c>
      <c r="J291">
        <v>14</v>
      </c>
      <c r="K291">
        <v>0</v>
      </c>
      <c r="L291">
        <v>18</v>
      </c>
      <c r="M291">
        <v>13</v>
      </c>
      <c r="N291">
        <v>0</v>
      </c>
      <c r="P291">
        <v>13</v>
      </c>
      <c r="Q291">
        <v>12</v>
      </c>
    </row>
    <row r="292" spans="1:17" x14ac:dyDescent="0.25">
      <c r="A292" s="7">
        <v>511002992</v>
      </c>
      <c r="B292" t="s">
        <v>460</v>
      </c>
      <c r="C292" t="s">
        <v>498</v>
      </c>
      <c r="D292" s="5">
        <v>6</v>
      </c>
      <c r="E292" s="5">
        <v>118</v>
      </c>
      <c r="F292" s="5">
        <v>192</v>
      </c>
      <c r="G292" s="5">
        <v>2</v>
      </c>
      <c r="H292" s="5" t="s">
        <v>8</v>
      </c>
      <c r="I292">
        <v>16</v>
      </c>
      <c r="J292">
        <v>15</v>
      </c>
      <c r="K292">
        <v>12</v>
      </c>
      <c r="L292">
        <v>18</v>
      </c>
      <c r="M292">
        <v>11</v>
      </c>
      <c r="N292">
        <v>18</v>
      </c>
      <c r="P292">
        <v>14</v>
      </c>
      <c r="Q292">
        <v>14</v>
      </c>
    </row>
    <row r="293" spans="1:17" x14ac:dyDescent="0.25">
      <c r="A293" s="7">
        <v>511002897</v>
      </c>
      <c r="B293" t="s">
        <v>460</v>
      </c>
      <c r="C293" t="s">
        <v>499</v>
      </c>
      <c r="D293" s="5">
        <v>4</v>
      </c>
      <c r="E293" s="5">
        <v>99</v>
      </c>
      <c r="F293" s="5">
        <v>166</v>
      </c>
      <c r="G293" s="5">
        <v>2</v>
      </c>
      <c r="H293" s="5" t="s">
        <v>8</v>
      </c>
      <c r="I293">
        <v>14</v>
      </c>
      <c r="J293">
        <v>17</v>
      </c>
      <c r="K293">
        <v>11</v>
      </c>
      <c r="L293">
        <v>17</v>
      </c>
      <c r="M293">
        <v>11</v>
      </c>
      <c r="N293">
        <v>14</v>
      </c>
      <c r="P293">
        <v>0</v>
      </c>
      <c r="Q293">
        <v>15</v>
      </c>
    </row>
    <row r="294" spans="1:17" x14ac:dyDescent="0.25">
      <c r="A294" s="7">
        <v>511002921</v>
      </c>
      <c r="B294" t="s">
        <v>460</v>
      </c>
      <c r="C294" t="s">
        <v>500</v>
      </c>
      <c r="D294" s="5">
        <v>6</v>
      </c>
      <c r="E294" s="5">
        <v>96</v>
      </c>
      <c r="F294" s="5">
        <v>192</v>
      </c>
      <c r="G294" s="5">
        <v>1</v>
      </c>
      <c r="H294" s="5" t="s">
        <v>7</v>
      </c>
      <c r="I294">
        <v>16</v>
      </c>
      <c r="J294">
        <v>16</v>
      </c>
      <c r="K294">
        <v>0</v>
      </c>
      <c r="L294">
        <v>14</v>
      </c>
      <c r="M294">
        <v>13</v>
      </c>
      <c r="N294">
        <v>17</v>
      </c>
      <c r="P294">
        <v>8</v>
      </c>
      <c r="Q294">
        <v>12</v>
      </c>
    </row>
    <row r="295" spans="1:17" x14ac:dyDescent="0.25">
      <c r="A295" s="7">
        <v>511003033</v>
      </c>
      <c r="B295" t="s">
        <v>460</v>
      </c>
      <c r="C295" t="s">
        <v>501</v>
      </c>
      <c r="D295" s="5">
        <v>2</v>
      </c>
      <c r="E295" s="5">
        <v>119</v>
      </c>
      <c r="F295" s="5">
        <v>197</v>
      </c>
      <c r="G295" s="5">
        <v>1</v>
      </c>
      <c r="H295" s="5" t="s">
        <v>7</v>
      </c>
      <c r="I295">
        <v>0</v>
      </c>
      <c r="J295">
        <v>13</v>
      </c>
      <c r="K295">
        <v>14</v>
      </c>
      <c r="L295">
        <v>21</v>
      </c>
      <c r="M295">
        <v>17</v>
      </c>
      <c r="N295">
        <v>21</v>
      </c>
      <c r="P295">
        <v>11</v>
      </c>
      <c r="Q295">
        <v>22</v>
      </c>
    </row>
    <row r="296" spans="1:17" x14ac:dyDescent="0.25">
      <c r="A296" s="7">
        <v>511002664</v>
      </c>
      <c r="B296" t="s">
        <v>460</v>
      </c>
      <c r="C296" t="s">
        <v>502</v>
      </c>
      <c r="D296" s="5">
        <v>2</v>
      </c>
      <c r="E296" s="5">
        <v>150</v>
      </c>
      <c r="F296" s="5">
        <v>197</v>
      </c>
      <c r="G296" s="5">
        <v>3</v>
      </c>
      <c r="H296" s="5" t="s">
        <v>5</v>
      </c>
      <c r="I296">
        <v>22</v>
      </c>
      <c r="J296">
        <v>18</v>
      </c>
      <c r="K296">
        <v>12</v>
      </c>
      <c r="L296">
        <v>18</v>
      </c>
      <c r="M296">
        <v>14</v>
      </c>
      <c r="N296">
        <v>30</v>
      </c>
      <c r="P296">
        <v>13</v>
      </c>
      <c r="Q296">
        <v>23</v>
      </c>
    </row>
    <row r="297" spans="1:17" x14ac:dyDescent="0.25">
      <c r="A297" s="7">
        <v>511003072</v>
      </c>
      <c r="B297" t="s">
        <v>460</v>
      </c>
      <c r="C297" t="s">
        <v>503</v>
      </c>
      <c r="D297" s="5">
        <v>1</v>
      </c>
      <c r="E297" s="5">
        <v>167</v>
      </c>
      <c r="F297" s="5">
        <v>213</v>
      </c>
      <c r="G297" s="5">
        <v>3</v>
      </c>
      <c r="H297" s="5" t="s">
        <v>5</v>
      </c>
      <c r="I297">
        <v>23</v>
      </c>
      <c r="J297">
        <v>18</v>
      </c>
      <c r="K297">
        <v>14</v>
      </c>
      <c r="L297">
        <v>20</v>
      </c>
      <c r="M297">
        <v>20</v>
      </c>
      <c r="N297">
        <v>36</v>
      </c>
      <c r="P297">
        <v>14</v>
      </c>
      <c r="Q297">
        <v>22</v>
      </c>
    </row>
    <row r="298" spans="1:17" x14ac:dyDescent="0.25">
      <c r="A298" s="7">
        <v>511003185</v>
      </c>
      <c r="B298" t="s">
        <v>460</v>
      </c>
      <c r="C298" t="s">
        <v>504</v>
      </c>
      <c r="D298" s="5">
        <v>1</v>
      </c>
      <c r="E298" s="5">
        <v>152</v>
      </c>
      <c r="F298" s="5">
        <v>213</v>
      </c>
      <c r="G298" s="5">
        <v>3</v>
      </c>
      <c r="H298" s="5" t="s">
        <v>5</v>
      </c>
      <c r="I298">
        <v>22</v>
      </c>
      <c r="J298">
        <v>17</v>
      </c>
      <c r="K298">
        <v>12</v>
      </c>
      <c r="L298">
        <v>18</v>
      </c>
      <c r="M298">
        <v>18</v>
      </c>
      <c r="N298">
        <v>31</v>
      </c>
      <c r="P298">
        <v>11</v>
      </c>
      <c r="Q298">
        <v>23</v>
      </c>
    </row>
    <row r="299" spans="1:17" x14ac:dyDescent="0.25">
      <c r="A299" s="7">
        <v>512027277</v>
      </c>
      <c r="B299" t="s">
        <v>505</v>
      </c>
      <c r="C299" t="s">
        <v>506</v>
      </c>
      <c r="D299" s="5">
        <v>1</v>
      </c>
      <c r="E299" s="5">
        <v>174</v>
      </c>
      <c r="F299" s="5">
        <v>213</v>
      </c>
      <c r="G299" s="5">
        <v>4</v>
      </c>
      <c r="H299" s="5" t="s">
        <v>6</v>
      </c>
      <c r="I299">
        <v>27</v>
      </c>
      <c r="J299">
        <v>16</v>
      </c>
      <c r="K299">
        <v>12</v>
      </c>
      <c r="L299">
        <v>20</v>
      </c>
      <c r="M299">
        <v>18</v>
      </c>
      <c r="N299">
        <v>45</v>
      </c>
      <c r="P299">
        <v>12</v>
      </c>
      <c r="Q299">
        <v>24</v>
      </c>
    </row>
    <row r="300" spans="1:17" x14ac:dyDescent="0.25">
      <c r="A300" s="7">
        <v>512011622</v>
      </c>
      <c r="B300" t="s">
        <v>505</v>
      </c>
      <c r="C300" t="s">
        <v>507</v>
      </c>
      <c r="D300" s="5">
        <v>1</v>
      </c>
      <c r="E300" s="5">
        <v>122</v>
      </c>
      <c r="F300" s="5">
        <v>213</v>
      </c>
      <c r="G300" s="5">
        <v>2</v>
      </c>
      <c r="H300" s="5" t="s">
        <v>8</v>
      </c>
      <c r="I300">
        <v>16</v>
      </c>
      <c r="J300">
        <v>14</v>
      </c>
      <c r="K300">
        <v>9</v>
      </c>
      <c r="L300">
        <v>14</v>
      </c>
      <c r="M300">
        <v>12</v>
      </c>
      <c r="N300">
        <v>31</v>
      </c>
      <c r="P300">
        <v>11</v>
      </c>
      <c r="Q300">
        <v>15</v>
      </c>
    </row>
    <row r="301" spans="1:17" x14ac:dyDescent="0.25">
      <c r="A301" s="7">
        <v>512027291</v>
      </c>
      <c r="B301" t="s">
        <v>505</v>
      </c>
      <c r="C301" t="s">
        <v>508</v>
      </c>
      <c r="D301" s="5">
        <v>1</v>
      </c>
      <c r="E301" s="5">
        <v>131</v>
      </c>
      <c r="F301" s="5">
        <v>213</v>
      </c>
      <c r="G301" s="5">
        <v>1</v>
      </c>
      <c r="H301" s="5" t="s">
        <v>7</v>
      </c>
      <c r="I301">
        <v>18</v>
      </c>
      <c r="J301">
        <v>0</v>
      </c>
      <c r="K301">
        <v>14</v>
      </c>
      <c r="L301">
        <v>19</v>
      </c>
      <c r="M301">
        <v>16</v>
      </c>
      <c r="N301">
        <v>38</v>
      </c>
      <c r="P301">
        <v>12</v>
      </c>
      <c r="Q301">
        <v>14</v>
      </c>
    </row>
    <row r="302" spans="1:17" x14ac:dyDescent="0.25">
      <c r="A302" s="7">
        <v>512011728</v>
      </c>
      <c r="B302" t="s">
        <v>505</v>
      </c>
      <c r="C302" t="s">
        <v>509</v>
      </c>
      <c r="D302" s="5">
        <v>1</v>
      </c>
      <c r="E302" s="5">
        <v>144</v>
      </c>
      <c r="F302" s="5">
        <v>213</v>
      </c>
      <c r="G302" s="5">
        <v>3</v>
      </c>
      <c r="H302" s="5" t="s">
        <v>5</v>
      </c>
      <c r="I302">
        <v>26</v>
      </c>
      <c r="J302">
        <v>15</v>
      </c>
      <c r="K302">
        <v>12</v>
      </c>
      <c r="L302">
        <v>17</v>
      </c>
      <c r="M302">
        <v>15</v>
      </c>
      <c r="N302">
        <v>29</v>
      </c>
      <c r="P302">
        <v>9</v>
      </c>
      <c r="Q302">
        <v>21</v>
      </c>
    </row>
    <row r="303" spans="1:17" x14ac:dyDescent="0.25">
      <c r="A303" s="7">
        <v>512027245</v>
      </c>
      <c r="B303" t="s">
        <v>505</v>
      </c>
      <c r="C303" t="s">
        <v>510</v>
      </c>
      <c r="D303" s="5">
        <v>1</v>
      </c>
      <c r="E303" s="5">
        <v>148</v>
      </c>
      <c r="F303" s="5">
        <v>213</v>
      </c>
      <c r="G303" s="5">
        <v>3</v>
      </c>
      <c r="H303" s="5" t="s">
        <v>5</v>
      </c>
      <c r="I303">
        <v>21</v>
      </c>
      <c r="J303">
        <v>16</v>
      </c>
      <c r="K303">
        <v>13</v>
      </c>
      <c r="L303">
        <v>18</v>
      </c>
      <c r="M303">
        <v>14</v>
      </c>
      <c r="N303">
        <v>36</v>
      </c>
      <c r="P303">
        <v>11</v>
      </c>
      <c r="Q303">
        <v>19</v>
      </c>
    </row>
    <row r="304" spans="1:17" x14ac:dyDescent="0.25">
      <c r="A304" s="7">
        <v>512011598</v>
      </c>
      <c r="B304" t="s">
        <v>505</v>
      </c>
      <c r="C304" t="s">
        <v>511</v>
      </c>
      <c r="D304" s="5">
        <v>5</v>
      </c>
      <c r="E304" s="5">
        <v>156</v>
      </c>
      <c r="F304" s="5">
        <v>208</v>
      </c>
      <c r="G304" s="5">
        <v>3</v>
      </c>
      <c r="H304" s="5" t="s">
        <v>5</v>
      </c>
      <c r="I304">
        <v>26</v>
      </c>
      <c r="J304">
        <v>18</v>
      </c>
      <c r="K304">
        <v>12</v>
      </c>
      <c r="L304">
        <v>18</v>
      </c>
      <c r="M304">
        <v>12</v>
      </c>
      <c r="N304">
        <v>38</v>
      </c>
      <c r="P304">
        <v>10</v>
      </c>
      <c r="Q304">
        <v>22</v>
      </c>
    </row>
    <row r="305" spans="1:17" x14ac:dyDescent="0.25">
      <c r="A305" s="7">
        <v>512011693</v>
      </c>
      <c r="B305" t="s">
        <v>505</v>
      </c>
      <c r="C305" t="s">
        <v>512</v>
      </c>
      <c r="D305" s="5">
        <v>1</v>
      </c>
      <c r="E305" s="5">
        <v>156</v>
      </c>
      <c r="F305" s="5">
        <v>213</v>
      </c>
      <c r="G305" s="5">
        <v>3</v>
      </c>
      <c r="H305" s="5" t="s">
        <v>5</v>
      </c>
      <c r="I305">
        <v>24</v>
      </c>
      <c r="J305">
        <v>20</v>
      </c>
      <c r="K305">
        <v>15</v>
      </c>
      <c r="L305">
        <v>17</v>
      </c>
      <c r="M305">
        <v>14</v>
      </c>
      <c r="N305">
        <v>38</v>
      </c>
      <c r="P305">
        <v>10</v>
      </c>
      <c r="Q305">
        <v>18</v>
      </c>
    </row>
    <row r="306" spans="1:17" x14ac:dyDescent="0.25">
      <c r="A306" s="7">
        <v>512011830</v>
      </c>
      <c r="B306" t="s">
        <v>505</v>
      </c>
      <c r="C306" t="s">
        <v>513</v>
      </c>
      <c r="D306" s="5">
        <v>1</v>
      </c>
      <c r="E306" s="5">
        <v>167</v>
      </c>
      <c r="F306" s="5">
        <v>213</v>
      </c>
      <c r="G306" s="5">
        <v>3</v>
      </c>
      <c r="H306" s="5" t="s">
        <v>5</v>
      </c>
      <c r="I306">
        <v>19</v>
      </c>
      <c r="J306">
        <v>15</v>
      </c>
      <c r="K306">
        <v>18</v>
      </c>
      <c r="L306">
        <v>20</v>
      </c>
      <c r="M306">
        <v>20</v>
      </c>
      <c r="N306">
        <v>35</v>
      </c>
      <c r="P306">
        <v>13</v>
      </c>
      <c r="Q306">
        <v>27</v>
      </c>
    </row>
    <row r="307" spans="1:17" x14ac:dyDescent="0.25">
      <c r="A307" s="7">
        <v>512027125</v>
      </c>
      <c r="B307" t="s">
        <v>505</v>
      </c>
      <c r="C307" t="s">
        <v>514</v>
      </c>
      <c r="D307" s="5">
        <v>5</v>
      </c>
      <c r="E307" s="5">
        <v>118</v>
      </c>
      <c r="F307" s="5">
        <v>208</v>
      </c>
      <c r="G307" s="5">
        <v>2</v>
      </c>
      <c r="H307" s="5" t="s">
        <v>8</v>
      </c>
      <c r="I307">
        <v>18</v>
      </c>
      <c r="J307">
        <v>19</v>
      </c>
      <c r="K307">
        <v>9</v>
      </c>
      <c r="L307">
        <v>16</v>
      </c>
      <c r="M307">
        <v>12</v>
      </c>
      <c r="N307">
        <v>19</v>
      </c>
      <c r="P307">
        <v>9</v>
      </c>
      <c r="Q307">
        <v>16</v>
      </c>
    </row>
    <row r="308" spans="1:17" x14ac:dyDescent="0.25">
      <c r="A308" s="7">
        <v>512086339</v>
      </c>
      <c r="B308" t="s">
        <v>505</v>
      </c>
      <c r="C308" t="s">
        <v>515</v>
      </c>
      <c r="D308" s="5">
        <v>3</v>
      </c>
      <c r="E308" s="5">
        <v>110</v>
      </c>
      <c r="F308" s="5">
        <v>182</v>
      </c>
      <c r="G308" s="5">
        <v>2</v>
      </c>
      <c r="H308" s="5" t="s">
        <v>8</v>
      </c>
      <c r="I308">
        <v>17</v>
      </c>
      <c r="J308">
        <v>19</v>
      </c>
      <c r="K308">
        <v>9</v>
      </c>
      <c r="L308">
        <v>13</v>
      </c>
      <c r="M308">
        <v>8</v>
      </c>
      <c r="N308">
        <v>28</v>
      </c>
      <c r="P308">
        <v>0</v>
      </c>
      <c r="Q308">
        <v>16</v>
      </c>
    </row>
    <row r="309" spans="1:17" x14ac:dyDescent="0.25">
      <c r="A309" s="7">
        <v>512027252</v>
      </c>
      <c r="B309" t="s">
        <v>505</v>
      </c>
      <c r="C309" t="s">
        <v>516</v>
      </c>
      <c r="D309" s="5">
        <v>1</v>
      </c>
      <c r="E309" s="5">
        <v>143</v>
      </c>
      <c r="F309" s="5">
        <v>213</v>
      </c>
      <c r="G309" s="5">
        <v>3</v>
      </c>
      <c r="H309" s="5" t="s">
        <v>5</v>
      </c>
      <c r="I309">
        <v>16</v>
      </c>
      <c r="J309">
        <v>18</v>
      </c>
      <c r="K309">
        <v>10</v>
      </c>
      <c r="L309">
        <v>20</v>
      </c>
      <c r="M309">
        <v>13</v>
      </c>
      <c r="N309">
        <v>36</v>
      </c>
      <c r="P309">
        <v>12</v>
      </c>
      <c r="Q309">
        <v>18</v>
      </c>
    </row>
    <row r="310" spans="1:17" x14ac:dyDescent="0.25">
      <c r="A310" s="7">
        <v>512011534</v>
      </c>
      <c r="B310" t="s">
        <v>505</v>
      </c>
      <c r="C310" t="s">
        <v>517</v>
      </c>
      <c r="D310" s="5">
        <v>1</v>
      </c>
      <c r="E310" s="5">
        <v>108</v>
      </c>
      <c r="F310" s="5">
        <v>213</v>
      </c>
      <c r="G310" s="5">
        <v>2</v>
      </c>
      <c r="H310" s="5" t="s">
        <v>8</v>
      </c>
      <c r="I310">
        <v>15</v>
      </c>
      <c r="J310">
        <v>13</v>
      </c>
      <c r="K310">
        <v>10</v>
      </c>
      <c r="L310">
        <v>17</v>
      </c>
      <c r="M310">
        <v>10</v>
      </c>
      <c r="N310">
        <v>22</v>
      </c>
      <c r="P310">
        <v>10</v>
      </c>
      <c r="Q310">
        <v>11</v>
      </c>
    </row>
    <row r="311" spans="1:17" x14ac:dyDescent="0.25">
      <c r="A311" s="7">
        <v>512011510</v>
      </c>
      <c r="B311" t="s">
        <v>505</v>
      </c>
      <c r="C311" t="s">
        <v>518</v>
      </c>
      <c r="D311" s="5">
        <v>1</v>
      </c>
      <c r="E311" s="5">
        <v>168</v>
      </c>
      <c r="F311" s="5">
        <v>213</v>
      </c>
      <c r="G311" s="5">
        <v>3</v>
      </c>
      <c r="H311" s="5" t="s">
        <v>5</v>
      </c>
      <c r="I311">
        <v>22</v>
      </c>
      <c r="J311">
        <v>19</v>
      </c>
      <c r="K311">
        <v>16</v>
      </c>
      <c r="L311">
        <v>20</v>
      </c>
      <c r="M311">
        <v>17</v>
      </c>
      <c r="N311">
        <v>39</v>
      </c>
      <c r="P311">
        <v>13</v>
      </c>
      <c r="Q311">
        <v>22</v>
      </c>
    </row>
    <row r="312" spans="1:17" x14ac:dyDescent="0.25">
      <c r="A312" s="7">
        <v>512011654</v>
      </c>
      <c r="B312" t="s">
        <v>505</v>
      </c>
      <c r="C312" t="s">
        <v>519</v>
      </c>
      <c r="D312" s="5">
        <v>1</v>
      </c>
      <c r="E312" s="5">
        <v>174</v>
      </c>
      <c r="F312" s="5">
        <v>213</v>
      </c>
      <c r="G312" s="5">
        <v>4</v>
      </c>
      <c r="H312" s="5" t="s">
        <v>6</v>
      </c>
      <c r="I312">
        <v>27</v>
      </c>
      <c r="J312">
        <v>16</v>
      </c>
      <c r="K312">
        <v>17</v>
      </c>
      <c r="L312">
        <v>20</v>
      </c>
      <c r="M312">
        <v>17</v>
      </c>
      <c r="N312">
        <v>38</v>
      </c>
      <c r="P312">
        <v>13</v>
      </c>
      <c r="Q312">
        <v>26</v>
      </c>
    </row>
    <row r="313" spans="1:17" x14ac:dyDescent="0.25">
      <c r="A313" s="7">
        <v>512011559</v>
      </c>
      <c r="B313" t="s">
        <v>505</v>
      </c>
      <c r="C313" t="s">
        <v>520</v>
      </c>
      <c r="D313" s="5">
        <v>5</v>
      </c>
      <c r="E313" s="5">
        <v>114</v>
      </c>
      <c r="F313" s="5">
        <v>208</v>
      </c>
      <c r="G313" s="5">
        <v>2</v>
      </c>
      <c r="H313" s="5" t="s">
        <v>8</v>
      </c>
      <c r="I313">
        <v>18</v>
      </c>
      <c r="J313">
        <v>13</v>
      </c>
      <c r="K313">
        <v>11</v>
      </c>
      <c r="L313">
        <v>12</v>
      </c>
      <c r="M313">
        <v>12</v>
      </c>
      <c r="N313">
        <v>26</v>
      </c>
      <c r="P313">
        <v>10</v>
      </c>
      <c r="Q313">
        <v>12</v>
      </c>
    </row>
    <row r="314" spans="1:17" x14ac:dyDescent="0.25">
      <c r="A314" s="7">
        <v>512027319</v>
      </c>
      <c r="B314" t="s">
        <v>505</v>
      </c>
      <c r="C314" t="s">
        <v>521</v>
      </c>
      <c r="D314" s="5">
        <v>1</v>
      </c>
      <c r="E314" s="5">
        <v>138</v>
      </c>
      <c r="F314" s="5">
        <v>213</v>
      </c>
      <c r="G314" s="5">
        <v>3</v>
      </c>
      <c r="H314" s="5" t="s">
        <v>5</v>
      </c>
      <c r="I314">
        <v>21</v>
      </c>
      <c r="J314">
        <v>14</v>
      </c>
      <c r="K314">
        <v>14</v>
      </c>
      <c r="L314">
        <v>18</v>
      </c>
      <c r="M314">
        <v>13</v>
      </c>
      <c r="N314">
        <v>32</v>
      </c>
      <c r="P314">
        <v>8</v>
      </c>
      <c r="Q314">
        <v>18</v>
      </c>
    </row>
    <row r="315" spans="1:17" x14ac:dyDescent="0.25">
      <c r="A315" s="7">
        <v>512027196</v>
      </c>
      <c r="B315" t="s">
        <v>505</v>
      </c>
      <c r="C315" t="s">
        <v>522</v>
      </c>
      <c r="D315" s="5">
        <v>1</v>
      </c>
      <c r="E315" s="5">
        <v>138</v>
      </c>
      <c r="F315" s="5">
        <v>213</v>
      </c>
      <c r="G315" s="5">
        <v>3</v>
      </c>
      <c r="H315" s="5" t="s">
        <v>5</v>
      </c>
      <c r="I315">
        <v>18</v>
      </c>
      <c r="J315">
        <v>14</v>
      </c>
      <c r="K315">
        <v>14</v>
      </c>
      <c r="L315">
        <v>18</v>
      </c>
      <c r="M315">
        <v>15</v>
      </c>
      <c r="N315">
        <v>31</v>
      </c>
      <c r="P315">
        <v>9</v>
      </c>
      <c r="Q315">
        <v>19</v>
      </c>
    </row>
    <row r="316" spans="1:17" x14ac:dyDescent="0.25">
      <c r="A316" s="7">
        <v>512011686</v>
      </c>
      <c r="B316" t="s">
        <v>505</v>
      </c>
      <c r="C316" t="s">
        <v>523</v>
      </c>
      <c r="D316" s="5">
        <v>1</v>
      </c>
      <c r="E316" s="5">
        <v>151</v>
      </c>
      <c r="F316" s="5">
        <v>213</v>
      </c>
      <c r="G316" s="5">
        <v>3</v>
      </c>
      <c r="H316" s="5" t="s">
        <v>5</v>
      </c>
      <c r="I316">
        <v>22</v>
      </c>
      <c r="J316">
        <v>15</v>
      </c>
      <c r="K316">
        <v>15</v>
      </c>
      <c r="L316">
        <v>18</v>
      </c>
      <c r="M316">
        <v>15</v>
      </c>
      <c r="N316">
        <v>35</v>
      </c>
      <c r="P316">
        <v>12</v>
      </c>
      <c r="Q316">
        <v>19</v>
      </c>
    </row>
    <row r="317" spans="1:17" x14ac:dyDescent="0.25">
      <c r="A317" s="7">
        <v>512011566</v>
      </c>
      <c r="B317" t="s">
        <v>505</v>
      </c>
      <c r="C317" t="s">
        <v>524</v>
      </c>
      <c r="D317" s="5">
        <v>1</v>
      </c>
      <c r="E317" s="5">
        <v>157</v>
      </c>
      <c r="F317" s="5">
        <v>213</v>
      </c>
      <c r="G317" s="5">
        <v>3</v>
      </c>
      <c r="H317" s="5" t="s">
        <v>5</v>
      </c>
      <c r="I317">
        <v>25</v>
      </c>
      <c r="J317">
        <v>18</v>
      </c>
      <c r="K317">
        <v>15</v>
      </c>
      <c r="L317">
        <v>19</v>
      </c>
      <c r="M317">
        <v>17</v>
      </c>
      <c r="N317">
        <v>33</v>
      </c>
      <c r="P317">
        <v>11</v>
      </c>
      <c r="Q317">
        <v>19</v>
      </c>
    </row>
    <row r="318" spans="1:17" x14ac:dyDescent="0.25">
      <c r="A318" s="7">
        <v>512011527</v>
      </c>
      <c r="B318" t="s">
        <v>505</v>
      </c>
      <c r="C318" t="s">
        <v>525</v>
      </c>
      <c r="D318" s="5">
        <v>5</v>
      </c>
      <c r="E318" s="5">
        <v>124</v>
      </c>
      <c r="F318" s="5">
        <v>208</v>
      </c>
      <c r="G318" s="5">
        <v>3</v>
      </c>
      <c r="H318" s="5" t="s">
        <v>5</v>
      </c>
      <c r="I318">
        <v>16</v>
      </c>
      <c r="J318">
        <v>13</v>
      </c>
      <c r="K318">
        <v>12</v>
      </c>
      <c r="L318">
        <v>15</v>
      </c>
      <c r="M318">
        <v>15</v>
      </c>
      <c r="N318">
        <v>27</v>
      </c>
      <c r="P318">
        <v>8</v>
      </c>
      <c r="Q318">
        <v>18</v>
      </c>
    </row>
    <row r="319" spans="1:17" x14ac:dyDescent="0.25">
      <c r="A319" s="7">
        <v>512011816</v>
      </c>
      <c r="B319" t="s">
        <v>505</v>
      </c>
      <c r="C319" t="s">
        <v>526</v>
      </c>
      <c r="D319" s="5">
        <v>5</v>
      </c>
      <c r="E319" s="5">
        <v>152</v>
      </c>
      <c r="F319" s="5">
        <v>208</v>
      </c>
      <c r="G319" s="5">
        <v>3</v>
      </c>
      <c r="H319" s="5" t="s">
        <v>5</v>
      </c>
      <c r="I319">
        <v>26</v>
      </c>
      <c r="J319">
        <v>17</v>
      </c>
      <c r="K319">
        <v>15</v>
      </c>
      <c r="L319">
        <v>18</v>
      </c>
      <c r="M319">
        <v>15</v>
      </c>
      <c r="N319">
        <v>29</v>
      </c>
      <c r="P319">
        <v>13</v>
      </c>
      <c r="Q319">
        <v>19</v>
      </c>
    </row>
    <row r="320" spans="1:17" x14ac:dyDescent="0.25">
      <c r="A320" s="7">
        <v>512027157</v>
      </c>
      <c r="B320" t="s">
        <v>505</v>
      </c>
      <c r="C320" t="s">
        <v>527</v>
      </c>
      <c r="D320" s="5">
        <v>1</v>
      </c>
      <c r="E320" s="5">
        <v>148</v>
      </c>
      <c r="F320" s="5">
        <v>213</v>
      </c>
      <c r="G320" s="5">
        <v>3</v>
      </c>
      <c r="H320" s="5" t="s">
        <v>5</v>
      </c>
      <c r="I320">
        <v>20</v>
      </c>
      <c r="J320">
        <v>15</v>
      </c>
      <c r="K320">
        <v>14</v>
      </c>
      <c r="L320">
        <v>20</v>
      </c>
      <c r="M320">
        <v>17</v>
      </c>
      <c r="N320">
        <v>34</v>
      </c>
      <c r="P320">
        <v>11</v>
      </c>
      <c r="Q320">
        <v>17</v>
      </c>
    </row>
    <row r="321" spans="1:17" x14ac:dyDescent="0.25">
      <c r="A321" s="7">
        <v>512027284</v>
      </c>
      <c r="B321" t="s">
        <v>505</v>
      </c>
      <c r="C321" t="s">
        <v>528</v>
      </c>
      <c r="D321" s="5">
        <v>1</v>
      </c>
      <c r="E321" s="5">
        <v>156</v>
      </c>
      <c r="F321" s="5">
        <v>213</v>
      </c>
      <c r="G321" s="5">
        <v>3</v>
      </c>
      <c r="H321" s="5" t="s">
        <v>5</v>
      </c>
      <c r="I321">
        <v>16</v>
      </c>
      <c r="J321">
        <v>16</v>
      </c>
      <c r="K321">
        <v>15</v>
      </c>
      <c r="L321">
        <v>19</v>
      </c>
      <c r="M321">
        <v>20</v>
      </c>
      <c r="N321">
        <v>37</v>
      </c>
      <c r="P321">
        <v>13</v>
      </c>
      <c r="Q321">
        <v>20</v>
      </c>
    </row>
    <row r="322" spans="1:17" x14ac:dyDescent="0.25">
      <c r="A322" s="7">
        <v>512027301</v>
      </c>
      <c r="B322" t="s">
        <v>505</v>
      </c>
      <c r="C322" t="s">
        <v>529</v>
      </c>
      <c r="D322" s="5">
        <v>5</v>
      </c>
      <c r="E322" s="5">
        <v>122</v>
      </c>
      <c r="F322" s="5">
        <v>208</v>
      </c>
      <c r="G322" s="5">
        <v>3</v>
      </c>
      <c r="H322" s="5" t="s">
        <v>5</v>
      </c>
      <c r="I322">
        <v>17</v>
      </c>
      <c r="J322">
        <v>11</v>
      </c>
      <c r="K322">
        <v>11</v>
      </c>
      <c r="L322">
        <v>16</v>
      </c>
      <c r="M322">
        <v>17</v>
      </c>
      <c r="N322">
        <v>27</v>
      </c>
      <c r="P322">
        <v>8</v>
      </c>
      <c r="Q322">
        <v>15</v>
      </c>
    </row>
    <row r="323" spans="1:17" x14ac:dyDescent="0.25">
      <c r="A323" s="7">
        <v>512011630</v>
      </c>
      <c r="B323" t="s">
        <v>505</v>
      </c>
      <c r="C323" t="s">
        <v>530</v>
      </c>
      <c r="D323" s="5">
        <v>1</v>
      </c>
      <c r="E323" s="5">
        <v>138</v>
      </c>
      <c r="F323" s="5">
        <v>213</v>
      </c>
      <c r="G323" s="5">
        <v>3</v>
      </c>
      <c r="H323" s="5" t="s">
        <v>5</v>
      </c>
      <c r="I323">
        <v>18</v>
      </c>
      <c r="J323">
        <v>15</v>
      </c>
      <c r="K323">
        <v>11</v>
      </c>
      <c r="L323">
        <v>18</v>
      </c>
      <c r="M323">
        <v>13</v>
      </c>
      <c r="N323">
        <v>33</v>
      </c>
      <c r="P323">
        <v>11</v>
      </c>
      <c r="Q323">
        <v>19</v>
      </c>
    </row>
    <row r="324" spans="1:17" x14ac:dyDescent="0.25">
      <c r="A324" s="7">
        <v>512011608</v>
      </c>
      <c r="B324" t="s">
        <v>505</v>
      </c>
      <c r="C324" t="s">
        <v>539</v>
      </c>
      <c r="D324" s="5">
        <v>9</v>
      </c>
      <c r="E324" s="5">
        <v>155</v>
      </c>
      <c r="F324" s="5">
        <v>211</v>
      </c>
      <c r="G324" s="5">
        <v>3</v>
      </c>
      <c r="H324" s="5" t="s">
        <v>5</v>
      </c>
      <c r="I324">
        <v>26</v>
      </c>
      <c r="J324">
        <v>19</v>
      </c>
      <c r="K324">
        <v>18</v>
      </c>
      <c r="L324">
        <v>16</v>
      </c>
      <c r="M324">
        <v>15</v>
      </c>
      <c r="N324">
        <v>31</v>
      </c>
      <c r="P324">
        <v>10</v>
      </c>
      <c r="Q324">
        <v>20</v>
      </c>
    </row>
    <row r="325" spans="1:17" x14ac:dyDescent="0.25">
      <c r="A325" s="7">
        <v>512027238</v>
      </c>
      <c r="B325" t="s">
        <v>505</v>
      </c>
      <c r="C325" t="s">
        <v>533</v>
      </c>
      <c r="D325" s="5">
        <v>1</v>
      </c>
      <c r="E325" s="5">
        <v>172</v>
      </c>
      <c r="F325" s="5">
        <v>213</v>
      </c>
      <c r="G325" s="5">
        <v>3</v>
      </c>
      <c r="H325" s="5" t="s">
        <v>5</v>
      </c>
      <c r="I325">
        <v>27</v>
      </c>
      <c r="J325">
        <v>16</v>
      </c>
      <c r="K325">
        <v>17</v>
      </c>
      <c r="L325">
        <v>20</v>
      </c>
      <c r="M325">
        <v>18</v>
      </c>
      <c r="N325">
        <v>39</v>
      </c>
      <c r="P325">
        <v>14</v>
      </c>
      <c r="Q325">
        <v>21</v>
      </c>
    </row>
    <row r="326" spans="1:17" x14ac:dyDescent="0.25">
      <c r="A326" s="7">
        <v>512011541</v>
      </c>
      <c r="B326" t="s">
        <v>505</v>
      </c>
      <c r="C326" t="s">
        <v>534</v>
      </c>
      <c r="D326" s="5">
        <v>1</v>
      </c>
      <c r="E326" s="5">
        <v>133</v>
      </c>
      <c r="F326" s="5">
        <v>213</v>
      </c>
      <c r="G326" s="5">
        <v>3</v>
      </c>
      <c r="H326" s="5" t="s">
        <v>5</v>
      </c>
      <c r="I326">
        <v>19</v>
      </c>
      <c r="J326">
        <v>11</v>
      </c>
      <c r="K326">
        <v>12</v>
      </c>
      <c r="L326">
        <v>17</v>
      </c>
      <c r="M326">
        <v>13</v>
      </c>
      <c r="N326">
        <v>32</v>
      </c>
      <c r="P326">
        <v>11</v>
      </c>
      <c r="Q326">
        <v>18</v>
      </c>
    </row>
    <row r="327" spans="1:17" x14ac:dyDescent="0.25">
      <c r="A327" s="7">
        <v>512011573</v>
      </c>
      <c r="B327" t="s">
        <v>505</v>
      </c>
      <c r="C327" t="s">
        <v>535</v>
      </c>
      <c r="D327" s="5">
        <v>1</v>
      </c>
      <c r="E327" s="5">
        <v>161</v>
      </c>
      <c r="F327" s="5">
        <v>213</v>
      </c>
      <c r="G327" s="5">
        <v>3</v>
      </c>
      <c r="H327" s="5" t="s">
        <v>5</v>
      </c>
      <c r="I327">
        <v>23</v>
      </c>
      <c r="J327">
        <v>17</v>
      </c>
      <c r="K327">
        <v>14</v>
      </c>
      <c r="L327">
        <v>20</v>
      </c>
      <c r="M327">
        <v>15</v>
      </c>
      <c r="N327">
        <v>36</v>
      </c>
      <c r="P327">
        <v>13</v>
      </c>
      <c r="Q327">
        <v>23</v>
      </c>
    </row>
    <row r="328" spans="1:17" x14ac:dyDescent="0.25">
      <c r="A328" s="7">
        <v>512011781</v>
      </c>
      <c r="B328" t="s">
        <v>505</v>
      </c>
      <c r="C328" t="s">
        <v>536</v>
      </c>
      <c r="D328" s="5">
        <v>1</v>
      </c>
      <c r="E328" s="5">
        <v>161</v>
      </c>
      <c r="F328" s="5">
        <v>213</v>
      </c>
      <c r="G328" s="5">
        <v>3</v>
      </c>
      <c r="H328" s="5" t="s">
        <v>5</v>
      </c>
      <c r="I328">
        <v>25</v>
      </c>
      <c r="J328">
        <v>18</v>
      </c>
      <c r="K328">
        <v>14</v>
      </c>
      <c r="L328">
        <v>16</v>
      </c>
      <c r="M328">
        <v>16</v>
      </c>
      <c r="N328">
        <v>39</v>
      </c>
      <c r="P328">
        <v>12</v>
      </c>
      <c r="Q328">
        <v>21</v>
      </c>
    </row>
    <row r="329" spans="1:17" x14ac:dyDescent="0.25">
      <c r="A329" s="7">
        <v>512011809</v>
      </c>
      <c r="B329" t="s">
        <v>505</v>
      </c>
      <c r="C329" t="s">
        <v>537</v>
      </c>
      <c r="D329" s="5">
        <v>1</v>
      </c>
      <c r="E329" s="5">
        <v>126</v>
      </c>
      <c r="F329" s="5">
        <v>213</v>
      </c>
      <c r="G329" s="5">
        <v>2</v>
      </c>
      <c r="H329" s="5" t="s">
        <v>8</v>
      </c>
      <c r="I329">
        <v>15</v>
      </c>
      <c r="J329">
        <v>12</v>
      </c>
      <c r="K329">
        <v>13</v>
      </c>
      <c r="L329">
        <v>17</v>
      </c>
      <c r="M329">
        <v>14</v>
      </c>
      <c r="N329">
        <v>31</v>
      </c>
      <c r="P329">
        <v>9</v>
      </c>
      <c r="Q329">
        <v>15</v>
      </c>
    </row>
    <row r="330" spans="1:17" x14ac:dyDescent="0.25">
      <c r="A330" s="7">
        <v>512011823</v>
      </c>
      <c r="B330" t="s">
        <v>505</v>
      </c>
      <c r="C330" t="s">
        <v>538</v>
      </c>
      <c r="D330" s="5">
        <v>1</v>
      </c>
      <c r="E330" s="5">
        <v>141</v>
      </c>
      <c r="F330" s="5">
        <v>213</v>
      </c>
      <c r="G330" s="5">
        <v>2</v>
      </c>
      <c r="H330" s="5" t="s">
        <v>8</v>
      </c>
      <c r="I330">
        <v>21</v>
      </c>
      <c r="J330">
        <v>17</v>
      </c>
      <c r="K330">
        <v>12</v>
      </c>
      <c r="L330">
        <v>19</v>
      </c>
      <c r="M330">
        <v>14</v>
      </c>
      <c r="N330">
        <v>25</v>
      </c>
      <c r="P330">
        <v>10</v>
      </c>
      <c r="Q330">
        <v>23</v>
      </c>
    </row>
    <row r="331" spans="1:17" x14ac:dyDescent="0.25">
      <c r="A331" s="7">
        <v>512011710</v>
      </c>
      <c r="B331" t="s">
        <v>505</v>
      </c>
      <c r="C331" t="s">
        <v>531</v>
      </c>
      <c r="D331" s="5">
        <v>1</v>
      </c>
      <c r="E331" s="5">
        <v>139</v>
      </c>
      <c r="F331" s="5">
        <v>213</v>
      </c>
      <c r="G331" s="5">
        <v>2</v>
      </c>
      <c r="H331" s="5" t="s">
        <v>8</v>
      </c>
      <c r="I331">
        <v>17</v>
      </c>
      <c r="J331">
        <v>15</v>
      </c>
      <c r="K331">
        <v>9</v>
      </c>
      <c r="L331">
        <v>19</v>
      </c>
      <c r="M331">
        <v>13</v>
      </c>
      <c r="N331">
        <v>33</v>
      </c>
      <c r="P331">
        <v>11</v>
      </c>
      <c r="Q331">
        <v>22</v>
      </c>
    </row>
    <row r="332" spans="1:17" x14ac:dyDescent="0.25">
      <c r="A332" s="7">
        <v>512027206</v>
      </c>
      <c r="B332" t="s">
        <v>505</v>
      </c>
      <c r="C332" t="s">
        <v>532</v>
      </c>
      <c r="D332" s="5">
        <v>1</v>
      </c>
      <c r="E332" s="5">
        <v>144</v>
      </c>
      <c r="F332" s="5">
        <v>213</v>
      </c>
      <c r="G332" s="5">
        <v>3</v>
      </c>
      <c r="H332" s="5" t="s">
        <v>5</v>
      </c>
      <c r="I332">
        <v>23</v>
      </c>
      <c r="J332">
        <v>14</v>
      </c>
      <c r="K332">
        <v>14</v>
      </c>
      <c r="L332">
        <v>17</v>
      </c>
      <c r="M332">
        <v>13</v>
      </c>
      <c r="N332">
        <v>31</v>
      </c>
      <c r="P332">
        <v>13</v>
      </c>
      <c r="Q332">
        <v>19</v>
      </c>
    </row>
    <row r="333" spans="1:17" x14ac:dyDescent="0.25">
      <c r="A333" s="7">
        <v>512011647</v>
      </c>
      <c r="B333" t="s">
        <v>505</v>
      </c>
      <c r="C333" t="s">
        <v>540</v>
      </c>
      <c r="D333" s="5">
        <v>1</v>
      </c>
      <c r="E333" s="5">
        <v>148</v>
      </c>
      <c r="F333" s="5">
        <v>213</v>
      </c>
      <c r="G333" s="5">
        <v>3</v>
      </c>
      <c r="H333" s="5" t="s">
        <v>5</v>
      </c>
      <c r="I333">
        <v>25</v>
      </c>
      <c r="J333">
        <v>12</v>
      </c>
      <c r="K333">
        <v>15</v>
      </c>
      <c r="L333">
        <v>18</v>
      </c>
      <c r="M333">
        <v>14</v>
      </c>
      <c r="N333">
        <v>35</v>
      </c>
      <c r="P333">
        <v>9</v>
      </c>
      <c r="Q333">
        <v>20</v>
      </c>
    </row>
    <row r="334" spans="1:17" x14ac:dyDescent="0.25">
      <c r="A334" s="7">
        <v>512011485</v>
      </c>
      <c r="B334" t="s">
        <v>505</v>
      </c>
      <c r="C334" t="s">
        <v>541</v>
      </c>
      <c r="D334" s="5">
        <v>1</v>
      </c>
      <c r="E334" s="5">
        <v>193</v>
      </c>
      <c r="F334" s="5">
        <v>213</v>
      </c>
      <c r="G334" s="5">
        <v>4</v>
      </c>
      <c r="H334" s="5" t="s">
        <v>6</v>
      </c>
      <c r="I334">
        <v>28</v>
      </c>
      <c r="J334">
        <v>20</v>
      </c>
      <c r="K334">
        <v>17</v>
      </c>
      <c r="L334">
        <v>21</v>
      </c>
      <c r="M334">
        <v>20</v>
      </c>
      <c r="N334">
        <v>47</v>
      </c>
      <c r="P334">
        <v>13</v>
      </c>
      <c r="Q334">
        <v>27</v>
      </c>
    </row>
    <row r="335" spans="1:17" x14ac:dyDescent="0.25">
      <c r="A335" s="7">
        <v>512011580</v>
      </c>
      <c r="B335" t="s">
        <v>505</v>
      </c>
      <c r="C335" t="s">
        <v>542</v>
      </c>
      <c r="D335" s="5">
        <v>1</v>
      </c>
      <c r="E335" s="5">
        <v>133</v>
      </c>
      <c r="F335" s="5">
        <v>213</v>
      </c>
      <c r="G335" s="5">
        <v>2</v>
      </c>
      <c r="H335" s="5" t="s">
        <v>8</v>
      </c>
      <c r="I335">
        <v>20</v>
      </c>
      <c r="J335">
        <v>14</v>
      </c>
      <c r="K335">
        <v>9</v>
      </c>
      <c r="L335">
        <v>16</v>
      </c>
      <c r="M335">
        <v>14</v>
      </c>
      <c r="N335">
        <v>31</v>
      </c>
      <c r="P335">
        <v>11</v>
      </c>
      <c r="Q335">
        <v>18</v>
      </c>
    </row>
    <row r="336" spans="1:17" x14ac:dyDescent="0.25">
      <c r="A336" s="7">
        <v>512011767</v>
      </c>
      <c r="B336" t="s">
        <v>505</v>
      </c>
      <c r="C336" t="s">
        <v>543</v>
      </c>
      <c r="D336" s="5">
        <v>1</v>
      </c>
      <c r="E336" s="5">
        <v>140</v>
      </c>
      <c r="F336" s="5">
        <v>213</v>
      </c>
      <c r="G336" s="5">
        <v>3</v>
      </c>
      <c r="H336" s="5" t="s">
        <v>5</v>
      </c>
      <c r="I336">
        <v>17</v>
      </c>
      <c r="J336">
        <v>14</v>
      </c>
      <c r="K336">
        <v>14</v>
      </c>
      <c r="L336">
        <v>17</v>
      </c>
      <c r="M336">
        <v>15</v>
      </c>
      <c r="N336">
        <v>31</v>
      </c>
      <c r="P336">
        <v>12</v>
      </c>
      <c r="Q336">
        <v>20</v>
      </c>
    </row>
    <row r="337" spans="1:17" x14ac:dyDescent="0.25">
      <c r="A337" s="7">
        <v>512027090</v>
      </c>
      <c r="B337" t="s">
        <v>505</v>
      </c>
      <c r="C337" t="s">
        <v>544</v>
      </c>
      <c r="D337" s="5">
        <v>3</v>
      </c>
      <c r="E337" s="5">
        <v>113</v>
      </c>
      <c r="F337" s="5">
        <v>182</v>
      </c>
      <c r="G337" s="5">
        <v>2</v>
      </c>
      <c r="H337" s="5" t="s">
        <v>8</v>
      </c>
      <c r="I337">
        <v>23</v>
      </c>
      <c r="J337">
        <v>15</v>
      </c>
      <c r="K337">
        <v>9</v>
      </c>
      <c r="L337">
        <v>14</v>
      </c>
      <c r="M337">
        <v>13</v>
      </c>
      <c r="N337">
        <v>23</v>
      </c>
      <c r="P337">
        <v>0</v>
      </c>
      <c r="Q337">
        <v>16</v>
      </c>
    </row>
    <row r="338" spans="1:17" x14ac:dyDescent="0.25">
      <c r="A338" s="7">
        <v>512011679</v>
      </c>
      <c r="B338" t="s">
        <v>505</v>
      </c>
      <c r="C338" t="s">
        <v>545</v>
      </c>
      <c r="D338" s="5">
        <v>9</v>
      </c>
      <c r="E338" s="5">
        <v>146</v>
      </c>
      <c r="F338" s="5">
        <v>211</v>
      </c>
      <c r="G338" s="5">
        <v>3</v>
      </c>
      <c r="H338" s="5" t="s">
        <v>5</v>
      </c>
      <c r="I338">
        <v>22</v>
      </c>
      <c r="J338">
        <v>16</v>
      </c>
      <c r="K338">
        <v>15</v>
      </c>
      <c r="L338">
        <v>16</v>
      </c>
      <c r="M338">
        <v>16</v>
      </c>
      <c r="N338">
        <v>33</v>
      </c>
      <c r="P338">
        <v>10</v>
      </c>
      <c r="Q338">
        <v>18</v>
      </c>
    </row>
    <row r="339" spans="1:17" x14ac:dyDescent="0.25">
      <c r="A339" s="7">
        <v>512027189</v>
      </c>
      <c r="B339" t="s">
        <v>505</v>
      </c>
      <c r="C339" t="s">
        <v>546</v>
      </c>
      <c r="D339" s="5">
        <v>1</v>
      </c>
      <c r="E339" s="5">
        <v>143</v>
      </c>
      <c r="F339" s="5">
        <v>213</v>
      </c>
      <c r="G339" s="5">
        <v>3</v>
      </c>
      <c r="H339" s="5" t="s">
        <v>5</v>
      </c>
      <c r="I339">
        <v>20</v>
      </c>
      <c r="J339">
        <v>14</v>
      </c>
      <c r="K339">
        <v>14</v>
      </c>
      <c r="L339">
        <v>18</v>
      </c>
      <c r="M339">
        <v>15</v>
      </c>
      <c r="N339">
        <v>30</v>
      </c>
      <c r="P339">
        <v>10</v>
      </c>
      <c r="Q339">
        <v>22</v>
      </c>
    </row>
    <row r="340" spans="1:17" x14ac:dyDescent="0.25">
      <c r="A340" s="7">
        <v>512027132</v>
      </c>
      <c r="B340" t="s">
        <v>505</v>
      </c>
      <c r="C340" t="s">
        <v>547</v>
      </c>
      <c r="D340" s="5">
        <v>1</v>
      </c>
      <c r="E340" s="5">
        <v>180</v>
      </c>
      <c r="F340" s="5">
        <v>213</v>
      </c>
      <c r="G340" s="5">
        <v>4</v>
      </c>
      <c r="H340" s="5" t="s">
        <v>6</v>
      </c>
      <c r="I340">
        <v>24</v>
      </c>
      <c r="J340">
        <v>17</v>
      </c>
      <c r="K340">
        <v>17</v>
      </c>
      <c r="L340">
        <v>21</v>
      </c>
      <c r="M340">
        <v>18</v>
      </c>
      <c r="N340">
        <v>42</v>
      </c>
      <c r="P340">
        <v>13</v>
      </c>
      <c r="Q340">
        <v>28</v>
      </c>
    </row>
    <row r="341" spans="1:17" x14ac:dyDescent="0.25">
      <c r="A341" s="7">
        <v>512020200</v>
      </c>
      <c r="B341" t="s">
        <v>505</v>
      </c>
      <c r="C341" t="s">
        <v>548</v>
      </c>
      <c r="D341" s="5">
        <v>1</v>
      </c>
      <c r="E341" s="5">
        <v>151</v>
      </c>
      <c r="F341" s="5">
        <v>213</v>
      </c>
      <c r="G341" s="5">
        <v>3</v>
      </c>
      <c r="H341" s="5" t="s">
        <v>5</v>
      </c>
      <c r="I341">
        <v>23</v>
      </c>
      <c r="J341">
        <v>15</v>
      </c>
      <c r="K341">
        <v>12</v>
      </c>
      <c r="L341">
        <v>19</v>
      </c>
      <c r="M341">
        <v>16</v>
      </c>
      <c r="N341">
        <v>34</v>
      </c>
      <c r="P341">
        <v>11</v>
      </c>
      <c r="Q341">
        <v>21</v>
      </c>
    </row>
    <row r="342" spans="1:17" x14ac:dyDescent="0.25">
      <c r="A342" s="7">
        <v>512011661</v>
      </c>
      <c r="B342" t="s">
        <v>505</v>
      </c>
      <c r="C342" t="s">
        <v>549</v>
      </c>
      <c r="D342" s="5">
        <v>1</v>
      </c>
      <c r="E342" s="5">
        <v>140</v>
      </c>
      <c r="F342" s="5">
        <v>213</v>
      </c>
      <c r="G342" s="5">
        <v>2</v>
      </c>
      <c r="H342" s="5" t="s">
        <v>8</v>
      </c>
      <c r="I342">
        <v>22</v>
      </c>
      <c r="J342">
        <v>18</v>
      </c>
      <c r="K342">
        <v>15</v>
      </c>
      <c r="L342">
        <v>19</v>
      </c>
      <c r="M342">
        <v>12</v>
      </c>
      <c r="N342">
        <v>25</v>
      </c>
      <c r="P342">
        <v>10</v>
      </c>
      <c r="Q342">
        <v>19</v>
      </c>
    </row>
    <row r="343" spans="1:17" x14ac:dyDescent="0.25">
      <c r="A343" s="7">
        <v>512027076</v>
      </c>
      <c r="B343" t="s">
        <v>505</v>
      </c>
      <c r="C343" t="s">
        <v>550</v>
      </c>
      <c r="D343" s="5">
        <v>1</v>
      </c>
      <c r="E343" s="5">
        <v>149</v>
      </c>
      <c r="F343" s="5">
        <v>213</v>
      </c>
      <c r="G343" s="5">
        <v>3</v>
      </c>
      <c r="H343" s="5" t="s">
        <v>5</v>
      </c>
      <c r="I343">
        <v>19</v>
      </c>
      <c r="J343">
        <v>15</v>
      </c>
      <c r="K343">
        <v>13</v>
      </c>
      <c r="L343">
        <v>16</v>
      </c>
      <c r="M343">
        <v>16</v>
      </c>
      <c r="N343">
        <v>38</v>
      </c>
      <c r="P343">
        <v>13</v>
      </c>
      <c r="Q343">
        <v>19</v>
      </c>
    </row>
    <row r="344" spans="1:17" x14ac:dyDescent="0.25">
      <c r="A344" s="7">
        <v>553212350</v>
      </c>
      <c r="B344" t="s">
        <v>551</v>
      </c>
      <c r="C344" t="s">
        <v>552</v>
      </c>
      <c r="D344" s="5">
        <v>1</v>
      </c>
      <c r="E344" s="5">
        <v>136</v>
      </c>
      <c r="F344" s="5">
        <v>213</v>
      </c>
      <c r="G344" s="5">
        <v>1</v>
      </c>
      <c r="H344" s="5" t="s">
        <v>7</v>
      </c>
      <c r="I344">
        <v>24</v>
      </c>
      <c r="J344">
        <v>20</v>
      </c>
      <c r="K344">
        <v>16</v>
      </c>
      <c r="L344">
        <v>19</v>
      </c>
      <c r="M344">
        <v>19</v>
      </c>
      <c r="N344">
        <v>0</v>
      </c>
      <c r="P344">
        <v>12</v>
      </c>
      <c r="Q344">
        <v>26</v>
      </c>
    </row>
    <row r="345" spans="1:17" x14ac:dyDescent="0.25">
      <c r="A345" s="7">
        <v>553212374</v>
      </c>
      <c r="B345" t="s">
        <v>551</v>
      </c>
      <c r="C345" t="s">
        <v>553</v>
      </c>
      <c r="D345" s="5">
        <v>6</v>
      </c>
      <c r="E345" s="5">
        <v>134</v>
      </c>
      <c r="F345" s="5">
        <v>192</v>
      </c>
      <c r="G345" s="5">
        <v>3</v>
      </c>
      <c r="H345" s="5" t="s">
        <v>5</v>
      </c>
      <c r="I345">
        <v>17</v>
      </c>
      <c r="J345">
        <v>16</v>
      </c>
      <c r="K345">
        <v>12</v>
      </c>
      <c r="L345">
        <v>19</v>
      </c>
      <c r="M345">
        <v>15</v>
      </c>
      <c r="N345">
        <v>27</v>
      </c>
      <c r="P345">
        <v>11</v>
      </c>
      <c r="Q345">
        <v>17</v>
      </c>
    </row>
    <row r="346" spans="1:17" x14ac:dyDescent="0.25">
      <c r="A346" s="7">
        <v>553003444</v>
      </c>
      <c r="B346" t="s">
        <v>551</v>
      </c>
      <c r="C346" t="s">
        <v>554</v>
      </c>
      <c r="D346" s="5">
        <v>5</v>
      </c>
      <c r="E346" s="5">
        <v>136</v>
      </c>
      <c r="F346" s="5">
        <v>208</v>
      </c>
      <c r="G346" s="5">
        <v>3</v>
      </c>
      <c r="H346" s="5" t="s">
        <v>5</v>
      </c>
      <c r="I346">
        <v>17</v>
      </c>
      <c r="J346">
        <v>18</v>
      </c>
      <c r="K346">
        <v>15</v>
      </c>
      <c r="L346">
        <v>16</v>
      </c>
      <c r="M346">
        <v>16</v>
      </c>
      <c r="N346">
        <v>26</v>
      </c>
      <c r="P346">
        <v>10</v>
      </c>
      <c r="Q346">
        <v>18</v>
      </c>
    </row>
    <row r="347" spans="1:17" x14ac:dyDescent="0.25">
      <c r="A347" s="7">
        <v>553003236</v>
      </c>
      <c r="B347" t="s">
        <v>551</v>
      </c>
      <c r="C347" t="s">
        <v>555</v>
      </c>
      <c r="D347" s="5">
        <v>2</v>
      </c>
      <c r="E347" s="5">
        <v>126</v>
      </c>
      <c r="F347" s="5">
        <v>197</v>
      </c>
      <c r="G347" s="5">
        <v>3</v>
      </c>
      <c r="H347" s="5" t="s">
        <v>5</v>
      </c>
      <c r="I347">
        <v>22</v>
      </c>
      <c r="J347">
        <v>16</v>
      </c>
      <c r="K347">
        <v>11</v>
      </c>
      <c r="L347">
        <v>15</v>
      </c>
      <c r="M347">
        <v>14</v>
      </c>
      <c r="N347">
        <v>23</v>
      </c>
      <c r="P347">
        <v>9</v>
      </c>
      <c r="Q347">
        <v>16</v>
      </c>
    </row>
    <row r="348" spans="1:17" x14ac:dyDescent="0.25">
      <c r="A348" s="7">
        <v>553003388</v>
      </c>
      <c r="B348" t="s">
        <v>551</v>
      </c>
      <c r="C348" t="s">
        <v>556</v>
      </c>
      <c r="D348" s="5">
        <v>2</v>
      </c>
      <c r="E348" s="5">
        <v>135</v>
      </c>
      <c r="F348" s="5">
        <v>197</v>
      </c>
      <c r="G348" s="5">
        <v>3</v>
      </c>
      <c r="H348" s="5" t="s">
        <v>5</v>
      </c>
      <c r="I348">
        <v>21</v>
      </c>
      <c r="J348">
        <v>18</v>
      </c>
      <c r="K348">
        <v>15</v>
      </c>
      <c r="L348">
        <v>16</v>
      </c>
      <c r="M348">
        <v>15</v>
      </c>
      <c r="N348">
        <v>22</v>
      </c>
      <c r="P348">
        <v>11</v>
      </c>
      <c r="Q348">
        <v>17</v>
      </c>
    </row>
    <row r="349" spans="1:17" x14ac:dyDescent="0.25">
      <c r="A349" s="7">
        <v>553212293</v>
      </c>
      <c r="B349" t="s">
        <v>551</v>
      </c>
      <c r="C349" t="s">
        <v>557</v>
      </c>
      <c r="D349" s="5">
        <v>6</v>
      </c>
      <c r="E349" s="5">
        <v>147</v>
      </c>
      <c r="F349" s="5">
        <v>192</v>
      </c>
      <c r="G349" s="5">
        <v>3</v>
      </c>
      <c r="H349" s="5" t="s">
        <v>5</v>
      </c>
      <c r="I349">
        <v>24</v>
      </c>
      <c r="J349">
        <v>16</v>
      </c>
      <c r="K349">
        <v>14</v>
      </c>
      <c r="L349">
        <v>19</v>
      </c>
      <c r="M349">
        <v>15</v>
      </c>
      <c r="N349">
        <v>25</v>
      </c>
      <c r="P349">
        <v>12</v>
      </c>
      <c r="Q349">
        <v>22</v>
      </c>
    </row>
    <row r="350" spans="1:17" x14ac:dyDescent="0.25">
      <c r="A350" s="7">
        <v>553002970</v>
      </c>
      <c r="B350" t="s">
        <v>551</v>
      </c>
      <c r="C350" t="s">
        <v>558</v>
      </c>
      <c r="D350" s="5">
        <v>1</v>
      </c>
      <c r="E350" s="5">
        <v>172</v>
      </c>
      <c r="F350" s="5">
        <v>213</v>
      </c>
      <c r="G350" s="5">
        <v>3</v>
      </c>
      <c r="H350" s="5" t="s">
        <v>5</v>
      </c>
      <c r="I350">
        <v>22</v>
      </c>
      <c r="J350">
        <v>19</v>
      </c>
      <c r="K350">
        <v>18</v>
      </c>
      <c r="L350">
        <v>20</v>
      </c>
      <c r="M350">
        <v>19</v>
      </c>
      <c r="N350">
        <v>36</v>
      </c>
      <c r="P350">
        <v>14</v>
      </c>
      <c r="Q350">
        <v>24</v>
      </c>
    </row>
    <row r="351" spans="1:17" x14ac:dyDescent="0.25">
      <c r="A351" s="7">
        <v>553002810</v>
      </c>
      <c r="B351" t="s">
        <v>551</v>
      </c>
      <c r="C351" t="s">
        <v>559</v>
      </c>
      <c r="D351" s="5">
        <v>1</v>
      </c>
      <c r="E351" s="5">
        <v>118</v>
      </c>
      <c r="F351" s="5">
        <v>213</v>
      </c>
      <c r="G351" s="5">
        <v>1</v>
      </c>
      <c r="H351" s="5" t="s">
        <v>7</v>
      </c>
      <c r="I351">
        <v>19</v>
      </c>
      <c r="J351">
        <v>18</v>
      </c>
      <c r="K351">
        <v>14</v>
      </c>
      <c r="L351">
        <v>18</v>
      </c>
      <c r="M351">
        <v>15</v>
      </c>
      <c r="N351">
        <v>0</v>
      </c>
      <c r="P351">
        <v>11</v>
      </c>
      <c r="Q351">
        <v>23</v>
      </c>
    </row>
    <row r="352" spans="1:17" x14ac:dyDescent="0.25">
      <c r="A352" s="7">
        <v>553212367</v>
      </c>
      <c r="B352" t="s">
        <v>551</v>
      </c>
      <c r="C352" t="s">
        <v>560</v>
      </c>
      <c r="D352" s="5">
        <v>6</v>
      </c>
      <c r="E352" s="5">
        <v>154</v>
      </c>
      <c r="F352" s="5">
        <v>192</v>
      </c>
      <c r="G352" s="5">
        <v>3</v>
      </c>
      <c r="H352" s="5" t="s">
        <v>5</v>
      </c>
      <c r="I352">
        <v>24</v>
      </c>
      <c r="J352">
        <v>19</v>
      </c>
      <c r="K352">
        <v>17</v>
      </c>
      <c r="L352">
        <v>19</v>
      </c>
      <c r="M352">
        <v>17</v>
      </c>
      <c r="N352">
        <v>25</v>
      </c>
      <c r="P352">
        <v>13</v>
      </c>
      <c r="Q352">
        <v>20</v>
      </c>
    </row>
    <row r="353" spans="1:17" x14ac:dyDescent="0.25">
      <c r="A353" s="7">
        <v>553212247</v>
      </c>
      <c r="B353" t="s">
        <v>551</v>
      </c>
      <c r="C353" t="s">
        <v>561</v>
      </c>
      <c r="D353" s="5">
        <v>1</v>
      </c>
      <c r="E353" s="5">
        <v>129</v>
      </c>
      <c r="F353" s="5">
        <v>213</v>
      </c>
      <c r="G353" s="5">
        <v>2</v>
      </c>
      <c r="H353" s="5" t="s">
        <v>8</v>
      </c>
      <c r="I353">
        <v>18</v>
      </c>
      <c r="J353">
        <v>15</v>
      </c>
      <c r="K353">
        <v>13</v>
      </c>
      <c r="L353">
        <v>18</v>
      </c>
      <c r="M353">
        <v>13</v>
      </c>
      <c r="N353">
        <v>25</v>
      </c>
      <c r="P353">
        <v>11</v>
      </c>
      <c r="Q353">
        <v>16</v>
      </c>
    </row>
    <row r="354" spans="1:17" x14ac:dyDescent="0.25">
      <c r="A354" s="7">
        <v>513005572</v>
      </c>
      <c r="B354" t="s">
        <v>562</v>
      </c>
      <c r="C354" t="s">
        <v>563</v>
      </c>
      <c r="D354" s="5">
        <v>5</v>
      </c>
      <c r="E354" s="5">
        <v>144</v>
      </c>
      <c r="F354" s="5">
        <v>208</v>
      </c>
      <c r="G354" s="5">
        <v>3</v>
      </c>
      <c r="H354" s="5" t="s">
        <v>5</v>
      </c>
      <c r="I354">
        <v>20</v>
      </c>
      <c r="J354">
        <v>15</v>
      </c>
      <c r="K354">
        <v>16</v>
      </c>
      <c r="L354">
        <v>18</v>
      </c>
      <c r="M354">
        <v>19</v>
      </c>
      <c r="N354">
        <v>25</v>
      </c>
      <c r="P354">
        <v>10</v>
      </c>
      <c r="Q354">
        <v>21</v>
      </c>
    </row>
    <row r="355" spans="1:17" x14ac:dyDescent="0.25">
      <c r="A355" s="7">
        <v>513005710</v>
      </c>
      <c r="B355" t="s">
        <v>562</v>
      </c>
      <c r="C355" t="s">
        <v>564</v>
      </c>
      <c r="D355" s="5">
        <v>1</v>
      </c>
      <c r="E355" s="5">
        <v>135</v>
      </c>
      <c r="F355" s="5">
        <v>213</v>
      </c>
      <c r="G355" s="5">
        <v>3</v>
      </c>
      <c r="H355" s="5" t="s">
        <v>5</v>
      </c>
      <c r="I355">
        <v>18</v>
      </c>
      <c r="J355">
        <v>13</v>
      </c>
      <c r="K355">
        <v>13</v>
      </c>
      <c r="L355">
        <v>18</v>
      </c>
      <c r="M355">
        <v>15</v>
      </c>
      <c r="N355">
        <v>30</v>
      </c>
      <c r="P355">
        <v>10</v>
      </c>
      <c r="Q355">
        <v>18</v>
      </c>
    </row>
    <row r="356" spans="1:17" x14ac:dyDescent="0.25">
      <c r="A356" s="7">
        <v>513005685</v>
      </c>
      <c r="B356" t="s">
        <v>562</v>
      </c>
      <c r="C356" t="s">
        <v>565</v>
      </c>
      <c r="D356" s="5">
        <v>1</v>
      </c>
      <c r="E356" s="5">
        <v>181</v>
      </c>
      <c r="F356" s="5">
        <v>213</v>
      </c>
      <c r="G356" s="5">
        <v>4</v>
      </c>
      <c r="H356" s="5" t="s">
        <v>6</v>
      </c>
      <c r="I356">
        <v>26</v>
      </c>
      <c r="J356">
        <v>19</v>
      </c>
      <c r="K356">
        <v>18</v>
      </c>
      <c r="L356">
        <v>20</v>
      </c>
      <c r="M356">
        <v>21</v>
      </c>
      <c r="N356">
        <v>39</v>
      </c>
      <c r="P356">
        <v>12</v>
      </c>
      <c r="Q356">
        <v>26</v>
      </c>
    </row>
    <row r="357" spans="1:17" x14ac:dyDescent="0.25">
      <c r="A357" s="7">
        <v>513005660</v>
      </c>
      <c r="B357" t="s">
        <v>562</v>
      </c>
      <c r="C357" t="s">
        <v>566</v>
      </c>
      <c r="D357" s="5">
        <v>6</v>
      </c>
      <c r="E357" s="5">
        <v>110</v>
      </c>
      <c r="F357" s="5">
        <v>192</v>
      </c>
      <c r="G357" s="5">
        <v>2</v>
      </c>
      <c r="H357" s="5" t="s">
        <v>8</v>
      </c>
      <c r="I357">
        <v>17</v>
      </c>
      <c r="J357">
        <v>14</v>
      </c>
      <c r="K357">
        <v>10</v>
      </c>
      <c r="L357">
        <v>14</v>
      </c>
      <c r="M357">
        <v>11</v>
      </c>
      <c r="N357">
        <v>23</v>
      </c>
      <c r="P357">
        <v>8</v>
      </c>
      <c r="Q357">
        <v>13</v>
      </c>
    </row>
    <row r="358" spans="1:17" x14ac:dyDescent="0.25">
      <c r="A358" s="7">
        <v>546013850</v>
      </c>
      <c r="B358" t="s">
        <v>562</v>
      </c>
      <c r="C358" t="s">
        <v>567</v>
      </c>
      <c r="D358" s="5">
        <v>1</v>
      </c>
      <c r="E358" s="5">
        <v>156</v>
      </c>
      <c r="F358" s="5">
        <v>213</v>
      </c>
      <c r="G358" s="5">
        <v>3</v>
      </c>
      <c r="H358" s="5" t="s">
        <v>5</v>
      </c>
      <c r="I358">
        <v>27</v>
      </c>
      <c r="J358">
        <v>17</v>
      </c>
      <c r="K358">
        <v>11</v>
      </c>
      <c r="L358">
        <v>19</v>
      </c>
      <c r="M358">
        <v>19</v>
      </c>
      <c r="N358">
        <v>27</v>
      </c>
      <c r="P358">
        <v>13</v>
      </c>
      <c r="Q358">
        <v>23</v>
      </c>
    </row>
    <row r="359" spans="1:17" x14ac:dyDescent="0.25">
      <c r="A359" s="7">
        <v>513005692</v>
      </c>
      <c r="B359" t="s">
        <v>562</v>
      </c>
      <c r="C359" t="s">
        <v>568</v>
      </c>
      <c r="D359" s="5">
        <v>1</v>
      </c>
      <c r="E359" s="5">
        <v>177</v>
      </c>
      <c r="F359" s="5">
        <v>213</v>
      </c>
      <c r="G359" s="5">
        <v>4</v>
      </c>
      <c r="H359" s="5" t="s">
        <v>6</v>
      </c>
      <c r="I359">
        <v>24</v>
      </c>
      <c r="J359">
        <v>17</v>
      </c>
      <c r="K359">
        <v>18</v>
      </c>
      <c r="L359">
        <v>20</v>
      </c>
      <c r="M359">
        <v>23</v>
      </c>
      <c r="N359">
        <v>38</v>
      </c>
      <c r="P359">
        <v>13</v>
      </c>
      <c r="Q359">
        <v>24</v>
      </c>
    </row>
    <row r="360" spans="1:17" x14ac:dyDescent="0.25">
      <c r="A360" s="7">
        <v>513005614</v>
      </c>
      <c r="B360" t="s">
        <v>562</v>
      </c>
      <c r="C360" t="s">
        <v>569</v>
      </c>
      <c r="D360" s="5">
        <v>1</v>
      </c>
      <c r="E360" s="5">
        <v>164</v>
      </c>
      <c r="F360" s="5">
        <v>213</v>
      </c>
      <c r="G360" s="5">
        <v>3</v>
      </c>
      <c r="H360" s="5" t="s">
        <v>5</v>
      </c>
      <c r="I360">
        <v>23</v>
      </c>
      <c r="J360">
        <v>18</v>
      </c>
      <c r="K360">
        <v>18</v>
      </c>
      <c r="L360">
        <v>19</v>
      </c>
      <c r="M360">
        <v>21</v>
      </c>
      <c r="N360">
        <v>32</v>
      </c>
      <c r="P360">
        <v>12</v>
      </c>
      <c r="Q360">
        <v>21</v>
      </c>
    </row>
    <row r="361" spans="1:17" x14ac:dyDescent="0.25">
      <c r="A361" s="7">
        <v>513005734</v>
      </c>
      <c r="B361" t="s">
        <v>562</v>
      </c>
      <c r="C361" t="s">
        <v>570</v>
      </c>
      <c r="D361" s="5">
        <v>5</v>
      </c>
      <c r="E361" s="5">
        <v>131</v>
      </c>
      <c r="F361" s="5">
        <v>208</v>
      </c>
      <c r="G361" s="5">
        <v>1</v>
      </c>
      <c r="H361" s="5" t="s">
        <v>7</v>
      </c>
      <c r="I361">
        <v>24</v>
      </c>
      <c r="J361">
        <v>18</v>
      </c>
      <c r="K361">
        <v>16</v>
      </c>
      <c r="L361">
        <v>20</v>
      </c>
      <c r="M361">
        <v>18</v>
      </c>
      <c r="N361">
        <v>0</v>
      </c>
      <c r="P361">
        <v>11</v>
      </c>
      <c r="Q361">
        <v>24</v>
      </c>
    </row>
    <row r="362" spans="1:17" x14ac:dyDescent="0.25">
      <c r="A362" s="7">
        <v>513005540</v>
      </c>
      <c r="B362" t="s">
        <v>562</v>
      </c>
      <c r="C362" t="s">
        <v>571</v>
      </c>
      <c r="D362" s="5">
        <v>1</v>
      </c>
      <c r="E362" s="5">
        <v>155</v>
      </c>
      <c r="F362" s="5">
        <v>213</v>
      </c>
      <c r="G362" s="5">
        <v>3</v>
      </c>
      <c r="H362" s="5" t="s">
        <v>5</v>
      </c>
      <c r="I362">
        <v>19</v>
      </c>
      <c r="J362">
        <v>15</v>
      </c>
      <c r="K362">
        <v>16</v>
      </c>
      <c r="L362">
        <v>20</v>
      </c>
      <c r="M362">
        <v>21</v>
      </c>
      <c r="N362">
        <v>35</v>
      </c>
      <c r="P362">
        <v>11</v>
      </c>
      <c r="Q362">
        <v>18</v>
      </c>
    </row>
    <row r="363" spans="1:17" x14ac:dyDescent="0.25">
      <c r="A363" s="7">
        <v>513005678</v>
      </c>
      <c r="B363" t="s">
        <v>562</v>
      </c>
      <c r="C363" t="s">
        <v>572</v>
      </c>
      <c r="D363" s="5">
        <v>1</v>
      </c>
      <c r="E363" s="5">
        <v>161</v>
      </c>
      <c r="F363" s="5">
        <v>213</v>
      </c>
      <c r="G363" s="5">
        <v>3</v>
      </c>
      <c r="H363" s="5" t="s">
        <v>5</v>
      </c>
      <c r="I363">
        <v>24</v>
      </c>
      <c r="J363">
        <v>21</v>
      </c>
      <c r="K363">
        <v>13</v>
      </c>
      <c r="L363">
        <v>18</v>
      </c>
      <c r="M363">
        <v>19</v>
      </c>
      <c r="N363">
        <v>32</v>
      </c>
      <c r="P363">
        <v>10</v>
      </c>
      <c r="Q363">
        <v>24</v>
      </c>
    </row>
    <row r="364" spans="1:17" x14ac:dyDescent="0.25">
      <c r="A364" s="7">
        <v>513005702</v>
      </c>
      <c r="B364" t="s">
        <v>562</v>
      </c>
      <c r="C364" t="s">
        <v>573</v>
      </c>
      <c r="D364" s="5">
        <v>1</v>
      </c>
      <c r="E364" s="5">
        <v>136</v>
      </c>
      <c r="F364" s="5">
        <v>213</v>
      </c>
      <c r="G364" s="5">
        <v>3</v>
      </c>
      <c r="H364" s="5" t="s">
        <v>5</v>
      </c>
      <c r="I364">
        <v>19</v>
      </c>
      <c r="J364">
        <v>15</v>
      </c>
      <c r="K364">
        <v>14</v>
      </c>
      <c r="L364">
        <v>17</v>
      </c>
      <c r="M364">
        <v>14</v>
      </c>
      <c r="N364">
        <v>29</v>
      </c>
      <c r="P364">
        <v>9</v>
      </c>
      <c r="Q364">
        <v>19</v>
      </c>
    </row>
    <row r="365" spans="1:17" x14ac:dyDescent="0.25">
      <c r="A365" s="7">
        <v>513005565</v>
      </c>
      <c r="B365" t="s">
        <v>562</v>
      </c>
      <c r="C365" t="s">
        <v>574</v>
      </c>
      <c r="D365" s="5">
        <v>1</v>
      </c>
      <c r="E365" s="5">
        <v>173</v>
      </c>
      <c r="F365" s="5">
        <v>213</v>
      </c>
      <c r="G365" s="5">
        <v>3</v>
      </c>
      <c r="H365" s="5" t="s">
        <v>5</v>
      </c>
      <c r="I365">
        <v>25</v>
      </c>
      <c r="J365">
        <v>17</v>
      </c>
      <c r="K365">
        <v>17</v>
      </c>
      <c r="L365">
        <v>19</v>
      </c>
      <c r="M365">
        <v>19</v>
      </c>
      <c r="N365">
        <v>42</v>
      </c>
      <c r="P365">
        <v>11</v>
      </c>
      <c r="Q365">
        <v>23</v>
      </c>
    </row>
    <row r="366" spans="1:17" x14ac:dyDescent="0.25">
      <c r="A366" s="7">
        <v>513007019</v>
      </c>
      <c r="B366" t="s">
        <v>562</v>
      </c>
      <c r="C366" t="s">
        <v>575</v>
      </c>
      <c r="D366" s="5">
        <v>3</v>
      </c>
      <c r="E366" s="5">
        <v>100</v>
      </c>
      <c r="F366" s="5">
        <v>182</v>
      </c>
      <c r="G366" s="5">
        <v>2</v>
      </c>
      <c r="H366" s="5" t="s">
        <v>8</v>
      </c>
      <c r="I366">
        <v>13</v>
      </c>
      <c r="J366">
        <v>15</v>
      </c>
      <c r="K366">
        <v>10</v>
      </c>
      <c r="L366">
        <v>16</v>
      </c>
      <c r="M366">
        <v>10</v>
      </c>
      <c r="N366">
        <v>22</v>
      </c>
      <c r="P366">
        <v>0</v>
      </c>
      <c r="Q366">
        <v>14</v>
      </c>
    </row>
    <row r="367" spans="1:17" x14ac:dyDescent="0.25">
      <c r="A367" s="7">
        <v>513005558</v>
      </c>
      <c r="B367" t="s">
        <v>562</v>
      </c>
      <c r="C367" t="s">
        <v>576</v>
      </c>
      <c r="D367" s="5">
        <v>1</v>
      </c>
      <c r="E367" s="5">
        <v>156</v>
      </c>
      <c r="F367" s="5">
        <v>213</v>
      </c>
      <c r="G367" s="5">
        <v>3</v>
      </c>
      <c r="H367" s="5" t="s">
        <v>5</v>
      </c>
      <c r="I367">
        <v>23</v>
      </c>
      <c r="J367">
        <v>17</v>
      </c>
      <c r="K367">
        <v>17</v>
      </c>
      <c r="L367">
        <v>22</v>
      </c>
      <c r="M367">
        <v>15</v>
      </c>
      <c r="N367">
        <v>33</v>
      </c>
      <c r="P367">
        <v>9</v>
      </c>
      <c r="Q367">
        <v>20</v>
      </c>
    </row>
    <row r="368" spans="1:17" x14ac:dyDescent="0.25">
      <c r="A368" s="7">
        <v>513005043</v>
      </c>
      <c r="B368" t="s">
        <v>562</v>
      </c>
      <c r="C368" t="s">
        <v>577</v>
      </c>
      <c r="D368" s="5">
        <v>1</v>
      </c>
      <c r="E368" s="5">
        <v>112</v>
      </c>
      <c r="F368" s="5">
        <v>213</v>
      </c>
      <c r="G368" s="5">
        <v>2</v>
      </c>
      <c r="H368" s="5" t="s">
        <v>8</v>
      </c>
      <c r="I368">
        <v>16</v>
      </c>
      <c r="J368">
        <v>13</v>
      </c>
      <c r="K368">
        <v>13</v>
      </c>
      <c r="L368">
        <v>14</v>
      </c>
      <c r="M368">
        <v>14</v>
      </c>
      <c r="N368">
        <v>17</v>
      </c>
      <c r="P368">
        <v>9</v>
      </c>
      <c r="Q368">
        <v>16</v>
      </c>
    </row>
    <row r="369" spans="1:17" x14ac:dyDescent="0.25">
      <c r="A369" s="7">
        <v>514003031</v>
      </c>
      <c r="B369" t="s">
        <v>578</v>
      </c>
      <c r="C369" t="s">
        <v>579</v>
      </c>
      <c r="D369" s="5">
        <v>6</v>
      </c>
      <c r="E369" s="5">
        <v>120</v>
      </c>
      <c r="F369" s="5">
        <v>192</v>
      </c>
      <c r="G369" s="5">
        <v>3</v>
      </c>
      <c r="H369" s="5" t="s">
        <v>5</v>
      </c>
      <c r="I369">
        <v>20</v>
      </c>
      <c r="J369">
        <v>14</v>
      </c>
      <c r="K369">
        <v>13</v>
      </c>
      <c r="L369">
        <v>15</v>
      </c>
      <c r="M369">
        <v>13</v>
      </c>
      <c r="N369">
        <v>21</v>
      </c>
      <c r="P369">
        <v>7</v>
      </c>
      <c r="Q369">
        <v>17</v>
      </c>
    </row>
    <row r="370" spans="1:17" x14ac:dyDescent="0.25">
      <c r="A370" s="7">
        <v>514003722</v>
      </c>
      <c r="B370" t="s">
        <v>578</v>
      </c>
      <c r="C370" t="s">
        <v>580</v>
      </c>
      <c r="D370" s="5">
        <v>1</v>
      </c>
      <c r="E370" s="5">
        <v>181</v>
      </c>
      <c r="F370" s="5">
        <v>213</v>
      </c>
      <c r="G370" s="5">
        <v>4</v>
      </c>
      <c r="H370" s="5" t="s">
        <v>6</v>
      </c>
      <c r="I370">
        <v>25</v>
      </c>
      <c r="J370">
        <v>18</v>
      </c>
      <c r="K370">
        <v>17</v>
      </c>
      <c r="L370">
        <v>22</v>
      </c>
      <c r="M370">
        <v>20</v>
      </c>
      <c r="N370">
        <v>41</v>
      </c>
      <c r="P370">
        <v>13</v>
      </c>
      <c r="Q370">
        <v>25</v>
      </c>
    </row>
    <row r="371" spans="1:17" x14ac:dyDescent="0.25">
      <c r="A371" s="7">
        <v>514003049</v>
      </c>
      <c r="B371" t="s">
        <v>578</v>
      </c>
      <c r="C371" t="s">
        <v>581</v>
      </c>
      <c r="D371" s="5">
        <v>2</v>
      </c>
      <c r="E371" s="5">
        <v>148</v>
      </c>
      <c r="F371" s="5">
        <v>197</v>
      </c>
      <c r="G371" s="5">
        <v>2</v>
      </c>
      <c r="H371" s="5" t="s">
        <v>8</v>
      </c>
      <c r="I371">
        <v>15</v>
      </c>
      <c r="J371">
        <v>21</v>
      </c>
      <c r="K371">
        <v>8</v>
      </c>
      <c r="L371">
        <v>19</v>
      </c>
      <c r="M371">
        <v>19</v>
      </c>
      <c r="N371">
        <v>30</v>
      </c>
      <c r="P371">
        <v>14</v>
      </c>
      <c r="Q371">
        <v>22</v>
      </c>
    </row>
    <row r="372" spans="1:17" x14ac:dyDescent="0.25">
      <c r="A372" s="7">
        <v>514900352</v>
      </c>
      <c r="B372" t="s">
        <v>578</v>
      </c>
      <c r="C372" t="s">
        <v>582</v>
      </c>
      <c r="D372" s="5">
        <v>2</v>
      </c>
      <c r="E372" s="5">
        <v>182</v>
      </c>
      <c r="F372" s="5">
        <v>197</v>
      </c>
      <c r="G372" s="5">
        <v>4</v>
      </c>
      <c r="H372" s="5" t="s">
        <v>6</v>
      </c>
      <c r="I372">
        <v>28</v>
      </c>
      <c r="J372">
        <v>21</v>
      </c>
      <c r="K372">
        <v>17</v>
      </c>
      <c r="L372">
        <v>21</v>
      </c>
      <c r="M372">
        <v>21</v>
      </c>
      <c r="N372">
        <v>34</v>
      </c>
      <c r="P372">
        <v>12</v>
      </c>
      <c r="Q372">
        <v>28</v>
      </c>
    </row>
    <row r="373" spans="1:17" x14ac:dyDescent="0.25">
      <c r="A373" s="7">
        <v>514003779</v>
      </c>
      <c r="B373" t="s">
        <v>578</v>
      </c>
      <c r="C373" t="s">
        <v>583</v>
      </c>
      <c r="D373" s="5">
        <v>2</v>
      </c>
      <c r="E373" s="5">
        <v>136</v>
      </c>
      <c r="F373" s="5">
        <v>197</v>
      </c>
      <c r="G373" s="5">
        <v>3</v>
      </c>
      <c r="H373" s="5" t="s">
        <v>5</v>
      </c>
      <c r="I373">
        <v>19</v>
      </c>
      <c r="J373">
        <v>13</v>
      </c>
      <c r="K373">
        <v>13</v>
      </c>
      <c r="L373">
        <v>17</v>
      </c>
      <c r="M373">
        <v>16</v>
      </c>
      <c r="N373">
        <v>29</v>
      </c>
      <c r="P373">
        <v>9</v>
      </c>
      <c r="Q373">
        <v>20</v>
      </c>
    </row>
    <row r="374" spans="1:17" x14ac:dyDescent="0.25">
      <c r="A374" s="7">
        <v>514003627</v>
      </c>
      <c r="B374" t="s">
        <v>578</v>
      </c>
      <c r="C374" t="s">
        <v>584</v>
      </c>
      <c r="D374" s="5">
        <v>5</v>
      </c>
      <c r="E374" s="5">
        <v>158</v>
      </c>
      <c r="F374" s="5">
        <v>208</v>
      </c>
      <c r="G374" s="5">
        <v>3</v>
      </c>
      <c r="H374" s="5" t="s">
        <v>5</v>
      </c>
      <c r="I374">
        <v>18</v>
      </c>
      <c r="J374">
        <v>19</v>
      </c>
      <c r="K374">
        <v>13</v>
      </c>
      <c r="L374">
        <v>20</v>
      </c>
      <c r="M374">
        <v>16</v>
      </c>
      <c r="N374">
        <v>36</v>
      </c>
      <c r="P374">
        <v>14</v>
      </c>
      <c r="Q374">
        <v>22</v>
      </c>
    </row>
    <row r="375" spans="1:17" x14ac:dyDescent="0.25">
      <c r="A375" s="7">
        <v>514003627</v>
      </c>
      <c r="B375" t="s">
        <v>578</v>
      </c>
      <c r="C375" t="s">
        <v>584</v>
      </c>
      <c r="D375" s="5">
        <v>4</v>
      </c>
      <c r="E375" s="5">
        <v>121</v>
      </c>
      <c r="F375" s="5">
        <v>166</v>
      </c>
      <c r="G375" s="5">
        <v>3</v>
      </c>
      <c r="H375" s="5" t="s">
        <v>5</v>
      </c>
      <c r="I375">
        <v>16</v>
      </c>
      <c r="J375">
        <v>16</v>
      </c>
      <c r="K375">
        <v>9</v>
      </c>
      <c r="L375">
        <v>19</v>
      </c>
      <c r="M375">
        <v>16</v>
      </c>
      <c r="N375">
        <v>23</v>
      </c>
      <c r="P375">
        <v>1</v>
      </c>
      <c r="Q375">
        <v>21</v>
      </c>
    </row>
    <row r="376" spans="1:17" x14ac:dyDescent="0.25">
      <c r="A376" s="7">
        <v>514003715</v>
      </c>
      <c r="B376" t="s">
        <v>578</v>
      </c>
      <c r="C376" t="s">
        <v>585</v>
      </c>
      <c r="D376" s="5">
        <v>1</v>
      </c>
      <c r="E376" s="5">
        <v>155</v>
      </c>
      <c r="F376" s="5">
        <v>213</v>
      </c>
      <c r="G376" s="5">
        <v>3</v>
      </c>
      <c r="H376" s="5" t="s">
        <v>5</v>
      </c>
      <c r="I376">
        <v>21</v>
      </c>
      <c r="J376">
        <v>14</v>
      </c>
      <c r="K376">
        <v>16</v>
      </c>
      <c r="L376">
        <v>22</v>
      </c>
      <c r="M376">
        <v>17</v>
      </c>
      <c r="N376">
        <v>34</v>
      </c>
      <c r="P376">
        <v>11</v>
      </c>
      <c r="Q376">
        <v>20</v>
      </c>
    </row>
    <row r="377" spans="1:17" x14ac:dyDescent="0.25">
      <c r="A377" s="7">
        <v>514003271</v>
      </c>
      <c r="B377" t="s">
        <v>578</v>
      </c>
      <c r="C377" t="s">
        <v>586</v>
      </c>
      <c r="D377" s="5">
        <v>3</v>
      </c>
      <c r="E377" s="5">
        <v>120</v>
      </c>
      <c r="F377" s="5">
        <v>182</v>
      </c>
      <c r="G377" s="5">
        <v>3</v>
      </c>
      <c r="H377" s="5" t="s">
        <v>5</v>
      </c>
      <c r="I377">
        <v>18</v>
      </c>
      <c r="J377">
        <v>16</v>
      </c>
      <c r="K377">
        <v>10</v>
      </c>
      <c r="L377">
        <v>16</v>
      </c>
      <c r="M377">
        <v>15</v>
      </c>
      <c r="N377">
        <v>25</v>
      </c>
      <c r="P377">
        <v>1</v>
      </c>
      <c r="Q377">
        <v>19</v>
      </c>
    </row>
    <row r="378" spans="1:17" x14ac:dyDescent="0.25">
      <c r="A378" s="7">
        <v>514003666</v>
      </c>
      <c r="B378" t="s">
        <v>578</v>
      </c>
      <c r="C378" t="s">
        <v>587</v>
      </c>
      <c r="D378" s="5">
        <v>3</v>
      </c>
      <c r="E378" s="5">
        <v>125</v>
      </c>
      <c r="F378" s="5">
        <v>182</v>
      </c>
      <c r="G378" s="5">
        <v>2</v>
      </c>
      <c r="H378" s="5" t="s">
        <v>8</v>
      </c>
      <c r="I378">
        <v>22</v>
      </c>
      <c r="J378">
        <v>15</v>
      </c>
      <c r="K378">
        <v>9</v>
      </c>
      <c r="L378">
        <v>16</v>
      </c>
      <c r="M378">
        <v>15</v>
      </c>
      <c r="N378">
        <v>29</v>
      </c>
      <c r="P378">
        <v>0</v>
      </c>
      <c r="Q378">
        <v>19</v>
      </c>
    </row>
    <row r="379" spans="1:17" x14ac:dyDescent="0.25">
      <c r="A379" s="7">
        <v>514003842</v>
      </c>
      <c r="B379" t="s">
        <v>578</v>
      </c>
      <c r="C379" t="s">
        <v>588</v>
      </c>
      <c r="D379" s="5">
        <v>1</v>
      </c>
      <c r="E379" s="5">
        <v>159</v>
      </c>
      <c r="F379" s="5">
        <v>213</v>
      </c>
      <c r="G379" s="5">
        <v>3</v>
      </c>
      <c r="H379" s="5" t="s">
        <v>5</v>
      </c>
      <c r="I379">
        <v>23</v>
      </c>
      <c r="J379">
        <v>15</v>
      </c>
      <c r="K379">
        <v>14</v>
      </c>
      <c r="L379">
        <v>18</v>
      </c>
      <c r="M379">
        <v>17</v>
      </c>
      <c r="N379">
        <v>41</v>
      </c>
      <c r="P379">
        <v>11</v>
      </c>
      <c r="Q379">
        <v>20</v>
      </c>
    </row>
    <row r="380" spans="1:17" x14ac:dyDescent="0.25">
      <c r="A380" s="7">
        <v>514003112</v>
      </c>
      <c r="B380" t="s">
        <v>578</v>
      </c>
      <c r="C380" t="s">
        <v>589</v>
      </c>
      <c r="D380" s="5">
        <v>2</v>
      </c>
      <c r="E380" s="5">
        <v>165</v>
      </c>
      <c r="F380" s="5">
        <v>197</v>
      </c>
      <c r="G380" s="5">
        <v>4</v>
      </c>
      <c r="H380" s="5" t="s">
        <v>6</v>
      </c>
      <c r="I380">
        <v>25</v>
      </c>
      <c r="J380">
        <v>18</v>
      </c>
      <c r="K380">
        <v>13</v>
      </c>
      <c r="L380">
        <v>20</v>
      </c>
      <c r="M380">
        <v>20</v>
      </c>
      <c r="N380">
        <v>30</v>
      </c>
      <c r="P380">
        <v>12</v>
      </c>
      <c r="Q380">
        <v>27</v>
      </c>
    </row>
    <row r="381" spans="1:17" x14ac:dyDescent="0.25">
      <c r="A381" s="7">
        <v>514003151</v>
      </c>
      <c r="B381" t="s">
        <v>578</v>
      </c>
      <c r="C381" t="s">
        <v>590</v>
      </c>
      <c r="D381" s="5">
        <v>1</v>
      </c>
      <c r="E381" s="5">
        <v>163</v>
      </c>
      <c r="F381" s="5">
        <v>213</v>
      </c>
      <c r="G381" s="5">
        <v>3</v>
      </c>
      <c r="H381" s="5" t="s">
        <v>5</v>
      </c>
      <c r="I381">
        <v>22</v>
      </c>
      <c r="J381">
        <v>18</v>
      </c>
      <c r="K381">
        <v>12</v>
      </c>
      <c r="L381">
        <v>20</v>
      </c>
      <c r="M381">
        <v>18</v>
      </c>
      <c r="N381">
        <v>37</v>
      </c>
      <c r="P381">
        <v>12</v>
      </c>
      <c r="Q381">
        <v>24</v>
      </c>
    </row>
    <row r="382" spans="1:17" x14ac:dyDescent="0.25">
      <c r="A382" s="7">
        <v>514003218</v>
      </c>
      <c r="B382" t="s">
        <v>578</v>
      </c>
      <c r="C382" t="s">
        <v>591</v>
      </c>
      <c r="D382" s="5">
        <v>1</v>
      </c>
      <c r="E382" s="5">
        <v>163</v>
      </c>
      <c r="F382" s="5">
        <v>213</v>
      </c>
      <c r="G382" s="5">
        <v>3</v>
      </c>
      <c r="H382" s="5" t="s">
        <v>5</v>
      </c>
      <c r="I382">
        <v>20</v>
      </c>
      <c r="J382">
        <v>19</v>
      </c>
      <c r="K382">
        <v>16</v>
      </c>
      <c r="L382">
        <v>20</v>
      </c>
      <c r="M382">
        <v>17</v>
      </c>
      <c r="N382">
        <v>39</v>
      </c>
      <c r="P382">
        <v>10</v>
      </c>
      <c r="Q382">
        <v>22</v>
      </c>
    </row>
    <row r="383" spans="1:17" x14ac:dyDescent="0.25">
      <c r="A383" s="7">
        <v>514003673</v>
      </c>
      <c r="B383" t="s">
        <v>578</v>
      </c>
      <c r="C383" t="s">
        <v>592</v>
      </c>
      <c r="D383" s="5">
        <v>4</v>
      </c>
      <c r="E383" s="5">
        <v>123</v>
      </c>
      <c r="F383" s="5">
        <v>166</v>
      </c>
      <c r="G383" s="5">
        <v>3</v>
      </c>
      <c r="H383" s="5" t="s">
        <v>5</v>
      </c>
      <c r="I383">
        <v>21</v>
      </c>
      <c r="J383">
        <v>18</v>
      </c>
      <c r="K383">
        <v>11</v>
      </c>
      <c r="L383">
        <v>17</v>
      </c>
      <c r="M383">
        <v>12</v>
      </c>
      <c r="N383">
        <v>22</v>
      </c>
      <c r="P383">
        <v>1</v>
      </c>
      <c r="Q383">
        <v>21</v>
      </c>
    </row>
    <row r="384" spans="1:17" x14ac:dyDescent="0.25">
      <c r="A384" s="7">
        <v>514003810</v>
      </c>
      <c r="B384" t="s">
        <v>578</v>
      </c>
      <c r="C384" t="s">
        <v>593</v>
      </c>
      <c r="D384" s="5">
        <v>1</v>
      </c>
      <c r="E384" s="5">
        <v>183</v>
      </c>
      <c r="F384" s="5">
        <v>213</v>
      </c>
      <c r="G384" s="5">
        <v>4</v>
      </c>
      <c r="H384" s="5" t="s">
        <v>6</v>
      </c>
      <c r="I384">
        <v>27</v>
      </c>
      <c r="J384">
        <v>17</v>
      </c>
      <c r="K384">
        <v>15</v>
      </c>
      <c r="L384">
        <v>20</v>
      </c>
      <c r="M384">
        <v>19</v>
      </c>
      <c r="N384">
        <v>45</v>
      </c>
      <c r="P384">
        <v>13</v>
      </c>
      <c r="Q384">
        <v>27</v>
      </c>
    </row>
    <row r="385" spans="1:17" x14ac:dyDescent="0.25">
      <c r="A385" s="7">
        <v>514003176</v>
      </c>
      <c r="B385" t="s">
        <v>578</v>
      </c>
      <c r="C385" t="s">
        <v>594</v>
      </c>
      <c r="D385" s="5">
        <v>4</v>
      </c>
      <c r="E385" s="5">
        <v>113</v>
      </c>
      <c r="F385" s="5">
        <v>166</v>
      </c>
      <c r="G385" s="5">
        <v>3</v>
      </c>
      <c r="H385" s="5" t="s">
        <v>5</v>
      </c>
      <c r="I385">
        <v>19</v>
      </c>
      <c r="J385">
        <v>15</v>
      </c>
      <c r="K385">
        <v>10</v>
      </c>
      <c r="L385">
        <v>15</v>
      </c>
      <c r="M385">
        <v>13</v>
      </c>
      <c r="N385">
        <v>21</v>
      </c>
      <c r="P385">
        <v>1</v>
      </c>
      <c r="Q385">
        <v>19</v>
      </c>
    </row>
    <row r="386" spans="1:17" x14ac:dyDescent="0.25">
      <c r="A386" s="7">
        <v>514003730</v>
      </c>
      <c r="B386" t="s">
        <v>578</v>
      </c>
      <c r="C386" t="s">
        <v>595</v>
      </c>
      <c r="D386" s="5">
        <v>4</v>
      </c>
      <c r="E386" s="5">
        <v>100</v>
      </c>
      <c r="F386" s="5">
        <v>166</v>
      </c>
      <c r="G386" s="5">
        <v>2</v>
      </c>
      <c r="H386" s="5" t="s">
        <v>8</v>
      </c>
      <c r="I386">
        <v>18</v>
      </c>
      <c r="J386">
        <v>13</v>
      </c>
      <c r="K386">
        <v>7</v>
      </c>
      <c r="L386">
        <v>16</v>
      </c>
      <c r="M386">
        <v>12</v>
      </c>
      <c r="N386">
        <v>17</v>
      </c>
      <c r="P386">
        <v>0</v>
      </c>
      <c r="Q386">
        <v>17</v>
      </c>
    </row>
    <row r="387" spans="1:17" x14ac:dyDescent="0.25">
      <c r="A387" s="7">
        <v>514003017</v>
      </c>
      <c r="B387" t="s">
        <v>578</v>
      </c>
      <c r="C387" t="s">
        <v>596</v>
      </c>
      <c r="D387" s="5">
        <v>6</v>
      </c>
      <c r="E387" s="5">
        <v>132</v>
      </c>
      <c r="F387" s="5">
        <v>192</v>
      </c>
      <c r="G387" s="5">
        <v>3</v>
      </c>
      <c r="H387" s="5" t="s">
        <v>5</v>
      </c>
      <c r="I387">
        <v>24</v>
      </c>
      <c r="J387">
        <v>15</v>
      </c>
      <c r="K387">
        <v>13</v>
      </c>
      <c r="L387">
        <v>16</v>
      </c>
      <c r="M387">
        <v>15</v>
      </c>
      <c r="N387">
        <v>20</v>
      </c>
      <c r="P387">
        <v>10</v>
      </c>
      <c r="Q387">
        <v>19</v>
      </c>
    </row>
    <row r="388" spans="1:17" x14ac:dyDescent="0.25">
      <c r="A388" s="7">
        <v>514003497</v>
      </c>
      <c r="B388" t="s">
        <v>578</v>
      </c>
      <c r="C388" t="s">
        <v>597</v>
      </c>
      <c r="D388" s="5">
        <v>6</v>
      </c>
      <c r="E388" s="5">
        <v>138</v>
      </c>
      <c r="F388" s="5">
        <v>192</v>
      </c>
      <c r="G388" s="5">
        <v>3</v>
      </c>
      <c r="H388" s="5" t="s">
        <v>5</v>
      </c>
      <c r="I388">
        <v>23</v>
      </c>
      <c r="J388">
        <v>17</v>
      </c>
      <c r="K388">
        <v>14</v>
      </c>
      <c r="L388">
        <v>18</v>
      </c>
      <c r="M388">
        <v>14</v>
      </c>
      <c r="N388">
        <v>24</v>
      </c>
      <c r="P388">
        <v>9</v>
      </c>
      <c r="Q388">
        <v>19</v>
      </c>
    </row>
    <row r="389" spans="1:17" x14ac:dyDescent="0.25">
      <c r="A389" s="7">
        <v>514003056</v>
      </c>
      <c r="B389" t="s">
        <v>578</v>
      </c>
      <c r="C389" t="s">
        <v>599</v>
      </c>
      <c r="D389" s="5">
        <v>1</v>
      </c>
      <c r="E389" s="5">
        <v>167</v>
      </c>
      <c r="F389" s="5">
        <v>213</v>
      </c>
      <c r="G389" s="5">
        <v>3</v>
      </c>
      <c r="H389" s="5" t="s">
        <v>5</v>
      </c>
      <c r="I389">
        <v>27</v>
      </c>
      <c r="J389">
        <v>17</v>
      </c>
      <c r="K389">
        <v>16</v>
      </c>
      <c r="L389">
        <v>18</v>
      </c>
      <c r="M389">
        <v>17</v>
      </c>
      <c r="N389">
        <v>37</v>
      </c>
      <c r="P389">
        <v>12</v>
      </c>
      <c r="Q389">
        <v>23</v>
      </c>
    </row>
    <row r="390" spans="1:17" x14ac:dyDescent="0.25">
      <c r="A390" s="7">
        <v>514003377</v>
      </c>
      <c r="B390" t="s">
        <v>578</v>
      </c>
      <c r="C390" t="s">
        <v>598</v>
      </c>
      <c r="D390" s="5">
        <v>1</v>
      </c>
      <c r="E390" s="5">
        <v>183</v>
      </c>
      <c r="F390" s="5">
        <v>213</v>
      </c>
      <c r="G390" s="5">
        <v>4</v>
      </c>
      <c r="H390" s="5" t="s">
        <v>6</v>
      </c>
      <c r="I390">
        <v>24</v>
      </c>
      <c r="J390">
        <v>19</v>
      </c>
      <c r="K390">
        <v>17</v>
      </c>
      <c r="L390">
        <v>21</v>
      </c>
      <c r="M390">
        <v>18</v>
      </c>
      <c r="N390">
        <v>44</v>
      </c>
      <c r="P390">
        <v>14</v>
      </c>
      <c r="Q390">
        <v>26</v>
      </c>
    </row>
    <row r="391" spans="1:17" x14ac:dyDescent="0.25">
      <c r="A391" s="7">
        <v>514003264</v>
      </c>
      <c r="B391" t="s">
        <v>578</v>
      </c>
      <c r="C391" t="s">
        <v>600</v>
      </c>
      <c r="D391" s="5">
        <v>6</v>
      </c>
      <c r="E391" s="5">
        <v>140</v>
      </c>
      <c r="F391" s="5">
        <v>192</v>
      </c>
      <c r="G391" s="5">
        <v>3</v>
      </c>
      <c r="H391" s="5" t="s">
        <v>5</v>
      </c>
      <c r="I391">
        <v>25</v>
      </c>
      <c r="J391">
        <v>14</v>
      </c>
      <c r="K391">
        <v>13</v>
      </c>
      <c r="L391">
        <v>17</v>
      </c>
      <c r="M391">
        <v>15</v>
      </c>
      <c r="N391">
        <v>26</v>
      </c>
      <c r="P391">
        <v>11</v>
      </c>
      <c r="Q391">
        <v>19</v>
      </c>
    </row>
    <row r="392" spans="1:17" x14ac:dyDescent="0.25">
      <c r="A392" s="7">
        <v>514900320</v>
      </c>
      <c r="B392" t="s">
        <v>578</v>
      </c>
      <c r="C392" t="s">
        <v>601</v>
      </c>
      <c r="D392" s="5">
        <v>4</v>
      </c>
      <c r="E392" s="5">
        <v>95</v>
      </c>
      <c r="F392" s="5">
        <v>166</v>
      </c>
      <c r="G392" s="5">
        <v>1</v>
      </c>
      <c r="H392" s="5" t="s">
        <v>7</v>
      </c>
      <c r="I392">
        <v>18</v>
      </c>
      <c r="J392">
        <v>13</v>
      </c>
      <c r="K392">
        <v>12</v>
      </c>
      <c r="L392">
        <v>0</v>
      </c>
      <c r="M392">
        <v>14</v>
      </c>
      <c r="N392">
        <v>19</v>
      </c>
      <c r="P392">
        <v>0</v>
      </c>
      <c r="Q392">
        <v>19</v>
      </c>
    </row>
    <row r="393" spans="1:17" x14ac:dyDescent="0.25">
      <c r="A393" s="7">
        <v>514900338</v>
      </c>
      <c r="B393" t="s">
        <v>578</v>
      </c>
      <c r="C393" t="s">
        <v>602</v>
      </c>
      <c r="D393" s="5">
        <v>5</v>
      </c>
      <c r="E393" s="5">
        <v>137</v>
      </c>
      <c r="F393" s="5">
        <v>208</v>
      </c>
      <c r="G393" s="5">
        <v>3</v>
      </c>
      <c r="H393" s="5" t="s">
        <v>5</v>
      </c>
      <c r="I393">
        <v>19</v>
      </c>
      <c r="J393">
        <v>15</v>
      </c>
      <c r="K393">
        <v>12</v>
      </c>
      <c r="L393">
        <v>19</v>
      </c>
      <c r="M393">
        <v>13</v>
      </c>
      <c r="N393">
        <v>30</v>
      </c>
      <c r="P393">
        <v>11</v>
      </c>
      <c r="Q393">
        <v>18</v>
      </c>
    </row>
    <row r="394" spans="1:17" x14ac:dyDescent="0.25">
      <c r="A394" s="7">
        <v>514003761</v>
      </c>
      <c r="B394" t="s">
        <v>578</v>
      </c>
      <c r="C394" t="s">
        <v>603</v>
      </c>
      <c r="D394" s="5">
        <v>6</v>
      </c>
      <c r="E394" s="5">
        <v>135</v>
      </c>
      <c r="F394" s="5">
        <v>192</v>
      </c>
      <c r="G394" s="5">
        <v>3</v>
      </c>
      <c r="H394" s="5" t="s">
        <v>5</v>
      </c>
      <c r="I394">
        <v>24</v>
      </c>
      <c r="J394">
        <v>13</v>
      </c>
      <c r="K394">
        <v>15</v>
      </c>
      <c r="L394">
        <v>15</v>
      </c>
      <c r="M394">
        <v>14</v>
      </c>
      <c r="N394">
        <v>23</v>
      </c>
      <c r="P394">
        <v>11</v>
      </c>
      <c r="Q394">
        <v>20</v>
      </c>
    </row>
    <row r="395" spans="1:17" x14ac:dyDescent="0.25">
      <c r="A395" s="7">
        <v>514003680</v>
      </c>
      <c r="B395" t="s">
        <v>578</v>
      </c>
      <c r="C395" t="s">
        <v>604</v>
      </c>
      <c r="D395" s="5">
        <v>1</v>
      </c>
      <c r="E395" s="5">
        <v>178</v>
      </c>
      <c r="F395" s="5">
        <v>213</v>
      </c>
      <c r="G395" s="5">
        <v>4</v>
      </c>
      <c r="H395" s="5" t="s">
        <v>6</v>
      </c>
      <c r="I395">
        <v>25</v>
      </c>
      <c r="J395">
        <v>18</v>
      </c>
      <c r="K395">
        <v>17</v>
      </c>
      <c r="L395">
        <v>18</v>
      </c>
      <c r="M395">
        <v>15</v>
      </c>
      <c r="N395">
        <v>43</v>
      </c>
      <c r="P395">
        <v>13</v>
      </c>
      <c r="Q395">
        <v>29</v>
      </c>
    </row>
    <row r="396" spans="1:17" x14ac:dyDescent="0.25">
      <c r="A396" s="7">
        <v>514003708</v>
      </c>
      <c r="B396" t="s">
        <v>578</v>
      </c>
      <c r="C396" t="s">
        <v>605</v>
      </c>
      <c r="D396" s="5">
        <v>6</v>
      </c>
      <c r="E396" s="5">
        <v>135</v>
      </c>
      <c r="F396" s="5">
        <v>192</v>
      </c>
      <c r="G396" s="5">
        <v>3</v>
      </c>
      <c r="H396" s="5" t="s">
        <v>5</v>
      </c>
      <c r="I396">
        <v>17</v>
      </c>
      <c r="J396">
        <v>14</v>
      </c>
      <c r="K396">
        <v>13</v>
      </c>
      <c r="L396">
        <v>18</v>
      </c>
      <c r="M396">
        <v>15</v>
      </c>
      <c r="N396">
        <v>27</v>
      </c>
      <c r="P396">
        <v>11</v>
      </c>
      <c r="Q396">
        <v>20</v>
      </c>
    </row>
    <row r="397" spans="1:17" x14ac:dyDescent="0.25">
      <c r="A397" s="7">
        <v>514003169</v>
      </c>
      <c r="B397" t="s">
        <v>578</v>
      </c>
      <c r="C397" t="s">
        <v>606</v>
      </c>
      <c r="D397" s="5">
        <v>6</v>
      </c>
      <c r="E397" s="5">
        <v>135</v>
      </c>
      <c r="F397" s="5">
        <v>192</v>
      </c>
      <c r="G397" s="5">
        <v>3</v>
      </c>
      <c r="H397" s="5" t="s">
        <v>5</v>
      </c>
      <c r="I397">
        <v>17</v>
      </c>
      <c r="J397">
        <v>16</v>
      </c>
      <c r="K397">
        <v>13</v>
      </c>
      <c r="L397">
        <v>17</v>
      </c>
      <c r="M397">
        <v>15</v>
      </c>
      <c r="N397">
        <v>26</v>
      </c>
      <c r="P397">
        <v>10</v>
      </c>
      <c r="Q397">
        <v>21</v>
      </c>
    </row>
    <row r="398" spans="1:17" x14ac:dyDescent="0.25">
      <c r="A398" s="7">
        <v>514003105</v>
      </c>
      <c r="B398" t="s">
        <v>578</v>
      </c>
      <c r="C398" t="s">
        <v>607</v>
      </c>
      <c r="D398" s="5">
        <v>6</v>
      </c>
      <c r="E398" s="5">
        <v>125</v>
      </c>
      <c r="F398" s="5">
        <v>192</v>
      </c>
      <c r="G398" s="5">
        <v>3</v>
      </c>
      <c r="H398" s="5" t="s">
        <v>5</v>
      </c>
      <c r="I398">
        <v>23</v>
      </c>
      <c r="J398">
        <v>13</v>
      </c>
      <c r="K398">
        <v>9</v>
      </c>
      <c r="L398">
        <v>15</v>
      </c>
      <c r="M398">
        <v>16</v>
      </c>
      <c r="N398">
        <v>22</v>
      </c>
      <c r="P398">
        <v>9</v>
      </c>
      <c r="Q398">
        <v>18</v>
      </c>
    </row>
    <row r="399" spans="1:17" x14ac:dyDescent="0.25">
      <c r="A399" s="7">
        <v>514003105</v>
      </c>
      <c r="B399" t="s">
        <v>578</v>
      </c>
      <c r="C399" t="s">
        <v>607</v>
      </c>
      <c r="D399" s="5">
        <v>5</v>
      </c>
      <c r="E399" s="5">
        <v>41</v>
      </c>
      <c r="F399" s="5">
        <v>208</v>
      </c>
      <c r="G399" s="5">
        <v>1</v>
      </c>
      <c r="H399" s="5" t="s">
        <v>7</v>
      </c>
      <c r="I399">
        <v>0</v>
      </c>
      <c r="J399">
        <v>12</v>
      </c>
      <c r="K399">
        <v>0</v>
      </c>
      <c r="L399">
        <v>12</v>
      </c>
      <c r="M399">
        <v>0</v>
      </c>
      <c r="N399">
        <v>0</v>
      </c>
      <c r="P399">
        <v>7</v>
      </c>
      <c r="Q399">
        <v>10</v>
      </c>
    </row>
    <row r="400" spans="1:17" x14ac:dyDescent="0.25">
      <c r="A400" s="7">
        <v>514003183</v>
      </c>
      <c r="B400" t="s">
        <v>578</v>
      </c>
      <c r="C400" t="s">
        <v>608</v>
      </c>
      <c r="D400" s="5">
        <v>1</v>
      </c>
      <c r="E400" s="5">
        <v>158</v>
      </c>
      <c r="F400" s="5">
        <v>213</v>
      </c>
      <c r="G400" s="5">
        <v>3</v>
      </c>
      <c r="H400" s="5" t="s">
        <v>5</v>
      </c>
      <c r="I400">
        <v>22</v>
      </c>
      <c r="J400">
        <v>16</v>
      </c>
      <c r="K400">
        <v>16</v>
      </c>
      <c r="L400">
        <v>18</v>
      </c>
      <c r="M400">
        <v>18</v>
      </c>
      <c r="N400">
        <v>35</v>
      </c>
      <c r="P400">
        <v>10</v>
      </c>
      <c r="Q400">
        <v>23</v>
      </c>
    </row>
    <row r="401" spans="1:17" x14ac:dyDescent="0.25">
      <c r="A401" s="7">
        <v>514003070</v>
      </c>
      <c r="B401" t="s">
        <v>578</v>
      </c>
      <c r="C401" t="s">
        <v>609</v>
      </c>
      <c r="D401" s="5">
        <v>11</v>
      </c>
      <c r="E401" s="5">
        <v>165</v>
      </c>
      <c r="F401" s="5">
        <v>210</v>
      </c>
      <c r="G401" s="5">
        <v>3</v>
      </c>
      <c r="H401" s="5" t="s">
        <v>5</v>
      </c>
      <c r="I401">
        <v>27</v>
      </c>
      <c r="J401">
        <v>19</v>
      </c>
      <c r="K401">
        <v>12</v>
      </c>
      <c r="L401">
        <v>17</v>
      </c>
      <c r="M401">
        <v>17</v>
      </c>
      <c r="N401">
        <v>38</v>
      </c>
      <c r="P401">
        <v>12</v>
      </c>
      <c r="Q401">
        <v>23</v>
      </c>
    </row>
    <row r="402" spans="1:17" x14ac:dyDescent="0.25">
      <c r="A402" s="7">
        <v>514003803</v>
      </c>
      <c r="B402" t="s">
        <v>578</v>
      </c>
      <c r="C402" t="s">
        <v>610</v>
      </c>
      <c r="D402" s="5">
        <v>1</v>
      </c>
      <c r="E402" s="5">
        <v>152</v>
      </c>
      <c r="F402" s="5">
        <v>213</v>
      </c>
      <c r="G402" s="5">
        <v>3</v>
      </c>
      <c r="H402" s="5" t="s">
        <v>5</v>
      </c>
      <c r="I402">
        <v>18</v>
      </c>
      <c r="J402">
        <v>16</v>
      </c>
      <c r="K402">
        <v>15</v>
      </c>
      <c r="L402">
        <v>17</v>
      </c>
      <c r="M402">
        <v>19</v>
      </c>
      <c r="N402">
        <v>34</v>
      </c>
      <c r="P402">
        <v>11</v>
      </c>
      <c r="Q402">
        <v>22</v>
      </c>
    </row>
    <row r="403" spans="1:17" x14ac:dyDescent="0.25">
      <c r="A403" s="7">
        <v>514003144</v>
      </c>
      <c r="B403" t="s">
        <v>578</v>
      </c>
      <c r="C403" t="s">
        <v>611</v>
      </c>
      <c r="D403" s="5">
        <v>1</v>
      </c>
      <c r="E403" s="5">
        <v>156</v>
      </c>
      <c r="F403" s="5">
        <v>213</v>
      </c>
      <c r="G403" s="5">
        <v>3</v>
      </c>
      <c r="H403" s="5" t="s">
        <v>5</v>
      </c>
      <c r="I403">
        <v>23</v>
      </c>
      <c r="J403">
        <v>18</v>
      </c>
      <c r="K403">
        <v>15</v>
      </c>
      <c r="L403">
        <v>16</v>
      </c>
      <c r="M403">
        <v>16</v>
      </c>
      <c r="N403">
        <v>31</v>
      </c>
      <c r="P403">
        <v>12</v>
      </c>
      <c r="Q403">
        <v>25</v>
      </c>
    </row>
    <row r="404" spans="1:17" x14ac:dyDescent="0.25">
      <c r="A404" s="7">
        <v>522009453</v>
      </c>
      <c r="B404" t="s">
        <v>612</v>
      </c>
      <c r="C404" t="s">
        <v>613</v>
      </c>
      <c r="D404" s="5">
        <v>1</v>
      </c>
      <c r="E404" s="5">
        <v>125</v>
      </c>
      <c r="F404" s="5">
        <v>213</v>
      </c>
      <c r="G404" s="5">
        <v>2</v>
      </c>
      <c r="H404" s="5" t="s">
        <v>8</v>
      </c>
      <c r="I404">
        <v>16</v>
      </c>
      <c r="J404">
        <v>16</v>
      </c>
      <c r="K404">
        <v>12</v>
      </c>
      <c r="L404">
        <v>17</v>
      </c>
      <c r="M404">
        <v>14</v>
      </c>
      <c r="N404">
        <v>25</v>
      </c>
      <c r="P404">
        <v>9</v>
      </c>
      <c r="Q404">
        <v>16</v>
      </c>
    </row>
    <row r="405" spans="1:17" x14ac:dyDescent="0.25">
      <c r="A405" s="7">
        <v>522011043</v>
      </c>
      <c r="B405" t="s">
        <v>612</v>
      </c>
      <c r="C405" t="s">
        <v>614</v>
      </c>
      <c r="D405" s="5">
        <v>2</v>
      </c>
      <c r="E405" s="5">
        <v>132</v>
      </c>
      <c r="F405" s="5">
        <v>197</v>
      </c>
      <c r="G405" s="5">
        <v>3</v>
      </c>
      <c r="H405" s="5" t="s">
        <v>5</v>
      </c>
      <c r="I405">
        <v>16</v>
      </c>
      <c r="J405">
        <v>14</v>
      </c>
      <c r="K405">
        <v>14</v>
      </c>
      <c r="L405">
        <v>16</v>
      </c>
      <c r="M405">
        <v>17</v>
      </c>
      <c r="N405">
        <v>25</v>
      </c>
      <c r="P405">
        <v>9</v>
      </c>
      <c r="Q405">
        <v>21</v>
      </c>
    </row>
    <row r="406" spans="1:17" x14ac:dyDescent="0.25">
      <c r="A406" s="7">
        <v>522010096</v>
      </c>
      <c r="B406" t="s">
        <v>612</v>
      </c>
      <c r="C406" t="s">
        <v>615</v>
      </c>
      <c r="D406" s="5">
        <v>1</v>
      </c>
      <c r="E406" s="5">
        <v>192</v>
      </c>
      <c r="F406" s="5">
        <v>213</v>
      </c>
      <c r="G406" s="5">
        <v>4</v>
      </c>
      <c r="H406" s="5" t="s">
        <v>6</v>
      </c>
      <c r="I406">
        <v>30</v>
      </c>
      <c r="J406">
        <v>21</v>
      </c>
      <c r="K406">
        <v>16</v>
      </c>
      <c r="L406">
        <v>17</v>
      </c>
      <c r="M406">
        <v>21</v>
      </c>
      <c r="N406">
        <v>44</v>
      </c>
      <c r="P406">
        <v>14</v>
      </c>
      <c r="Q406">
        <v>29</v>
      </c>
    </row>
    <row r="407" spans="1:17" x14ac:dyDescent="0.25">
      <c r="A407" s="7">
        <v>522010949</v>
      </c>
      <c r="B407" t="s">
        <v>612</v>
      </c>
      <c r="C407" t="s">
        <v>616</v>
      </c>
      <c r="D407" s="5">
        <v>1</v>
      </c>
      <c r="E407" s="5">
        <v>157</v>
      </c>
      <c r="F407" s="5">
        <v>213</v>
      </c>
      <c r="G407" s="5">
        <v>3</v>
      </c>
      <c r="H407" s="5" t="s">
        <v>5</v>
      </c>
      <c r="I407">
        <v>18</v>
      </c>
      <c r="J407">
        <v>15</v>
      </c>
      <c r="K407">
        <v>15</v>
      </c>
      <c r="L407">
        <v>17</v>
      </c>
      <c r="M407">
        <v>17</v>
      </c>
      <c r="N407">
        <v>39</v>
      </c>
      <c r="P407">
        <v>11</v>
      </c>
      <c r="Q407">
        <v>25</v>
      </c>
    </row>
    <row r="408" spans="1:17" x14ac:dyDescent="0.25">
      <c r="A408" s="7">
        <v>522011124</v>
      </c>
      <c r="B408" t="s">
        <v>612</v>
      </c>
      <c r="C408" t="s">
        <v>617</v>
      </c>
      <c r="D408" s="5">
        <v>2</v>
      </c>
      <c r="E408" s="5">
        <v>149</v>
      </c>
      <c r="F408" s="5">
        <v>197</v>
      </c>
      <c r="G408" s="5">
        <v>3</v>
      </c>
      <c r="H408" s="5" t="s">
        <v>5</v>
      </c>
      <c r="I408">
        <v>25</v>
      </c>
      <c r="J408">
        <v>18</v>
      </c>
      <c r="K408">
        <v>13</v>
      </c>
      <c r="L408">
        <v>18</v>
      </c>
      <c r="M408">
        <v>14</v>
      </c>
      <c r="N408">
        <v>24</v>
      </c>
      <c r="P408">
        <v>10</v>
      </c>
      <c r="Q408">
        <v>27</v>
      </c>
    </row>
    <row r="409" spans="1:17" x14ac:dyDescent="0.25">
      <c r="A409" s="7">
        <v>522017479</v>
      </c>
      <c r="B409" t="s">
        <v>612</v>
      </c>
      <c r="C409" t="s">
        <v>618</v>
      </c>
      <c r="D409" s="5">
        <v>1</v>
      </c>
      <c r="E409" s="5">
        <v>170</v>
      </c>
      <c r="F409" s="5">
        <v>213</v>
      </c>
      <c r="G409" s="5">
        <v>3</v>
      </c>
      <c r="H409" s="5" t="s">
        <v>5</v>
      </c>
      <c r="I409">
        <v>23</v>
      </c>
      <c r="J409">
        <v>16</v>
      </c>
      <c r="K409">
        <v>15</v>
      </c>
      <c r="L409">
        <v>19</v>
      </c>
      <c r="M409">
        <v>18</v>
      </c>
      <c r="N409">
        <v>42</v>
      </c>
      <c r="P409">
        <v>10</v>
      </c>
      <c r="Q409">
        <v>27</v>
      </c>
    </row>
    <row r="410" spans="1:17" x14ac:dyDescent="0.25">
      <c r="A410" s="7">
        <v>522011149</v>
      </c>
      <c r="B410" t="s">
        <v>612</v>
      </c>
      <c r="C410" t="s">
        <v>619</v>
      </c>
      <c r="D410" s="5">
        <v>2</v>
      </c>
      <c r="E410" s="5">
        <v>174</v>
      </c>
      <c r="F410" s="5">
        <v>197</v>
      </c>
      <c r="G410" s="5">
        <v>4</v>
      </c>
      <c r="H410" s="5" t="s">
        <v>6</v>
      </c>
      <c r="I410">
        <v>27</v>
      </c>
      <c r="J410">
        <v>21</v>
      </c>
      <c r="K410">
        <v>15</v>
      </c>
      <c r="L410">
        <v>21</v>
      </c>
      <c r="M410">
        <v>21</v>
      </c>
      <c r="N410">
        <v>32</v>
      </c>
      <c r="P410">
        <v>13</v>
      </c>
      <c r="Q410">
        <v>24</v>
      </c>
    </row>
    <row r="411" spans="1:17" x14ac:dyDescent="0.25">
      <c r="A411" s="7">
        <v>522011011</v>
      </c>
      <c r="B411" t="s">
        <v>612</v>
      </c>
      <c r="C411" t="s">
        <v>620</v>
      </c>
      <c r="D411" s="5">
        <v>1</v>
      </c>
      <c r="E411" s="5">
        <v>160</v>
      </c>
      <c r="F411" s="5">
        <v>213</v>
      </c>
      <c r="G411" s="5">
        <v>3</v>
      </c>
      <c r="H411" s="5" t="s">
        <v>5</v>
      </c>
      <c r="I411">
        <v>21</v>
      </c>
      <c r="J411">
        <v>15</v>
      </c>
      <c r="K411">
        <v>16</v>
      </c>
      <c r="L411">
        <v>19</v>
      </c>
      <c r="M411">
        <v>19</v>
      </c>
      <c r="N411">
        <v>38</v>
      </c>
      <c r="P411">
        <v>12</v>
      </c>
      <c r="Q411">
        <v>20</v>
      </c>
    </row>
    <row r="412" spans="1:17" x14ac:dyDescent="0.25">
      <c r="A412" s="7">
        <v>522015778</v>
      </c>
      <c r="B412" t="s">
        <v>612</v>
      </c>
      <c r="C412" t="s">
        <v>621</v>
      </c>
      <c r="D412" s="5">
        <v>1</v>
      </c>
      <c r="E412" s="5">
        <v>147</v>
      </c>
      <c r="F412" s="5">
        <v>213</v>
      </c>
      <c r="G412" s="5">
        <v>3</v>
      </c>
      <c r="H412" s="5" t="s">
        <v>5</v>
      </c>
      <c r="I412">
        <v>17</v>
      </c>
      <c r="J412">
        <v>18</v>
      </c>
      <c r="K412">
        <v>16</v>
      </c>
      <c r="L412">
        <v>17</v>
      </c>
      <c r="M412">
        <v>13</v>
      </c>
      <c r="N412">
        <v>37</v>
      </c>
      <c r="P412">
        <v>10</v>
      </c>
      <c r="Q412">
        <v>19</v>
      </c>
    </row>
    <row r="413" spans="1:17" x14ac:dyDescent="0.25">
      <c r="A413" s="7">
        <v>522011131</v>
      </c>
      <c r="B413" t="s">
        <v>612</v>
      </c>
      <c r="C413" t="s">
        <v>622</v>
      </c>
      <c r="D413" s="5">
        <v>1</v>
      </c>
      <c r="E413" s="5">
        <v>144</v>
      </c>
      <c r="F413" s="5">
        <v>213</v>
      </c>
      <c r="G413" s="5">
        <v>1</v>
      </c>
      <c r="H413" s="5" t="s">
        <v>7</v>
      </c>
      <c r="I413">
        <v>27</v>
      </c>
      <c r="J413">
        <v>18</v>
      </c>
      <c r="K413">
        <v>19</v>
      </c>
      <c r="L413">
        <v>20</v>
      </c>
      <c r="M413">
        <v>21</v>
      </c>
      <c r="N413">
        <v>0</v>
      </c>
      <c r="P413">
        <v>13</v>
      </c>
      <c r="Q413">
        <v>26</v>
      </c>
    </row>
    <row r="414" spans="1:17" x14ac:dyDescent="0.25">
      <c r="A414" s="7">
        <v>522011082</v>
      </c>
      <c r="B414" t="s">
        <v>612</v>
      </c>
      <c r="C414" t="s">
        <v>623</v>
      </c>
      <c r="D414" s="5">
        <v>1</v>
      </c>
      <c r="E414" s="5">
        <v>156</v>
      </c>
      <c r="F414" s="5">
        <v>213</v>
      </c>
      <c r="G414" s="5">
        <v>3</v>
      </c>
      <c r="H414" s="5" t="s">
        <v>5</v>
      </c>
      <c r="I414">
        <v>22</v>
      </c>
      <c r="J414">
        <v>15</v>
      </c>
      <c r="K414">
        <v>16</v>
      </c>
      <c r="L414">
        <v>18</v>
      </c>
      <c r="M414">
        <v>15</v>
      </c>
      <c r="N414">
        <v>38</v>
      </c>
      <c r="P414">
        <v>11</v>
      </c>
      <c r="Q414">
        <v>21</v>
      </c>
    </row>
    <row r="415" spans="1:17" x14ac:dyDescent="0.25">
      <c r="A415" s="7">
        <v>522011090</v>
      </c>
      <c r="B415" t="s">
        <v>612</v>
      </c>
      <c r="C415" t="s">
        <v>624</v>
      </c>
      <c r="D415" s="5">
        <v>1</v>
      </c>
      <c r="E415" s="5">
        <v>168</v>
      </c>
      <c r="F415" s="5">
        <v>213</v>
      </c>
      <c r="G415" s="5">
        <v>3</v>
      </c>
      <c r="H415" s="5" t="s">
        <v>5</v>
      </c>
      <c r="I415">
        <v>28</v>
      </c>
      <c r="J415">
        <v>19</v>
      </c>
      <c r="K415">
        <v>16</v>
      </c>
      <c r="L415">
        <v>20</v>
      </c>
      <c r="M415">
        <v>16</v>
      </c>
      <c r="N415">
        <v>33</v>
      </c>
      <c r="P415">
        <v>9</v>
      </c>
      <c r="Q415">
        <v>27</v>
      </c>
    </row>
    <row r="416" spans="1:17" x14ac:dyDescent="0.25">
      <c r="A416" s="7">
        <v>522011117</v>
      </c>
      <c r="B416" t="s">
        <v>612</v>
      </c>
      <c r="C416" t="s">
        <v>625</v>
      </c>
      <c r="D416" s="5">
        <v>5</v>
      </c>
      <c r="E416" s="5">
        <v>131</v>
      </c>
      <c r="F416" s="5">
        <v>208</v>
      </c>
      <c r="G416" s="5">
        <v>3</v>
      </c>
      <c r="H416" s="5" t="s">
        <v>5</v>
      </c>
      <c r="I416">
        <v>17</v>
      </c>
      <c r="J416">
        <v>15</v>
      </c>
      <c r="K416">
        <v>14</v>
      </c>
      <c r="L416">
        <v>18</v>
      </c>
      <c r="M416">
        <v>14</v>
      </c>
      <c r="N416">
        <v>27</v>
      </c>
      <c r="P416">
        <v>9</v>
      </c>
      <c r="Q416">
        <v>17</v>
      </c>
    </row>
    <row r="417" spans="1:17" x14ac:dyDescent="0.25">
      <c r="A417" s="7">
        <v>522010995</v>
      </c>
      <c r="B417" t="s">
        <v>612</v>
      </c>
      <c r="C417" t="s">
        <v>626</v>
      </c>
      <c r="D417" s="5">
        <v>1</v>
      </c>
      <c r="E417" s="5">
        <v>168</v>
      </c>
      <c r="F417" s="5">
        <v>213</v>
      </c>
      <c r="G417" s="5">
        <v>3</v>
      </c>
      <c r="H417" s="5" t="s">
        <v>5</v>
      </c>
      <c r="I417">
        <v>23</v>
      </c>
      <c r="J417">
        <v>18</v>
      </c>
      <c r="K417">
        <v>15</v>
      </c>
      <c r="L417">
        <v>17</v>
      </c>
      <c r="M417">
        <v>20</v>
      </c>
      <c r="N417">
        <v>40</v>
      </c>
      <c r="P417">
        <v>11</v>
      </c>
      <c r="Q417">
        <v>24</v>
      </c>
    </row>
    <row r="418" spans="1:17" x14ac:dyDescent="0.25">
      <c r="A418" s="7">
        <v>522011068</v>
      </c>
      <c r="B418" t="s">
        <v>612</v>
      </c>
      <c r="C418" t="s">
        <v>627</v>
      </c>
      <c r="D418" s="5">
        <v>1</v>
      </c>
      <c r="E418" s="5">
        <v>156</v>
      </c>
      <c r="F418" s="5">
        <v>213</v>
      </c>
      <c r="G418" s="5">
        <v>3</v>
      </c>
      <c r="H418" s="5" t="s">
        <v>5</v>
      </c>
      <c r="I418">
        <v>22</v>
      </c>
      <c r="J418">
        <v>12</v>
      </c>
      <c r="K418">
        <v>15</v>
      </c>
      <c r="L418">
        <v>17</v>
      </c>
      <c r="M418">
        <v>14</v>
      </c>
      <c r="N418">
        <v>40</v>
      </c>
      <c r="P418">
        <v>12</v>
      </c>
      <c r="Q418">
        <v>24</v>
      </c>
    </row>
    <row r="419" spans="1:17" x14ac:dyDescent="0.25">
      <c r="A419" s="7">
        <v>522013611</v>
      </c>
      <c r="B419" t="s">
        <v>612</v>
      </c>
      <c r="C419" t="s">
        <v>628</v>
      </c>
      <c r="D419" s="5">
        <v>1</v>
      </c>
      <c r="E419" s="5">
        <v>157</v>
      </c>
      <c r="F419" s="5">
        <v>213</v>
      </c>
      <c r="G419" s="5">
        <v>3</v>
      </c>
      <c r="H419" s="5" t="s">
        <v>5</v>
      </c>
      <c r="I419">
        <v>28</v>
      </c>
      <c r="J419">
        <v>16</v>
      </c>
      <c r="K419">
        <v>13</v>
      </c>
      <c r="L419">
        <v>18</v>
      </c>
      <c r="M419">
        <v>14</v>
      </c>
      <c r="N419">
        <v>38</v>
      </c>
      <c r="P419">
        <v>11</v>
      </c>
      <c r="Q419">
        <v>19</v>
      </c>
    </row>
    <row r="420" spans="1:17" x14ac:dyDescent="0.25">
      <c r="A420" s="7">
        <v>522011029</v>
      </c>
      <c r="B420" t="s">
        <v>612</v>
      </c>
      <c r="C420" t="s">
        <v>629</v>
      </c>
      <c r="D420" s="5">
        <v>2</v>
      </c>
      <c r="E420" s="5">
        <v>135</v>
      </c>
      <c r="F420" s="5">
        <v>197</v>
      </c>
      <c r="G420" s="5">
        <v>2</v>
      </c>
      <c r="H420" s="5" t="s">
        <v>8</v>
      </c>
      <c r="I420">
        <v>18</v>
      </c>
      <c r="J420">
        <v>19</v>
      </c>
      <c r="K420">
        <v>13</v>
      </c>
      <c r="L420">
        <v>17</v>
      </c>
      <c r="M420">
        <v>16</v>
      </c>
      <c r="N420">
        <v>19</v>
      </c>
      <c r="P420">
        <v>10</v>
      </c>
      <c r="Q420">
        <v>23</v>
      </c>
    </row>
    <row r="421" spans="1:17" x14ac:dyDescent="0.25">
      <c r="A421" s="7">
        <v>522011371</v>
      </c>
      <c r="B421" t="s">
        <v>612</v>
      </c>
      <c r="C421" t="s">
        <v>630</v>
      </c>
      <c r="D421" s="5">
        <v>1</v>
      </c>
      <c r="E421" s="5">
        <v>167</v>
      </c>
      <c r="F421" s="5">
        <v>213</v>
      </c>
      <c r="G421" s="5">
        <v>3</v>
      </c>
      <c r="H421" s="5" t="s">
        <v>5</v>
      </c>
      <c r="I421">
        <v>28</v>
      </c>
      <c r="J421">
        <v>14</v>
      </c>
      <c r="K421">
        <v>16</v>
      </c>
      <c r="L421">
        <v>17</v>
      </c>
      <c r="M421">
        <v>19</v>
      </c>
      <c r="N421">
        <v>37</v>
      </c>
      <c r="P421">
        <v>12</v>
      </c>
      <c r="Q421">
        <v>24</v>
      </c>
    </row>
    <row r="422" spans="1:17" x14ac:dyDescent="0.25">
      <c r="A422" s="7">
        <v>522010917</v>
      </c>
      <c r="B422" t="s">
        <v>612</v>
      </c>
      <c r="C422" t="s">
        <v>631</v>
      </c>
      <c r="D422" s="5">
        <v>1</v>
      </c>
      <c r="E422" s="5">
        <v>161</v>
      </c>
      <c r="F422" s="5">
        <v>213</v>
      </c>
      <c r="G422" s="5">
        <v>3</v>
      </c>
      <c r="H422" s="5" t="s">
        <v>5</v>
      </c>
      <c r="I422">
        <v>21</v>
      </c>
      <c r="J422">
        <v>17</v>
      </c>
      <c r="K422">
        <v>15</v>
      </c>
      <c r="L422">
        <v>20</v>
      </c>
      <c r="M422">
        <v>17</v>
      </c>
      <c r="N422">
        <v>34</v>
      </c>
      <c r="P422">
        <v>11</v>
      </c>
      <c r="Q422">
        <v>26</v>
      </c>
    </row>
    <row r="423" spans="1:17" x14ac:dyDescent="0.25">
      <c r="A423" s="7">
        <v>522010963</v>
      </c>
      <c r="B423" t="s">
        <v>612</v>
      </c>
      <c r="C423" t="s">
        <v>632</v>
      </c>
      <c r="D423" s="5">
        <v>1</v>
      </c>
      <c r="E423" s="5">
        <v>139</v>
      </c>
      <c r="F423" s="5">
        <v>213</v>
      </c>
      <c r="G423" s="5">
        <v>3</v>
      </c>
      <c r="H423" s="5" t="s">
        <v>5</v>
      </c>
      <c r="I423">
        <v>16</v>
      </c>
      <c r="J423">
        <v>12</v>
      </c>
      <c r="K423">
        <v>14</v>
      </c>
      <c r="L423">
        <v>17</v>
      </c>
      <c r="M423">
        <v>16</v>
      </c>
      <c r="N423">
        <v>37</v>
      </c>
      <c r="P423">
        <v>9</v>
      </c>
      <c r="Q423">
        <v>18</v>
      </c>
    </row>
    <row r="424" spans="1:17" x14ac:dyDescent="0.25">
      <c r="A424" s="7">
        <v>522017172</v>
      </c>
      <c r="B424" t="s">
        <v>612</v>
      </c>
      <c r="C424" t="s">
        <v>633</v>
      </c>
      <c r="D424" s="5">
        <v>1</v>
      </c>
      <c r="E424" s="5">
        <v>194</v>
      </c>
      <c r="F424" s="5">
        <v>213</v>
      </c>
      <c r="G424" s="5">
        <v>4</v>
      </c>
      <c r="H424" s="5" t="s">
        <v>6</v>
      </c>
      <c r="I424">
        <v>28</v>
      </c>
      <c r="J424">
        <v>18</v>
      </c>
      <c r="K424">
        <v>17</v>
      </c>
      <c r="L424">
        <v>21</v>
      </c>
      <c r="M424">
        <v>20</v>
      </c>
      <c r="N424">
        <v>48</v>
      </c>
      <c r="P424">
        <v>14</v>
      </c>
      <c r="Q424">
        <v>28</v>
      </c>
    </row>
    <row r="425" spans="1:17" x14ac:dyDescent="0.25">
      <c r="A425" s="7">
        <v>522011036</v>
      </c>
      <c r="B425" t="s">
        <v>612</v>
      </c>
      <c r="C425" t="s">
        <v>634</v>
      </c>
      <c r="D425" s="5">
        <v>2</v>
      </c>
      <c r="E425" s="5">
        <v>149</v>
      </c>
      <c r="F425" s="5">
        <v>197</v>
      </c>
      <c r="G425" s="5">
        <v>3</v>
      </c>
      <c r="H425" s="5" t="s">
        <v>5</v>
      </c>
      <c r="I425">
        <v>25</v>
      </c>
      <c r="J425">
        <v>17</v>
      </c>
      <c r="K425">
        <v>15</v>
      </c>
      <c r="L425">
        <v>18</v>
      </c>
      <c r="M425">
        <v>14</v>
      </c>
      <c r="N425">
        <v>28</v>
      </c>
      <c r="P425">
        <v>10</v>
      </c>
      <c r="Q425">
        <v>22</v>
      </c>
    </row>
    <row r="426" spans="1:17" x14ac:dyDescent="0.25">
      <c r="A426" s="7">
        <v>522010988</v>
      </c>
      <c r="B426" t="s">
        <v>612</v>
      </c>
      <c r="C426" t="s">
        <v>635</v>
      </c>
      <c r="D426" s="5">
        <v>1</v>
      </c>
      <c r="E426" s="5">
        <v>178</v>
      </c>
      <c r="F426" s="5">
        <v>213</v>
      </c>
      <c r="G426" s="5">
        <v>4</v>
      </c>
      <c r="H426" s="5" t="s">
        <v>6</v>
      </c>
      <c r="I426">
        <v>28</v>
      </c>
      <c r="J426">
        <v>21</v>
      </c>
      <c r="K426">
        <v>18</v>
      </c>
      <c r="L426">
        <v>22</v>
      </c>
      <c r="M426">
        <v>19</v>
      </c>
      <c r="N426">
        <v>31</v>
      </c>
      <c r="P426">
        <v>12</v>
      </c>
      <c r="Q426">
        <v>27</v>
      </c>
    </row>
    <row r="427" spans="1:17" x14ac:dyDescent="0.25">
      <c r="A427" s="7">
        <v>522010970</v>
      </c>
      <c r="B427" t="s">
        <v>612</v>
      </c>
      <c r="C427" t="s">
        <v>636</v>
      </c>
      <c r="D427" s="5">
        <v>1</v>
      </c>
      <c r="E427" s="5">
        <v>179</v>
      </c>
      <c r="F427" s="5">
        <v>213</v>
      </c>
      <c r="G427" s="5">
        <v>4</v>
      </c>
      <c r="H427" s="5" t="s">
        <v>6</v>
      </c>
      <c r="I427">
        <v>26</v>
      </c>
      <c r="J427">
        <v>16</v>
      </c>
      <c r="K427">
        <v>14</v>
      </c>
      <c r="L427">
        <v>21</v>
      </c>
      <c r="M427">
        <v>20</v>
      </c>
      <c r="N427">
        <v>40</v>
      </c>
      <c r="P427">
        <v>14</v>
      </c>
      <c r="Q427">
        <v>28</v>
      </c>
    </row>
    <row r="428" spans="1:17" x14ac:dyDescent="0.25">
      <c r="A428" s="7">
        <v>522011004</v>
      </c>
      <c r="B428" t="s">
        <v>612</v>
      </c>
      <c r="C428" t="s">
        <v>637</v>
      </c>
      <c r="D428" s="5">
        <v>1</v>
      </c>
      <c r="E428" s="5">
        <v>157</v>
      </c>
      <c r="F428" s="5">
        <v>213</v>
      </c>
      <c r="G428" s="5">
        <v>3</v>
      </c>
      <c r="H428" s="5" t="s">
        <v>5</v>
      </c>
      <c r="I428">
        <v>20</v>
      </c>
      <c r="J428">
        <v>16</v>
      </c>
      <c r="K428">
        <v>17</v>
      </c>
      <c r="L428">
        <v>18</v>
      </c>
      <c r="M428">
        <v>21</v>
      </c>
      <c r="N428">
        <v>31</v>
      </c>
      <c r="P428">
        <v>13</v>
      </c>
      <c r="Q428">
        <v>21</v>
      </c>
    </row>
    <row r="429" spans="1:17" x14ac:dyDescent="0.25">
      <c r="A429" s="7">
        <v>522010924</v>
      </c>
      <c r="B429" t="s">
        <v>612</v>
      </c>
      <c r="C429" t="s">
        <v>638</v>
      </c>
      <c r="D429" s="5">
        <v>1</v>
      </c>
      <c r="E429" s="5">
        <v>140</v>
      </c>
      <c r="F429" s="5">
        <v>213</v>
      </c>
      <c r="G429" s="5">
        <v>3</v>
      </c>
      <c r="H429" s="5" t="s">
        <v>5</v>
      </c>
      <c r="I429">
        <v>21</v>
      </c>
      <c r="J429">
        <v>15</v>
      </c>
      <c r="K429">
        <v>15</v>
      </c>
      <c r="L429">
        <v>17</v>
      </c>
      <c r="M429">
        <v>14</v>
      </c>
      <c r="N429">
        <v>28</v>
      </c>
      <c r="P429">
        <v>10</v>
      </c>
      <c r="Q429">
        <v>20</v>
      </c>
    </row>
    <row r="430" spans="1:17" x14ac:dyDescent="0.25">
      <c r="A430" s="7">
        <v>522011050</v>
      </c>
      <c r="B430" t="s">
        <v>612</v>
      </c>
      <c r="C430" t="s">
        <v>639</v>
      </c>
      <c r="D430" s="5">
        <v>1</v>
      </c>
      <c r="E430" s="5">
        <v>149</v>
      </c>
      <c r="F430" s="5">
        <v>213</v>
      </c>
      <c r="G430" s="5">
        <v>3</v>
      </c>
      <c r="H430" s="5" t="s">
        <v>5</v>
      </c>
      <c r="I430">
        <v>18</v>
      </c>
      <c r="J430">
        <v>19</v>
      </c>
      <c r="K430">
        <v>16</v>
      </c>
      <c r="L430">
        <v>18</v>
      </c>
      <c r="M430">
        <v>15</v>
      </c>
      <c r="N430">
        <v>35</v>
      </c>
      <c r="P430">
        <v>10</v>
      </c>
      <c r="Q430">
        <v>18</v>
      </c>
    </row>
    <row r="431" spans="1:17" x14ac:dyDescent="0.25">
      <c r="A431" s="7">
        <v>522015418</v>
      </c>
      <c r="B431" t="s">
        <v>612</v>
      </c>
      <c r="C431" t="s">
        <v>640</v>
      </c>
      <c r="D431" s="5">
        <v>2</v>
      </c>
      <c r="E431" s="5">
        <v>111</v>
      </c>
      <c r="F431" s="5">
        <v>197</v>
      </c>
      <c r="G431" s="5">
        <v>2</v>
      </c>
      <c r="H431" s="5" t="s">
        <v>8</v>
      </c>
      <c r="I431">
        <v>18</v>
      </c>
      <c r="J431">
        <v>11</v>
      </c>
      <c r="K431">
        <v>9</v>
      </c>
      <c r="L431">
        <v>16</v>
      </c>
      <c r="M431">
        <v>12</v>
      </c>
      <c r="N431">
        <v>21</v>
      </c>
      <c r="P431">
        <v>9</v>
      </c>
      <c r="Q431">
        <v>15</v>
      </c>
    </row>
    <row r="432" spans="1:17" x14ac:dyDescent="0.25">
      <c r="A432" s="7">
        <v>515013642</v>
      </c>
      <c r="B432" t="s">
        <v>641</v>
      </c>
      <c r="C432" t="s">
        <v>642</v>
      </c>
      <c r="D432" s="5">
        <v>2</v>
      </c>
      <c r="E432" s="5">
        <v>112</v>
      </c>
      <c r="F432" s="5">
        <v>197</v>
      </c>
      <c r="G432" s="5">
        <v>2</v>
      </c>
      <c r="H432" s="5" t="s">
        <v>8</v>
      </c>
      <c r="I432">
        <v>14</v>
      </c>
      <c r="J432">
        <v>13</v>
      </c>
      <c r="K432">
        <v>11</v>
      </c>
      <c r="L432">
        <v>16</v>
      </c>
      <c r="M432">
        <v>14</v>
      </c>
      <c r="N432">
        <v>19</v>
      </c>
      <c r="P432">
        <v>11</v>
      </c>
      <c r="Q432">
        <v>14</v>
      </c>
    </row>
    <row r="433" spans="1:17" x14ac:dyDescent="0.25">
      <c r="A433" s="7">
        <v>515013106</v>
      </c>
      <c r="B433" t="s">
        <v>641</v>
      </c>
      <c r="C433" t="s">
        <v>643</v>
      </c>
      <c r="D433" s="5">
        <v>1</v>
      </c>
      <c r="E433" s="5">
        <v>163</v>
      </c>
      <c r="F433" s="5">
        <v>213</v>
      </c>
      <c r="G433" s="5">
        <v>3</v>
      </c>
      <c r="H433" s="5" t="s">
        <v>5</v>
      </c>
      <c r="I433">
        <v>21</v>
      </c>
      <c r="J433">
        <v>21</v>
      </c>
      <c r="K433">
        <v>18</v>
      </c>
      <c r="L433">
        <v>18</v>
      </c>
      <c r="M433">
        <v>21</v>
      </c>
      <c r="N433">
        <v>31</v>
      </c>
      <c r="P433">
        <v>13</v>
      </c>
      <c r="Q433">
        <v>20</v>
      </c>
    </row>
    <row r="434" spans="1:17" x14ac:dyDescent="0.25">
      <c r="A434" s="7">
        <v>515012670</v>
      </c>
      <c r="B434" t="s">
        <v>641</v>
      </c>
      <c r="C434" t="s">
        <v>644</v>
      </c>
      <c r="D434" s="5">
        <v>2</v>
      </c>
      <c r="E434" s="5">
        <v>152</v>
      </c>
      <c r="F434" s="5">
        <v>197</v>
      </c>
      <c r="G434" s="5">
        <v>3</v>
      </c>
      <c r="H434" s="5" t="s">
        <v>5</v>
      </c>
      <c r="I434">
        <v>22</v>
      </c>
      <c r="J434">
        <v>15</v>
      </c>
      <c r="K434">
        <v>17</v>
      </c>
      <c r="L434">
        <v>20</v>
      </c>
      <c r="M434">
        <v>18</v>
      </c>
      <c r="N434">
        <v>25</v>
      </c>
      <c r="P434">
        <v>11</v>
      </c>
      <c r="Q434">
        <v>24</v>
      </c>
    </row>
    <row r="435" spans="1:17" x14ac:dyDescent="0.25">
      <c r="A435" s="7">
        <v>515013603</v>
      </c>
      <c r="B435" t="s">
        <v>641</v>
      </c>
      <c r="C435" t="s">
        <v>645</v>
      </c>
      <c r="D435" s="5">
        <v>1</v>
      </c>
      <c r="E435" s="5">
        <v>135</v>
      </c>
      <c r="F435" s="5">
        <v>213</v>
      </c>
      <c r="G435" s="5">
        <v>3</v>
      </c>
      <c r="H435" s="5" t="s">
        <v>5</v>
      </c>
      <c r="I435">
        <v>18</v>
      </c>
      <c r="J435">
        <v>14</v>
      </c>
      <c r="K435">
        <v>12</v>
      </c>
      <c r="L435">
        <v>17</v>
      </c>
      <c r="M435">
        <v>17</v>
      </c>
      <c r="N435">
        <v>28</v>
      </c>
      <c r="P435">
        <v>11</v>
      </c>
      <c r="Q435">
        <v>18</v>
      </c>
    </row>
    <row r="436" spans="1:17" x14ac:dyDescent="0.25">
      <c r="A436" s="7">
        <v>515013138</v>
      </c>
      <c r="B436" t="s">
        <v>641</v>
      </c>
      <c r="C436" t="s">
        <v>646</v>
      </c>
      <c r="D436" s="5">
        <v>1</v>
      </c>
      <c r="E436" s="5">
        <v>162</v>
      </c>
      <c r="F436" s="5">
        <v>213</v>
      </c>
      <c r="G436" s="5">
        <v>3</v>
      </c>
      <c r="H436" s="5" t="s">
        <v>5</v>
      </c>
      <c r="I436">
        <v>23</v>
      </c>
      <c r="J436">
        <v>16</v>
      </c>
      <c r="K436">
        <v>15</v>
      </c>
      <c r="L436">
        <v>18</v>
      </c>
      <c r="M436">
        <v>20</v>
      </c>
      <c r="N436">
        <v>34</v>
      </c>
      <c r="P436">
        <v>13</v>
      </c>
      <c r="Q436">
        <v>23</v>
      </c>
    </row>
    <row r="437" spans="1:17" x14ac:dyDescent="0.25">
      <c r="A437" s="7">
        <v>515013716</v>
      </c>
      <c r="B437" t="s">
        <v>641</v>
      </c>
      <c r="C437" t="s">
        <v>647</v>
      </c>
      <c r="D437" s="5">
        <v>2</v>
      </c>
      <c r="E437" s="5">
        <v>131</v>
      </c>
      <c r="F437" s="5">
        <v>197</v>
      </c>
      <c r="G437" s="5">
        <v>3</v>
      </c>
      <c r="H437" s="5" t="s">
        <v>5</v>
      </c>
      <c r="I437">
        <v>18</v>
      </c>
      <c r="J437">
        <v>15</v>
      </c>
      <c r="K437">
        <v>15</v>
      </c>
      <c r="L437">
        <v>17</v>
      </c>
      <c r="M437">
        <v>15</v>
      </c>
      <c r="N437">
        <v>26</v>
      </c>
      <c r="P437">
        <v>10</v>
      </c>
      <c r="Q437">
        <v>15</v>
      </c>
    </row>
    <row r="438" spans="1:17" x14ac:dyDescent="0.25">
      <c r="A438" s="7">
        <v>515013610</v>
      </c>
      <c r="B438" t="s">
        <v>641</v>
      </c>
      <c r="C438" t="s">
        <v>648</v>
      </c>
      <c r="D438" s="5">
        <v>1</v>
      </c>
      <c r="E438" s="5">
        <v>158</v>
      </c>
      <c r="F438" s="5">
        <v>213</v>
      </c>
      <c r="G438" s="5">
        <v>3</v>
      </c>
      <c r="H438" s="5" t="s">
        <v>5</v>
      </c>
      <c r="I438">
        <v>20</v>
      </c>
      <c r="J438">
        <v>16</v>
      </c>
      <c r="K438">
        <v>14</v>
      </c>
      <c r="L438">
        <v>19</v>
      </c>
      <c r="M438">
        <v>18</v>
      </c>
      <c r="N438">
        <v>39</v>
      </c>
      <c r="P438">
        <v>11</v>
      </c>
      <c r="Q438">
        <v>21</v>
      </c>
    </row>
    <row r="439" spans="1:17" x14ac:dyDescent="0.25">
      <c r="A439" s="7">
        <v>515013628</v>
      </c>
      <c r="B439" t="s">
        <v>641</v>
      </c>
      <c r="C439" t="s">
        <v>649</v>
      </c>
      <c r="D439" s="5">
        <v>1</v>
      </c>
      <c r="E439" s="5">
        <v>119</v>
      </c>
      <c r="F439" s="5">
        <v>213</v>
      </c>
      <c r="G439" s="5">
        <v>2</v>
      </c>
      <c r="H439" s="5" t="s">
        <v>8</v>
      </c>
      <c r="I439">
        <v>12</v>
      </c>
      <c r="J439">
        <v>16</v>
      </c>
      <c r="K439">
        <v>15</v>
      </c>
      <c r="L439">
        <v>15</v>
      </c>
      <c r="M439">
        <v>17</v>
      </c>
      <c r="N439">
        <v>24</v>
      </c>
      <c r="P439">
        <v>8</v>
      </c>
      <c r="Q439">
        <v>12</v>
      </c>
    </row>
    <row r="440" spans="1:17" x14ac:dyDescent="0.25">
      <c r="A440" s="7">
        <v>515014935</v>
      </c>
      <c r="B440" t="s">
        <v>641</v>
      </c>
      <c r="C440" t="s">
        <v>650</v>
      </c>
      <c r="D440" s="5">
        <v>6</v>
      </c>
      <c r="E440" s="5">
        <v>116</v>
      </c>
      <c r="F440" s="5">
        <v>192</v>
      </c>
      <c r="G440" s="5">
        <v>2</v>
      </c>
      <c r="H440" s="5" t="s">
        <v>8</v>
      </c>
      <c r="I440">
        <v>15</v>
      </c>
      <c r="J440">
        <v>20</v>
      </c>
      <c r="K440">
        <v>9</v>
      </c>
      <c r="L440">
        <v>15</v>
      </c>
      <c r="M440">
        <v>13</v>
      </c>
      <c r="N440">
        <v>21</v>
      </c>
      <c r="P440">
        <v>7</v>
      </c>
      <c r="Q440">
        <v>16</v>
      </c>
    </row>
    <row r="441" spans="1:17" x14ac:dyDescent="0.25">
      <c r="A441" s="7">
        <v>515013593</v>
      </c>
      <c r="B441" t="s">
        <v>641</v>
      </c>
      <c r="C441" t="s">
        <v>651</v>
      </c>
      <c r="D441" s="5">
        <v>2</v>
      </c>
      <c r="E441" s="5">
        <v>157</v>
      </c>
      <c r="F441" s="5">
        <v>197</v>
      </c>
      <c r="G441" s="5">
        <v>3</v>
      </c>
      <c r="H441" s="5" t="s">
        <v>5</v>
      </c>
      <c r="I441">
        <v>25</v>
      </c>
      <c r="J441">
        <v>18</v>
      </c>
      <c r="K441">
        <v>17</v>
      </c>
      <c r="L441">
        <v>21</v>
      </c>
      <c r="M441">
        <v>17</v>
      </c>
      <c r="N441">
        <v>25</v>
      </c>
      <c r="P441">
        <v>14</v>
      </c>
      <c r="Q441">
        <v>20</v>
      </c>
    </row>
    <row r="442" spans="1:17" x14ac:dyDescent="0.25">
      <c r="A442" s="7">
        <v>515013240</v>
      </c>
      <c r="B442" t="s">
        <v>641</v>
      </c>
      <c r="C442" t="s">
        <v>652</v>
      </c>
      <c r="D442" s="5">
        <v>3</v>
      </c>
      <c r="E442" s="5">
        <v>102</v>
      </c>
      <c r="F442" s="5">
        <v>182</v>
      </c>
      <c r="G442" s="5">
        <v>2</v>
      </c>
      <c r="H442" s="5" t="s">
        <v>8</v>
      </c>
      <c r="I442">
        <v>15</v>
      </c>
      <c r="J442">
        <v>16</v>
      </c>
      <c r="K442">
        <v>9</v>
      </c>
      <c r="L442">
        <v>11</v>
      </c>
      <c r="M442">
        <v>13</v>
      </c>
      <c r="N442">
        <v>22</v>
      </c>
      <c r="P442">
        <v>0</v>
      </c>
      <c r="Q442">
        <v>16</v>
      </c>
    </row>
    <row r="443" spans="1:17" x14ac:dyDescent="0.25">
      <c r="A443" s="7">
        <v>515013113</v>
      </c>
      <c r="B443" t="s">
        <v>641</v>
      </c>
      <c r="C443" t="s">
        <v>653</v>
      </c>
      <c r="D443" s="5">
        <v>2</v>
      </c>
      <c r="E443" s="5">
        <v>131</v>
      </c>
      <c r="F443" s="5">
        <v>197</v>
      </c>
      <c r="G443" s="5">
        <v>3</v>
      </c>
      <c r="H443" s="5" t="s">
        <v>5</v>
      </c>
      <c r="I443">
        <v>19</v>
      </c>
      <c r="J443">
        <v>13</v>
      </c>
      <c r="K443">
        <v>14</v>
      </c>
      <c r="L443">
        <v>18</v>
      </c>
      <c r="M443">
        <v>14</v>
      </c>
      <c r="N443">
        <v>23</v>
      </c>
      <c r="P443">
        <v>8</v>
      </c>
      <c r="Q443">
        <v>22</v>
      </c>
    </row>
    <row r="444" spans="1:17" x14ac:dyDescent="0.25">
      <c r="A444" s="7">
        <v>515012656</v>
      </c>
      <c r="B444" t="s">
        <v>641</v>
      </c>
      <c r="C444" t="s">
        <v>654</v>
      </c>
      <c r="D444" s="5">
        <v>1</v>
      </c>
      <c r="E444" s="5">
        <v>149</v>
      </c>
      <c r="F444" s="5">
        <v>213</v>
      </c>
      <c r="G444" s="5">
        <v>3</v>
      </c>
      <c r="H444" s="5" t="s">
        <v>5</v>
      </c>
      <c r="I444">
        <v>23</v>
      </c>
      <c r="J444">
        <v>12</v>
      </c>
      <c r="K444">
        <v>16</v>
      </c>
      <c r="L444">
        <v>18</v>
      </c>
      <c r="M444">
        <v>18</v>
      </c>
      <c r="N444">
        <v>32</v>
      </c>
      <c r="P444">
        <v>12</v>
      </c>
      <c r="Q444">
        <v>18</v>
      </c>
    </row>
    <row r="445" spans="1:17" x14ac:dyDescent="0.25">
      <c r="A445" s="7">
        <v>515012663</v>
      </c>
      <c r="B445" t="s">
        <v>641</v>
      </c>
      <c r="C445" t="s">
        <v>655</v>
      </c>
      <c r="D445" s="5">
        <v>1</v>
      </c>
      <c r="E445" s="5">
        <v>151</v>
      </c>
      <c r="F445" s="5">
        <v>213</v>
      </c>
      <c r="G445" s="5">
        <v>2</v>
      </c>
      <c r="H445" s="5" t="s">
        <v>8</v>
      </c>
      <c r="I445">
        <v>23</v>
      </c>
      <c r="J445">
        <v>18</v>
      </c>
      <c r="K445">
        <v>18</v>
      </c>
      <c r="L445">
        <v>19</v>
      </c>
      <c r="M445">
        <v>19</v>
      </c>
      <c r="N445">
        <v>25</v>
      </c>
      <c r="P445">
        <v>10</v>
      </c>
      <c r="Q445">
        <v>19</v>
      </c>
    </row>
    <row r="446" spans="1:17" x14ac:dyDescent="0.25">
      <c r="A446" s="7">
        <v>515012737</v>
      </c>
      <c r="B446" t="s">
        <v>641</v>
      </c>
      <c r="C446" t="s">
        <v>656</v>
      </c>
      <c r="D446" s="5">
        <v>2</v>
      </c>
      <c r="E446" s="5">
        <v>143</v>
      </c>
      <c r="F446" s="5">
        <v>197</v>
      </c>
      <c r="G446" s="5">
        <v>3</v>
      </c>
      <c r="H446" s="5" t="s">
        <v>5</v>
      </c>
      <c r="I446">
        <v>20</v>
      </c>
      <c r="J446">
        <v>13</v>
      </c>
      <c r="K446">
        <v>13</v>
      </c>
      <c r="L446">
        <v>19</v>
      </c>
      <c r="M446">
        <v>18</v>
      </c>
      <c r="N446">
        <v>28</v>
      </c>
      <c r="P446">
        <v>10</v>
      </c>
      <c r="Q446">
        <v>22</v>
      </c>
    </row>
    <row r="447" spans="1:17" x14ac:dyDescent="0.25">
      <c r="A447" s="7">
        <v>515012649</v>
      </c>
      <c r="B447" t="s">
        <v>641</v>
      </c>
      <c r="C447" t="s">
        <v>657</v>
      </c>
      <c r="D447" s="5">
        <v>2</v>
      </c>
      <c r="E447" s="5">
        <v>153</v>
      </c>
      <c r="F447" s="5">
        <v>197</v>
      </c>
      <c r="G447" s="5">
        <v>3</v>
      </c>
      <c r="H447" s="5" t="s">
        <v>5</v>
      </c>
      <c r="I447">
        <v>22</v>
      </c>
      <c r="J447">
        <v>15</v>
      </c>
      <c r="K447">
        <v>14</v>
      </c>
      <c r="L447">
        <v>19</v>
      </c>
      <c r="M447">
        <v>20</v>
      </c>
      <c r="N447">
        <v>27</v>
      </c>
      <c r="P447">
        <v>12</v>
      </c>
      <c r="Q447">
        <v>24</v>
      </c>
    </row>
    <row r="448" spans="1:17" x14ac:dyDescent="0.25">
      <c r="A448" s="7">
        <v>515012688</v>
      </c>
      <c r="B448" t="s">
        <v>641</v>
      </c>
      <c r="C448" t="s">
        <v>658</v>
      </c>
      <c r="D448" s="5">
        <v>1</v>
      </c>
      <c r="E448" s="5">
        <v>166</v>
      </c>
      <c r="F448" s="5">
        <v>213</v>
      </c>
      <c r="G448" s="5">
        <v>3</v>
      </c>
      <c r="H448" s="5" t="s">
        <v>5</v>
      </c>
      <c r="I448">
        <v>23</v>
      </c>
      <c r="J448">
        <v>20</v>
      </c>
      <c r="K448">
        <v>16</v>
      </c>
      <c r="L448">
        <v>20</v>
      </c>
      <c r="M448">
        <v>21</v>
      </c>
      <c r="N448">
        <v>32</v>
      </c>
      <c r="P448">
        <v>11</v>
      </c>
      <c r="Q448">
        <v>23</v>
      </c>
    </row>
    <row r="449" spans="1:17" x14ac:dyDescent="0.25">
      <c r="A449" s="7">
        <v>515013530</v>
      </c>
      <c r="B449" t="s">
        <v>641</v>
      </c>
      <c r="C449" t="s">
        <v>659</v>
      </c>
      <c r="D449" s="5">
        <v>2</v>
      </c>
      <c r="E449" s="5">
        <v>148</v>
      </c>
      <c r="F449" s="5">
        <v>197</v>
      </c>
      <c r="G449" s="5">
        <v>3</v>
      </c>
      <c r="H449" s="5" t="s">
        <v>5</v>
      </c>
      <c r="I449">
        <v>22</v>
      </c>
      <c r="J449">
        <v>16</v>
      </c>
      <c r="K449">
        <v>16</v>
      </c>
      <c r="L449">
        <v>21</v>
      </c>
      <c r="M449">
        <v>18</v>
      </c>
      <c r="N449">
        <v>25</v>
      </c>
      <c r="P449">
        <v>12</v>
      </c>
      <c r="Q449">
        <v>18</v>
      </c>
    </row>
    <row r="450" spans="1:17" x14ac:dyDescent="0.25">
      <c r="A450" s="7">
        <v>515013120</v>
      </c>
      <c r="B450" t="s">
        <v>641</v>
      </c>
      <c r="C450" t="s">
        <v>660</v>
      </c>
      <c r="D450" s="5">
        <v>2</v>
      </c>
      <c r="E450" s="5">
        <v>135</v>
      </c>
      <c r="F450" s="5">
        <v>197</v>
      </c>
      <c r="G450" s="5">
        <v>3</v>
      </c>
      <c r="H450" s="5" t="s">
        <v>5</v>
      </c>
      <c r="I450">
        <v>19</v>
      </c>
      <c r="J450">
        <v>14</v>
      </c>
      <c r="K450">
        <v>11</v>
      </c>
      <c r="L450">
        <v>19</v>
      </c>
      <c r="M450">
        <v>17</v>
      </c>
      <c r="N450">
        <v>26</v>
      </c>
      <c r="P450">
        <v>9</v>
      </c>
      <c r="Q450">
        <v>20</v>
      </c>
    </row>
    <row r="451" spans="1:17" x14ac:dyDescent="0.25">
      <c r="A451" s="7">
        <v>515013152</v>
      </c>
      <c r="B451" t="s">
        <v>641</v>
      </c>
      <c r="C451" t="s">
        <v>661</v>
      </c>
      <c r="D451" s="5">
        <v>3</v>
      </c>
      <c r="E451" s="5">
        <v>123</v>
      </c>
      <c r="F451" s="5">
        <v>182</v>
      </c>
      <c r="G451" s="5">
        <v>2</v>
      </c>
      <c r="H451" s="5" t="s">
        <v>8</v>
      </c>
      <c r="I451">
        <v>24</v>
      </c>
      <c r="J451">
        <v>16</v>
      </c>
      <c r="K451">
        <v>9</v>
      </c>
      <c r="L451">
        <v>13</v>
      </c>
      <c r="M451">
        <v>15</v>
      </c>
      <c r="N451">
        <v>27</v>
      </c>
      <c r="P451">
        <v>0</v>
      </c>
      <c r="Q451">
        <v>19</v>
      </c>
    </row>
    <row r="452" spans="1:17" x14ac:dyDescent="0.25">
      <c r="A452" s="7">
        <v>516008116</v>
      </c>
      <c r="B452" t="s">
        <v>662</v>
      </c>
      <c r="C452" t="s">
        <v>663</v>
      </c>
      <c r="D452" s="5">
        <v>1</v>
      </c>
      <c r="E452" s="5">
        <v>181</v>
      </c>
      <c r="F452" s="5">
        <v>213</v>
      </c>
      <c r="G452" s="5">
        <v>4</v>
      </c>
      <c r="H452" s="5" t="s">
        <v>6</v>
      </c>
      <c r="I452">
        <v>24</v>
      </c>
      <c r="J452">
        <v>19</v>
      </c>
      <c r="K452">
        <v>17</v>
      </c>
      <c r="L452">
        <v>21</v>
      </c>
      <c r="M452">
        <v>22</v>
      </c>
      <c r="N452">
        <v>36</v>
      </c>
      <c r="P452">
        <v>13</v>
      </c>
      <c r="Q452">
        <v>29</v>
      </c>
    </row>
    <row r="453" spans="1:17" x14ac:dyDescent="0.25">
      <c r="A453" s="7">
        <v>516008099</v>
      </c>
      <c r="B453" t="s">
        <v>662</v>
      </c>
      <c r="C453" t="s">
        <v>664</v>
      </c>
      <c r="D453" s="5">
        <v>1</v>
      </c>
      <c r="E453" s="5">
        <v>163</v>
      </c>
      <c r="F453" s="5">
        <v>213</v>
      </c>
      <c r="G453" s="5">
        <v>3</v>
      </c>
      <c r="H453" s="5" t="s">
        <v>5</v>
      </c>
      <c r="I453">
        <v>25</v>
      </c>
      <c r="J453">
        <v>16</v>
      </c>
      <c r="K453">
        <v>15</v>
      </c>
      <c r="L453">
        <v>19</v>
      </c>
      <c r="M453">
        <v>15</v>
      </c>
      <c r="N453">
        <v>41</v>
      </c>
      <c r="P453">
        <v>12</v>
      </c>
      <c r="Q453">
        <v>20</v>
      </c>
    </row>
    <row r="454" spans="1:17" x14ac:dyDescent="0.25">
      <c r="A454" s="7">
        <v>516008109</v>
      </c>
      <c r="B454" t="s">
        <v>662</v>
      </c>
      <c r="C454" t="s">
        <v>665</v>
      </c>
      <c r="D454" s="5">
        <v>1</v>
      </c>
      <c r="E454" s="5">
        <v>172</v>
      </c>
      <c r="F454" s="5">
        <v>213</v>
      </c>
      <c r="G454" s="5">
        <v>3</v>
      </c>
      <c r="H454" s="5" t="s">
        <v>5</v>
      </c>
      <c r="I454">
        <v>25</v>
      </c>
      <c r="J454">
        <v>20</v>
      </c>
      <c r="K454">
        <v>14</v>
      </c>
      <c r="L454">
        <v>18</v>
      </c>
      <c r="M454">
        <v>18</v>
      </c>
      <c r="N454">
        <v>42</v>
      </c>
      <c r="P454">
        <v>13</v>
      </c>
      <c r="Q454">
        <v>22</v>
      </c>
    </row>
    <row r="455" spans="1:17" x14ac:dyDescent="0.25">
      <c r="A455" s="7">
        <v>516008081</v>
      </c>
      <c r="B455" t="s">
        <v>662</v>
      </c>
      <c r="C455" t="s">
        <v>666</v>
      </c>
      <c r="D455" s="5">
        <v>1</v>
      </c>
      <c r="E455" s="5">
        <v>168</v>
      </c>
      <c r="F455" s="5">
        <v>213</v>
      </c>
      <c r="G455" s="5">
        <v>3</v>
      </c>
      <c r="H455" s="5" t="s">
        <v>5</v>
      </c>
      <c r="I455">
        <v>22</v>
      </c>
      <c r="J455">
        <v>21</v>
      </c>
      <c r="K455">
        <v>17</v>
      </c>
      <c r="L455">
        <v>18</v>
      </c>
      <c r="M455">
        <v>15</v>
      </c>
      <c r="N455">
        <v>38</v>
      </c>
      <c r="P455">
        <v>13</v>
      </c>
      <c r="Q455">
        <v>24</v>
      </c>
    </row>
    <row r="456" spans="1:17" x14ac:dyDescent="0.25">
      <c r="A456" s="7">
        <v>516008349</v>
      </c>
      <c r="B456" t="s">
        <v>662</v>
      </c>
      <c r="C456" t="s">
        <v>667</v>
      </c>
      <c r="D456" s="5">
        <v>1</v>
      </c>
      <c r="E456" s="5">
        <v>186</v>
      </c>
      <c r="F456" s="5">
        <v>213</v>
      </c>
      <c r="G456" s="5">
        <v>4</v>
      </c>
      <c r="H456" s="5" t="s">
        <v>6</v>
      </c>
      <c r="I456">
        <v>27</v>
      </c>
      <c r="J456">
        <v>20</v>
      </c>
      <c r="K456">
        <v>15</v>
      </c>
      <c r="L456">
        <v>19</v>
      </c>
      <c r="M456">
        <v>20</v>
      </c>
      <c r="N456">
        <v>46</v>
      </c>
      <c r="P456">
        <v>13</v>
      </c>
      <c r="Q456">
        <v>26</v>
      </c>
    </row>
    <row r="457" spans="1:17" x14ac:dyDescent="0.25">
      <c r="A457" s="7">
        <v>516008324</v>
      </c>
      <c r="B457" t="s">
        <v>662</v>
      </c>
      <c r="C457" t="s">
        <v>668</v>
      </c>
      <c r="D457" s="5">
        <v>1</v>
      </c>
      <c r="E457" s="5">
        <v>173</v>
      </c>
      <c r="F457" s="5">
        <v>213</v>
      </c>
      <c r="G457" s="5">
        <v>3</v>
      </c>
      <c r="H457" s="5" t="s">
        <v>5</v>
      </c>
      <c r="I457">
        <v>26</v>
      </c>
      <c r="J457">
        <v>20</v>
      </c>
      <c r="K457">
        <v>17</v>
      </c>
      <c r="L457">
        <v>21</v>
      </c>
      <c r="M457">
        <v>15</v>
      </c>
      <c r="N457">
        <v>36</v>
      </c>
      <c r="P457">
        <v>13</v>
      </c>
      <c r="Q457">
        <v>25</v>
      </c>
    </row>
    <row r="458" spans="1:17" x14ac:dyDescent="0.25">
      <c r="A458" s="7">
        <v>516008388</v>
      </c>
      <c r="B458" t="s">
        <v>662</v>
      </c>
      <c r="C458" t="s">
        <v>669</v>
      </c>
      <c r="D458" s="5">
        <v>2</v>
      </c>
      <c r="E458" s="5">
        <v>182</v>
      </c>
      <c r="F458" s="5">
        <v>197</v>
      </c>
      <c r="G458" s="5">
        <v>4</v>
      </c>
      <c r="H458" s="5" t="s">
        <v>6</v>
      </c>
      <c r="I458">
        <v>28</v>
      </c>
      <c r="J458">
        <v>21</v>
      </c>
      <c r="K458">
        <v>17</v>
      </c>
      <c r="L458">
        <v>21</v>
      </c>
      <c r="M458">
        <v>18</v>
      </c>
      <c r="N458">
        <v>35</v>
      </c>
      <c r="P458">
        <v>14</v>
      </c>
      <c r="Q458">
        <v>28</v>
      </c>
    </row>
    <row r="459" spans="1:17" x14ac:dyDescent="0.25">
      <c r="A459" s="7">
        <v>516008268</v>
      </c>
      <c r="B459" t="s">
        <v>662</v>
      </c>
      <c r="C459" t="s">
        <v>670</v>
      </c>
      <c r="D459" s="5">
        <v>1</v>
      </c>
      <c r="E459" s="5">
        <v>172</v>
      </c>
      <c r="F459" s="5">
        <v>213</v>
      </c>
      <c r="G459" s="5">
        <v>3</v>
      </c>
      <c r="H459" s="5" t="s">
        <v>5</v>
      </c>
      <c r="I459">
        <v>25</v>
      </c>
      <c r="J459">
        <v>21</v>
      </c>
      <c r="K459">
        <v>17</v>
      </c>
      <c r="L459">
        <v>18</v>
      </c>
      <c r="M459">
        <v>18</v>
      </c>
      <c r="N459">
        <v>40</v>
      </c>
      <c r="P459">
        <v>12</v>
      </c>
      <c r="Q459">
        <v>21</v>
      </c>
    </row>
    <row r="460" spans="1:17" x14ac:dyDescent="0.25">
      <c r="A460" s="7">
        <v>516008148</v>
      </c>
      <c r="B460" t="s">
        <v>662</v>
      </c>
      <c r="C460" t="s">
        <v>671</v>
      </c>
      <c r="D460" s="5">
        <v>5</v>
      </c>
      <c r="E460" s="5">
        <v>156</v>
      </c>
      <c r="F460" s="5">
        <v>208</v>
      </c>
      <c r="G460" s="5">
        <v>3</v>
      </c>
      <c r="H460" s="5" t="s">
        <v>5</v>
      </c>
      <c r="I460">
        <v>24</v>
      </c>
      <c r="J460">
        <v>20</v>
      </c>
      <c r="K460">
        <v>16</v>
      </c>
      <c r="L460">
        <v>18</v>
      </c>
      <c r="M460">
        <v>14</v>
      </c>
      <c r="N460">
        <v>32</v>
      </c>
      <c r="P460">
        <v>12</v>
      </c>
      <c r="Q460">
        <v>20</v>
      </c>
    </row>
    <row r="461" spans="1:17" x14ac:dyDescent="0.25">
      <c r="A461" s="7">
        <v>516008290</v>
      </c>
      <c r="B461" t="s">
        <v>662</v>
      </c>
      <c r="C461" t="s">
        <v>672</v>
      </c>
      <c r="D461" s="5">
        <v>1</v>
      </c>
      <c r="E461" s="5">
        <v>165</v>
      </c>
      <c r="F461" s="5">
        <v>213</v>
      </c>
      <c r="G461" s="5">
        <v>3</v>
      </c>
      <c r="H461" s="5" t="s">
        <v>5</v>
      </c>
      <c r="I461">
        <v>25</v>
      </c>
      <c r="J461">
        <v>21</v>
      </c>
      <c r="K461">
        <v>17</v>
      </c>
      <c r="L461">
        <v>19</v>
      </c>
      <c r="M461">
        <v>16</v>
      </c>
      <c r="N461">
        <v>32</v>
      </c>
      <c r="P461">
        <v>12</v>
      </c>
      <c r="Q461">
        <v>23</v>
      </c>
    </row>
    <row r="462" spans="1:17" x14ac:dyDescent="0.25">
      <c r="A462" s="7">
        <v>516008236</v>
      </c>
      <c r="B462" t="s">
        <v>662</v>
      </c>
      <c r="C462" t="s">
        <v>673</v>
      </c>
      <c r="D462" s="5">
        <v>2</v>
      </c>
      <c r="E462" s="5">
        <v>151</v>
      </c>
      <c r="F462" s="5">
        <v>197</v>
      </c>
      <c r="G462" s="5">
        <v>3</v>
      </c>
      <c r="H462" s="5" t="s">
        <v>5</v>
      </c>
      <c r="I462">
        <v>23</v>
      </c>
      <c r="J462">
        <v>16</v>
      </c>
      <c r="K462">
        <v>13</v>
      </c>
      <c r="L462">
        <v>19</v>
      </c>
      <c r="M462">
        <v>16</v>
      </c>
      <c r="N462">
        <v>28</v>
      </c>
      <c r="P462">
        <v>13</v>
      </c>
      <c r="Q462">
        <v>23</v>
      </c>
    </row>
    <row r="463" spans="1:17" x14ac:dyDescent="0.25">
      <c r="A463" s="7">
        <v>516008123</v>
      </c>
      <c r="B463" t="s">
        <v>662</v>
      </c>
      <c r="C463" t="s">
        <v>674</v>
      </c>
      <c r="D463" s="5">
        <v>1</v>
      </c>
      <c r="E463" s="5">
        <v>180</v>
      </c>
      <c r="F463" s="5">
        <v>213</v>
      </c>
      <c r="G463" s="5">
        <v>4</v>
      </c>
      <c r="H463" s="5" t="s">
        <v>6</v>
      </c>
      <c r="I463">
        <v>29</v>
      </c>
      <c r="J463">
        <v>17</v>
      </c>
      <c r="K463">
        <v>16</v>
      </c>
      <c r="L463">
        <v>22</v>
      </c>
      <c r="M463">
        <v>20</v>
      </c>
      <c r="N463">
        <v>40</v>
      </c>
      <c r="P463">
        <v>12</v>
      </c>
      <c r="Q463">
        <v>24</v>
      </c>
    </row>
    <row r="464" spans="1:17" x14ac:dyDescent="0.25">
      <c r="A464" s="7">
        <v>516008155</v>
      </c>
      <c r="B464" t="s">
        <v>662</v>
      </c>
      <c r="C464" t="s">
        <v>675</v>
      </c>
      <c r="D464" s="5">
        <v>1</v>
      </c>
      <c r="E464" s="5">
        <v>149</v>
      </c>
      <c r="F464" s="5">
        <v>213</v>
      </c>
      <c r="G464" s="5">
        <v>3</v>
      </c>
      <c r="H464" s="5" t="s">
        <v>5</v>
      </c>
      <c r="I464">
        <v>16</v>
      </c>
      <c r="J464">
        <v>16</v>
      </c>
      <c r="K464">
        <v>14</v>
      </c>
      <c r="L464">
        <v>19</v>
      </c>
      <c r="M464">
        <v>16</v>
      </c>
      <c r="N464">
        <v>37</v>
      </c>
      <c r="P464">
        <v>11</v>
      </c>
      <c r="Q464">
        <v>20</v>
      </c>
    </row>
    <row r="465" spans="1:17" x14ac:dyDescent="0.25">
      <c r="A465" s="7">
        <v>516008155</v>
      </c>
      <c r="B465" t="s">
        <v>662</v>
      </c>
      <c r="C465" t="s">
        <v>675</v>
      </c>
      <c r="D465" s="5">
        <v>2</v>
      </c>
      <c r="E465" s="5">
        <v>133</v>
      </c>
      <c r="F465" s="5">
        <v>197</v>
      </c>
      <c r="G465" s="5">
        <v>1</v>
      </c>
      <c r="H465" s="5" t="s">
        <v>7</v>
      </c>
      <c r="I465">
        <v>24</v>
      </c>
      <c r="J465">
        <v>21</v>
      </c>
      <c r="K465">
        <v>18</v>
      </c>
      <c r="L465">
        <v>20</v>
      </c>
      <c r="M465">
        <v>15</v>
      </c>
      <c r="N465">
        <v>0</v>
      </c>
      <c r="P465">
        <v>12</v>
      </c>
      <c r="Q465">
        <v>23</v>
      </c>
    </row>
    <row r="466" spans="1:17" x14ac:dyDescent="0.25">
      <c r="A466" s="7">
        <v>516009261</v>
      </c>
      <c r="B466" t="s">
        <v>662</v>
      </c>
      <c r="C466" t="s">
        <v>676</v>
      </c>
      <c r="D466" s="5">
        <v>1</v>
      </c>
      <c r="E466" s="5">
        <v>161</v>
      </c>
      <c r="F466" s="5">
        <v>213</v>
      </c>
      <c r="G466" s="5">
        <v>3</v>
      </c>
      <c r="H466" s="5" t="s">
        <v>5</v>
      </c>
      <c r="I466">
        <v>24</v>
      </c>
      <c r="J466">
        <v>21</v>
      </c>
      <c r="K466">
        <v>14</v>
      </c>
      <c r="L466">
        <v>18</v>
      </c>
      <c r="M466">
        <v>15</v>
      </c>
      <c r="N466">
        <v>32</v>
      </c>
      <c r="P466">
        <v>13</v>
      </c>
      <c r="Q466">
        <v>24</v>
      </c>
    </row>
    <row r="467" spans="1:17" x14ac:dyDescent="0.25">
      <c r="A467" s="7">
        <v>516008170</v>
      </c>
      <c r="B467" t="s">
        <v>662</v>
      </c>
      <c r="C467" t="s">
        <v>677</v>
      </c>
      <c r="D467" s="5">
        <v>1</v>
      </c>
      <c r="E467" s="5">
        <v>185</v>
      </c>
      <c r="F467" s="5">
        <v>213</v>
      </c>
      <c r="G467" s="5">
        <v>4</v>
      </c>
      <c r="H467" s="5" t="s">
        <v>6</v>
      </c>
      <c r="I467">
        <v>25</v>
      </c>
      <c r="J467">
        <v>21</v>
      </c>
      <c r="K467">
        <v>17</v>
      </c>
      <c r="L467">
        <v>21</v>
      </c>
      <c r="M467">
        <v>19</v>
      </c>
      <c r="N467">
        <v>41</v>
      </c>
      <c r="P467">
        <v>13</v>
      </c>
      <c r="Q467">
        <v>28</v>
      </c>
    </row>
    <row r="468" spans="1:17" x14ac:dyDescent="0.25">
      <c r="A468" s="7">
        <v>516008187</v>
      </c>
      <c r="B468" t="s">
        <v>662</v>
      </c>
      <c r="C468" t="s">
        <v>678</v>
      </c>
      <c r="D468" s="5">
        <v>1</v>
      </c>
      <c r="E468" s="5">
        <v>170</v>
      </c>
      <c r="F468" s="5">
        <v>213</v>
      </c>
      <c r="G468" s="5">
        <v>3</v>
      </c>
      <c r="H468" s="5" t="s">
        <v>5</v>
      </c>
      <c r="I468">
        <v>26</v>
      </c>
      <c r="J468">
        <v>20</v>
      </c>
      <c r="K468">
        <v>17</v>
      </c>
      <c r="L468">
        <v>20</v>
      </c>
      <c r="M468">
        <v>17</v>
      </c>
      <c r="N468">
        <v>33</v>
      </c>
      <c r="P468">
        <v>12</v>
      </c>
      <c r="Q468">
        <v>25</v>
      </c>
    </row>
    <row r="469" spans="1:17" x14ac:dyDescent="0.25">
      <c r="A469" s="7">
        <v>516008204</v>
      </c>
      <c r="B469" t="s">
        <v>662</v>
      </c>
      <c r="C469" t="s">
        <v>680</v>
      </c>
      <c r="D469" s="5">
        <v>5</v>
      </c>
      <c r="E469" s="5">
        <v>166</v>
      </c>
      <c r="F469" s="5">
        <v>208</v>
      </c>
      <c r="G469" s="5">
        <v>3</v>
      </c>
      <c r="H469" s="5" t="s">
        <v>5</v>
      </c>
      <c r="I469">
        <v>24</v>
      </c>
      <c r="J469">
        <v>20</v>
      </c>
      <c r="K469">
        <v>17</v>
      </c>
      <c r="L469">
        <v>18</v>
      </c>
      <c r="M469">
        <v>15</v>
      </c>
      <c r="N469">
        <v>36</v>
      </c>
      <c r="P469">
        <v>12</v>
      </c>
      <c r="Q469">
        <v>24</v>
      </c>
    </row>
    <row r="470" spans="1:17" x14ac:dyDescent="0.25">
      <c r="A470" s="7">
        <v>516008243</v>
      </c>
      <c r="B470" t="s">
        <v>662</v>
      </c>
      <c r="C470" t="s">
        <v>681</v>
      </c>
      <c r="D470" s="5">
        <v>6</v>
      </c>
      <c r="E470" s="5">
        <v>147</v>
      </c>
      <c r="F470" s="5">
        <v>192</v>
      </c>
      <c r="G470" s="5">
        <v>3</v>
      </c>
      <c r="H470" s="5" t="s">
        <v>5</v>
      </c>
      <c r="I470">
        <v>25</v>
      </c>
      <c r="J470">
        <v>20</v>
      </c>
      <c r="K470">
        <v>16</v>
      </c>
      <c r="L470">
        <v>16</v>
      </c>
      <c r="M470">
        <v>15</v>
      </c>
      <c r="N470">
        <v>23</v>
      </c>
      <c r="P470">
        <v>12</v>
      </c>
      <c r="Q470">
        <v>20</v>
      </c>
    </row>
    <row r="471" spans="1:17" x14ac:dyDescent="0.25">
      <c r="A471" s="7">
        <v>516008162</v>
      </c>
      <c r="B471" t="s">
        <v>662</v>
      </c>
      <c r="C471" t="s">
        <v>679</v>
      </c>
      <c r="D471" s="5">
        <v>1</v>
      </c>
      <c r="E471" s="5">
        <v>182</v>
      </c>
      <c r="F471" s="5">
        <v>213</v>
      </c>
      <c r="G471" s="5">
        <v>4</v>
      </c>
      <c r="H471" s="5" t="s">
        <v>6</v>
      </c>
      <c r="I471">
        <v>25</v>
      </c>
      <c r="J471">
        <v>20</v>
      </c>
      <c r="K471">
        <v>17</v>
      </c>
      <c r="L471">
        <v>19</v>
      </c>
      <c r="M471">
        <v>20</v>
      </c>
      <c r="N471">
        <v>41</v>
      </c>
      <c r="P471">
        <v>13</v>
      </c>
      <c r="Q471">
        <v>27</v>
      </c>
    </row>
    <row r="472" spans="1:17" x14ac:dyDescent="0.25">
      <c r="A472" s="7">
        <v>516010940</v>
      </c>
      <c r="B472" t="s">
        <v>662</v>
      </c>
      <c r="C472" t="s">
        <v>682</v>
      </c>
      <c r="D472" s="5">
        <v>1</v>
      </c>
      <c r="E472" s="5">
        <v>174</v>
      </c>
      <c r="F472" s="5">
        <v>213</v>
      </c>
      <c r="G472" s="5">
        <v>4</v>
      </c>
      <c r="H472" s="5" t="s">
        <v>6</v>
      </c>
      <c r="I472">
        <v>25</v>
      </c>
      <c r="J472">
        <v>15</v>
      </c>
      <c r="K472">
        <v>15</v>
      </c>
      <c r="L472">
        <v>19</v>
      </c>
      <c r="M472">
        <v>22</v>
      </c>
      <c r="N472">
        <v>40</v>
      </c>
      <c r="P472">
        <v>12</v>
      </c>
      <c r="Q472">
        <v>26</v>
      </c>
    </row>
    <row r="473" spans="1:17" x14ac:dyDescent="0.25">
      <c r="A473" s="7">
        <v>516008250</v>
      </c>
      <c r="B473" t="s">
        <v>662</v>
      </c>
      <c r="C473" t="s">
        <v>683</v>
      </c>
      <c r="D473" s="5">
        <v>2</v>
      </c>
      <c r="E473" s="5">
        <v>160</v>
      </c>
      <c r="F473" s="5">
        <v>197</v>
      </c>
      <c r="G473" s="5">
        <v>3</v>
      </c>
      <c r="H473" s="5" t="s">
        <v>5</v>
      </c>
      <c r="I473">
        <v>26</v>
      </c>
      <c r="J473">
        <v>21</v>
      </c>
      <c r="K473">
        <v>18</v>
      </c>
      <c r="L473">
        <v>18</v>
      </c>
      <c r="M473">
        <v>15</v>
      </c>
      <c r="N473">
        <v>29</v>
      </c>
      <c r="P473">
        <v>12</v>
      </c>
      <c r="Q473">
        <v>21</v>
      </c>
    </row>
    <row r="474" spans="1:17" x14ac:dyDescent="0.25">
      <c r="A474" s="7">
        <v>516008363</v>
      </c>
      <c r="B474" t="s">
        <v>662</v>
      </c>
      <c r="C474" t="s">
        <v>684</v>
      </c>
      <c r="D474" s="5">
        <v>5</v>
      </c>
      <c r="E474" s="5">
        <v>166</v>
      </c>
      <c r="F474" s="5">
        <v>208</v>
      </c>
      <c r="G474" s="5">
        <v>3</v>
      </c>
      <c r="H474" s="5" t="s">
        <v>5</v>
      </c>
      <c r="I474">
        <v>26</v>
      </c>
      <c r="J474">
        <v>19</v>
      </c>
      <c r="K474">
        <v>17</v>
      </c>
      <c r="L474">
        <v>19</v>
      </c>
      <c r="M474">
        <v>17</v>
      </c>
      <c r="N474">
        <v>33</v>
      </c>
      <c r="P474">
        <v>12</v>
      </c>
      <c r="Q474">
        <v>23</v>
      </c>
    </row>
    <row r="475" spans="1:17" x14ac:dyDescent="0.25">
      <c r="A475" s="7">
        <v>516008229</v>
      </c>
      <c r="B475" t="s">
        <v>662</v>
      </c>
      <c r="C475" t="s">
        <v>685</v>
      </c>
      <c r="D475" s="5">
        <v>1</v>
      </c>
      <c r="E475" s="5">
        <v>190</v>
      </c>
      <c r="F475" s="5">
        <v>213</v>
      </c>
      <c r="G475" s="5">
        <v>4</v>
      </c>
      <c r="H475" s="5" t="s">
        <v>6</v>
      </c>
      <c r="I475">
        <v>27</v>
      </c>
      <c r="J475">
        <v>19</v>
      </c>
      <c r="K475">
        <v>18</v>
      </c>
      <c r="L475">
        <v>20</v>
      </c>
      <c r="M475">
        <v>22</v>
      </c>
      <c r="N475">
        <v>45</v>
      </c>
      <c r="P475">
        <v>14</v>
      </c>
      <c r="Q475">
        <v>25</v>
      </c>
    </row>
    <row r="476" spans="1:17" x14ac:dyDescent="0.25">
      <c r="A476" s="7">
        <v>517000102</v>
      </c>
      <c r="B476" t="s">
        <v>686</v>
      </c>
      <c r="C476" t="s">
        <v>687</v>
      </c>
      <c r="D476" s="5">
        <v>1</v>
      </c>
      <c r="E476" s="5">
        <v>151</v>
      </c>
      <c r="F476" s="5">
        <v>213</v>
      </c>
      <c r="G476" s="5">
        <v>3</v>
      </c>
      <c r="H476" s="5" t="s">
        <v>5</v>
      </c>
      <c r="I476">
        <v>19</v>
      </c>
      <c r="J476">
        <v>13</v>
      </c>
      <c r="K476">
        <v>12</v>
      </c>
      <c r="L476">
        <v>17</v>
      </c>
      <c r="M476">
        <v>19</v>
      </c>
      <c r="N476">
        <v>36</v>
      </c>
      <c r="P476">
        <v>10</v>
      </c>
      <c r="Q476">
        <v>25</v>
      </c>
    </row>
    <row r="477" spans="1:17" x14ac:dyDescent="0.25">
      <c r="A477" s="7">
        <v>547005813</v>
      </c>
      <c r="B477" t="s">
        <v>686</v>
      </c>
      <c r="C477" t="s">
        <v>688</v>
      </c>
      <c r="D477" s="5">
        <v>1</v>
      </c>
      <c r="E477" s="5">
        <v>146</v>
      </c>
      <c r="F477" s="5">
        <v>213</v>
      </c>
      <c r="G477" s="5">
        <v>3</v>
      </c>
      <c r="H477" s="5" t="s">
        <v>5</v>
      </c>
      <c r="I477">
        <v>17</v>
      </c>
      <c r="J477">
        <v>18</v>
      </c>
      <c r="K477">
        <v>15</v>
      </c>
      <c r="L477">
        <v>18</v>
      </c>
      <c r="M477">
        <v>14</v>
      </c>
      <c r="N477">
        <v>30</v>
      </c>
      <c r="P477">
        <v>10</v>
      </c>
      <c r="Q477">
        <v>24</v>
      </c>
    </row>
    <row r="478" spans="1:17" x14ac:dyDescent="0.25">
      <c r="A478" s="7">
        <v>517008616</v>
      </c>
      <c r="B478" t="s">
        <v>686</v>
      </c>
      <c r="C478" t="s">
        <v>689</v>
      </c>
      <c r="D478" s="5">
        <v>1</v>
      </c>
      <c r="E478" s="5">
        <v>117</v>
      </c>
      <c r="F478" s="5">
        <v>213</v>
      </c>
      <c r="G478" s="5">
        <v>1</v>
      </c>
      <c r="H478" s="5" t="s">
        <v>7</v>
      </c>
      <c r="I478">
        <v>24</v>
      </c>
      <c r="J478">
        <v>18</v>
      </c>
      <c r="K478">
        <v>14</v>
      </c>
      <c r="L478">
        <v>17</v>
      </c>
      <c r="M478">
        <v>18</v>
      </c>
      <c r="N478">
        <v>0</v>
      </c>
      <c r="P478">
        <v>11</v>
      </c>
      <c r="Q478">
        <v>15</v>
      </c>
    </row>
    <row r="479" spans="1:17" x14ac:dyDescent="0.25">
      <c r="A479" s="7">
        <v>517015797</v>
      </c>
      <c r="B479" t="s">
        <v>686</v>
      </c>
      <c r="C479" t="s">
        <v>690</v>
      </c>
      <c r="D479" s="5">
        <v>1</v>
      </c>
      <c r="E479" s="5">
        <v>96</v>
      </c>
      <c r="F479" s="5">
        <v>213</v>
      </c>
      <c r="G479" s="5">
        <v>2</v>
      </c>
      <c r="H479" s="5" t="s">
        <v>8</v>
      </c>
      <c r="I479">
        <v>11</v>
      </c>
      <c r="J479">
        <v>11</v>
      </c>
      <c r="K479">
        <v>11</v>
      </c>
      <c r="L479">
        <v>13</v>
      </c>
      <c r="M479">
        <v>11</v>
      </c>
      <c r="N479">
        <v>18</v>
      </c>
      <c r="P479">
        <v>8</v>
      </c>
      <c r="Q479">
        <v>13</v>
      </c>
    </row>
    <row r="480" spans="1:17" x14ac:dyDescent="0.25">
      <c r="A480" s="7">
        <v>517000127</v>
      </c>
      <c r="B480" t="s">
        <v>686</v>
      </c>
      <c r="C480" t="s">
        <v>691</v>
      </c>
      <c r="D480" s="5">
        <v>1</v>
      </c>
      <c r="E480" s="5">
        <v>135</v>
      </c>
      <c r="F480" s="5">
        <v>213</v>
      </c>
      <c r="G480" s="5">
        <v>2</v>
      </c>
      <c r="H480" s="5" t="s">
        <v>8</v>
      </c>
      <c r="I480">
        <v>15</v>
      </c>
      <c r="J480">
        <v>14</v>
      </c>
      <c r="K480">
        <v>14</v>
      </c>
      <c r="L480">
        <v>17</v>
      </c>
      <c r="M480">
        <v>14</v>
      </c>
      <c r="N480">
        <v>32</v>
      </c>
      <c r="P480">
        <v>10</v>
      </c>
      <c r="Q480">
        <v>19</v>
      </c>
    </row>
    <row r="481" spans="1:17" x14ac:dyDescent="0.25">
      <c r="A481" s="7">
        <v>517000092</v>
      </c>
      <c r="B481" t="s">
        <v>686</v>
      </c>
      <c r="C481" t="s">
        <v>692</v>
      </c>
      <c r="D481" s="5">
        <v>5</v>
      </c>
      <c r="E481" s="5">
        <v>143</v>
      </c>
      <c r="F481" s="5">
        <v>208</v>
      </c>
      <c r="G481" s="5">
        <v>3</v>
      </c>
      <c r="H481" s="5" t="s">
        <v>5</v>
      </c>
      <c r="I481">
        <v>18</v>
      </c>
      <c r="J481">
        <v>15</v>
      </c>
      <c r="K481">
        <v>16</v>
      </c>
      <c r="L481">
        <v>18</v>
      </c>
      <c r="M481">
        <v>16</v>
      </c>
      <c r="N481">
        <v>28</v>
      </c>
      <c r="P481">
        <v>11</v>
      </c>
      <c r="Q481">
        <v>21</v>
      </c>
    </row>
    <row r="482" spans="1:17" x14ac:dyDescent="0.25">
      <c r="A482" s="7">
        <v>547005958</v>
      </c>
      <c r="B482" t="s">
        <v>686</v>
      </c>
      <c r="C482" t="s">
        <v>693</v>
      </c>
      <c r="D482" s="5">
        <v>1</v>
      </c>
      <c r="E482" s="5">
        <v>139</v>
      </c>
      <c r="F482" s="5">
        <v>213</v>
      </c>
      <c r="G482" s="5">
        <v>3</v>
      </c>
      <c r="H482" s="5" t="s">
        <v>5</v>
      </c>
      <c r="I482">
        <v>21</v>
      </c>
      <c r="J482">
        <v>14</v>
      </c>
      <c r="K482">
        <v>11</v>
      </c>
      <c r="L482">
        <v>18</v>
      </c>
      <c r="M482">
        <v>15</v>
      </c>
      <c r="N482">
        <v>28</v>
      </c>
      <c r="P482">
        <v>10</v>
      </c>
      <c r="Q482">
        <v>22</v>
      </c>
    </row>
    <row r="483" spans="1:17" x14ac:dyDescent="0.25">
      <c r="A483" s="7">
        <v>547006278</v>
      </c>
      <c r="B483" t="s">
        <v>686</v>
      </c>
      <c r="C483" t="s">
        <v>694</v>
      </c>
      <c r="D483" s="5">
        <v>1</v>
      </c>
      <c r="E483" s="5">
        <v>126</v>
      </c>
      <c r="F483" s="5">
        <v>213</v>
      </c>
      <c r="G483" s="5">
        <v>2</v>
      </c>
      <c r="H483" s="5" t="s">
        <v>8</v>
      </c>
      <c r="I483">
        <v>18</v>
      </c>
      <c r="J483">
        <v>10</v>
      </c>
      <c r="K483">
        <v>10</v>
      </c>
      <c r="L483">
        <v>17</v>
      </c>
      <c r="M483">
        <v>16</v>
      </c>
      <c r="N483">
        <v>27</v>
      </c>
      <c r="P483">
        <v>8</v>
      </c>
      <c r="Q483">
        <v>20</v>
      </c>
    </row>
    <row r="484" spans="1:17" x14ac:dyDescent="0.25">
      <c r="A484" s="7">
        <v>547006119</v>
      </c>
      <c r="B484" t="s">
        <v>686</v>
      </c>
      <c r="C484" t="s">
        <v>695</v>
      </c>
      <c r="D484" s="5">
        <v>1</v>
      </c>
      <c r="E484" s="5">
        <v>127</v>
      </c>
      <c r="F484" s="5">
        <v>213</v>
      </c>
      <c r="G484" s="5">
        <v>3</v>
      </c>
      <c r="H484" s="5" t="s">
        <v>5</v>
      </c>
      <c r="I484">
        <v>16</v>
      </c>
      <c r="J484">
        <v>13</v>
      </c>
      <c r="K484">
        <v>14</v>
      </c>
      <c r="L484">
        <v>18</v>
      </c>
      <c r="M484">
        <v>15</v>
      </c>
      <c r="N484">
        <v>27</v>
      </c>
      <c r="P484">
        <v>9</v>
      </c>
      <c r="Q484">
        <v>15</v>
      </c>
    </row>
    <row r="485" spans="1:17" x14ac:dyDescent="0.25">
      <c r="A485" s="7">
        <v>517011993</v>
      </c>
      <c r="B485" t="s">
        <v>686</v>
      </c>
      <c r="C485" t="s">
        <v>696</v>
      </c>
      <c r="D485" s="5">
        <v>5</v>
      </c>
      <c r="E485" s="5">
        <v>137</v>
      </c>
      <c r="F485" s="5">
        <v>208</v>
      </c>
      <c r="G485" s="5">
        <v>3</v>
      </c>
      <c r="H485" s="5" t="s">
        <v>5</v>
      </c>
      <c r="I485">
        <v>25</v>
      </c>
      <c r="J485">
        <v>13</v>
      </c>
      <c r="K485">
        <v>12</v>
      </c>
      <c r="L485">
        <v>18</v>
      </c>
      <c r="M485">
        <v>12</v>
      </c>
      <c r="N485">
        <v>27</v>
      </c>
      <c r="P485">
        <v>9</v>
      </c>
      <c r="Q485">
        <v>21</v>
      </c>
    </row>
    <row r="486" spans="1:17" x14ac:dyDescent="0.25">
      <c r="A486" s="7">
        <v>517011930</v>
      </c>
      <c r="B486" t="s">
        <v>686</v>
      </c>
      <c r="C486" t="s">
        <v>697</v>
      </c>
      <c r="D486" s="5">
        <v>1</v>
      </c>
      <c r="E486" s="5">
        <v>134</v>
      </c>
      <c r="F486" s="5">
        <v>213</v>
      </c>
      <c r="G486" s="5">
        <v>3</v>
      </c>
      <c r="H486" s="5" t="s">
        <v>5</v>
      </c>
      <c r="I486">
        <v>18</v>
      </c>
      <c r="J486">
        <v>14</v>
      </c>
      <c r="K486">
        <v>13</v>
      </c>
      <c r="L486">
        <v>16</v>
      </c>
      <c r="M486">
        <v>17</v>
      </c>
      <c r="N486">
        <v>29</v>
      </c>
      <c r="P486">
        <v>9</v>
      </c>
      <c r="Q486">
        <v>18</v>
      </c>
    </row>
    <row r="487" spans="1:17" x14ac:dyDescent="0.25">
      <c r="A487" s="7">
        <v>547006260</v>
      </c>
      <c r="B487" t="s">
        <v>686</v>
      </c>
      <c r="C487" t="s">
        <v>698</v>
      </c>
      <c r="D487" s="5">
        <v>1</v>
      </c>
      <c r="E487" s="5">
        <v>151</v>
      </c>
      <c r="F487" s="5">
        <v>213</v>
      </c>
      <c r="G487" s="5">
        <v>3</v>
      </c>
      <c r="H487" s="5" t="s">
        <v>5</v>
      </c>
      <c r="I487">
        <v>26</v>
      </c>
      <c r="J487">
        <v>14</v>
      </c>
      <c r="K487">
        <v>12</v>
      </c>
      <c r="L487">
        <v>16</v>
      </c>
      <c r="M487">
        <v>20</v>
      </c>
      <c r="N487">
        <v>30</v>
      </c>
      <c r="P487">
        <v>11</v>
      </c>
      <c r="Q487">
        <v>22</v>
      </c>
    </row>
    <row r="488" spans="1:17" x14ac:dyDescent="0.25">
      <c r="A488" s="7">
        <v>517011979</v>
      </c>
      <c r="B488" t="s">
        <v>686</v>
      </c>
      <c r="C488" t="s">
        <v>699</v>
      </c>
      <c r="D488" s="5">
        <v>1</v>
      </c>
      <c r="E488" s="5">
        <v>141</v>
      </c>
      <c r="F488" s="5">
        <v>213</v>
      </c>
      <c r="G488" s="5">
        <v>3</v>
      </c>
      <c r="H488" s="5" t="s">
        <v>5</v>
      </c>
      <c r="I488">
        <v>18</v>
      </c>
      <c r="J488">
        <v>13</v>
      </c>
      <c r="K488">
        <v>16</v>
      </c>
      <c r="L488">
        <v>17</v>
      </c>
      <c r="M488">
        <v>16</v>
      </c>
      <c r="N488">
        <v>32</v>
      </c>
      <c r="P488">
        <v>10</v>
      </c>
      <c r="Q488">
        <v>19</v>
      </c>
    </row>
    <row r="489" spans="1:17" x14ac:dyDescent="0.25">
      <c r="A489" s="7">
        <v>547005845</v>
      </c>
      <c r="B489" t="s">
        <v>686</v>
      </c>
      <c r="C489" t="s">
        <v>700</v>
      </c>
      <c r="D489" s="5">
        <v>1</v>
      </c>
      <c r="E489" s="5">
        <v>171</v>
      </c>
      <c r="F489" s="5">
        <v>213</v>
      </c>
      <c r="G489" s="5">
        <v>3</v>
      </c>
      <c r="H489" s="5" t="s">
        <v>5</v>
      </c>
      <c r="I489">
        <v>27</v>
      </c>
      <c r="J489">
        <v>15</v>
      </c>
      <c r="K489">
        <v>15</v>
      </c>
      <c r="L489">
        <v>21</v>
      </c>
      <c r="M489">
        <v>20</v>
      </c>
      <c r="N489">
        <v>39</v>
      </c>
      <c r="P489">
        <v>11</v>
      </c>
      <c r="Q489">
        <v>23</v>
      </c>
    </row>
    <row r="490" spans="1:17" x14ac:dyDescent="0.25">
      <c r="A490" s="7">
        <v>517000208</v>
      </c>
      <c r="B490" t="s">
        <v>686</v>
      </c>
      <c r="C490" t="s">
        <v>701</v>
      </c>
      <c r="D490" s="5">
        <v>5</v>
      </c>
      <c r="E490" s="5">
        <v>142</v>
      </c>
      <c r="F490" s="5">
        <v>208</v>
      </c>
      <c r="G490" s="5">
        <v>3</v>
      </c>
      <c r="H490" s="5" t="s">
        <v>5</v>
      </c>
      <c r="I490">
        <v>19</v>
      </c>
      <c r="J490">
        <v>19</v>
      </c>
      <c r="K490">
        <v>16</v>
      </c>
      <c r="L490">
        <v>16</v>
      </c>
      <c r="M490">
        <v>16</v>
      </c>
      <c r="N490">
        <v>27</v>
      </c>
      <c r="P490">
        <v>8</v>
      </c>
      <c r="Q490">
        <v>21</v>
      </c>
    </row>
    <row r="491" spans="1:17" x14ac:dyDescent="0.25">
      <c r="A491" s="7">
        <v>547005901</v>
      </c>
      <c r="B491" t="s">
        <v>686</v>
      </c>
      <c r="C491" t="s">
        <v>702</v>
      </c>
      <c r="D491" s="5">
        <v>5</v>
      </c>
      <c r="E491" s="5">
        <v>123</v>
      </c>
      <c r="F491" s="5">
        <v>208</v>
      </c>
      <c r="G491" s="5">
        <v>2</v>
      </c>
      <c r="H491" s="5" t="s">
        <v>8</v>
      </c>
      <c r="I491">
        <v>15</v>
      </c>
      <c r="J491">
        <v>11</v>
      </c>
      <c r="K491">
        <v>14</v>
      </c>
      <c r="L491">
        <v>18</v>
      </c>
      <c r="M491">
        <v>15</v>
      </c>
      <c r="N491">
        <v>24</v>
      </c>
      <c r="P491">
        <v>9</v>
      </c>
      <c r="Q491">
        <v>17</v>
      </c>
    </row>
    <row r="492" spans="1:17" x14ac:dyDescent="0.25">
      <c r="A492" s="7">
        <v>517004763</v>
      </c>
      <c r="B492" t="s">
        <v>686</v>
      </c>
      <c r="C492" t="s">
        <v>703</v>
      </c>
      <c r="D492" s="5">
        <v>1</v>
      </c>
      <c r="E492" s="5">
        <v>163</v>
      </c>
      <c r="F492" s="5">
        <v>213</v>
      </c>
      <c r="G492" s="5">
        <v>3</v>
      </c>
      <c r="H492" s="5" t="s">
        <v>5</v>
      </c>
      <c r="I492">
        <v>24</v>
      </c>
      <c r="J492">
        <v>17</v>
      </c>
      <c r="K492">
        <v>16</v>
      </c>
      <c r="L492">
        <v>17</v>
      </c>
      <c r="M492">
        <v>17</v>
      </c>
      <c r="N492">
        <v>34</v>
      </c>
      <c r="P492">
        <v>12</v>
      </c>
      <c r="Q492">
        <v>26</v>
      </c>
    </row>
    <row r="493" spans="1:17" x14ac:dyDescent="0.25">
      <c r="A493" s="7">
        <v>547005820</v>
      </c>
      <c r="B493" t="s">
        <v>686</v>
      </c>
      <c r="C493" t="s">
        <v>704</v>
      </c>
      <c r="D493" s="5">
        <v>1</v>
      </c>
      <c r="E493" s="5">
        <v>116</v>
      </c>
      <c r="F493" s="5">
        <v>213</v>
      </c>
      <c r="G493" s="5">
        <v>2</v>
      </c>
      <c r="H493" s="5" t="s">
        <v>8</v>
      </c>
      <c r="I493">
        <v>16</v>
      </c>
      <c r="J493">
        <v>13</v>
      </c>
      <c r="K493">
        <v>14</v>
      </c>
      <c r="L493">
        <v>16</v>
      </c>
      <c r="M493">
        <v>14</v>
      </c>
      <c r="N493">
        <v>21</v>
      </c>
      <c r="P493">
        <v>9</v>
      </c>
      <c r="Q493">
        <v>13</v>
      </c>
    </row>
    <row r="494" spans="1:17" x14ac:dyDescent="0.25">
      <c r="A494" s="7">
        <v>547006334</v>
      </c>
      <c r="B494" t="s">
        <v>686</v>
      </c>
      <c r="C494" t="s">
        <v>705</v>
      </c>
      <c r="D494" s="5">
        <v>5</v>
      </c>
      <c r="E494" s="5">
        <v>130</v>
      </c>
      <c r="F494" s="5">
        <v>208</v>
      </c>
      <c r="G494" s="5">
        <v>2</v>
      </c>
      <c r="H494" s="5" t="s">
        <v>8</v>
      </c>
      <c r="I494">
        <v>24</v>
      </c>
      <c r="J494">
        <v>17</v>
      </c>
      <c r="K494">
        <v>12</v>
      </c>
      <c r="L494">
        <v>18</v>
      </c>
      <c r="M494">
        <v>14</v>
      </c>
      <c r="N494">
        <v>22</v>
      </c>
      <c r="P494">
        <v>7</v>
      </c>
      <c r="Q494">
        <v>16</v>
      </c>
    </row>
    <row r="495" spans="1:17" x14ac:dyDescent="0.25">
      <c r="A495" s="7">
        <v>517012002</v>
      </c>
      <c r="B495" t="s">
        <v>686</v>
      </c>
      <c r="C495" t="s">
        <v>706</v>
      </c>
      <c r="D495" s="5">
        <v>1</v>
      </c>
      <c r="E495" s="5">
        <v>148</v>
      </c>
      <c r="F495" s="5">
        <v>213</v>
      </c>
      <c r="G495" s="5">
        <v>3</v>
      </c>
      <c r="H495" s="5" t="s">
        <v>5</v>
      </c>
      <c r="I495">
        <v>22</v>
      </c>
      <c r="J495">
        <v>16</v>
      </c>
      <c r="K495">
        <v>12</v>
      </c>
      <c r="L495">
        <v>18</v>
      </c>
      <c r="M495">
        <v>17</v>
      </c>
      <c r="N495">
        <v>32</v>
      </c>
      <c r="P495">
        <v>10</v>
      </c>
      <c r="Q495">
        <v>21</v>
      </c>
    </row>
    <row r="496" spans="1:17" x14ac:dyDescent="0.25">
      <c r="A496" s="7">
        <v>547006207</v>
      </c>
      <c r="B496" t="s">
        <v>686</v>
      </c>
      <c r="C496" t="s">
        <v>707</v>
      </c>
      <c r="D496" s="5">
        <v>1</v>
      </c>
      <c r="E496" s="5">
        <v>121</v>
      </c>
      <c r="F496" s="5">
        <v>213</v>
      </c>
      <c r="G496" s="5">
        <v>2</v>
      </c>
      <c r="H496" s="5" t="s">
        <v>8</v>
      </c>
      <c r="I496">
        <v>18</v>
      </c>
      <c r="J496">
        <v>11</v>
      </c>
      <c r="K496">
        <v>13</v>
      </c>
      <c r="L496">
        <v>16</v>
      </c>
      <c r="M496">
        <v>14</v>
      </c>
      <c r="N496">
        <v>23</v>
      </c>
      <c r="P496">
        <v>8</v>
      </c>
      <c r="Q496">
        <v>18</v>
      </c>
    </row>
    <row r="497" spans="1:17" x14ac:dyDescent="0.25">
      <c r="A497" s="7">
        <v>547006310</v>
      </c>
      <c r="B497" t="s">
        <v>686</v>
      </c>
      <c r="C497" t="s">
        <v>708</v>
      </c>
      <c r="D497" s="5">
        <v>1</v>
      </c>
      <c r="E497" s="5">
        <v>144</v>
      </c>
      <c r="F497" s="5">
        <v>213</v>
      </c>
      <c r="G497" s="5">
        <v>3</v>
      </c>
      <c r="H497" s="5" t="s">
        <v>5</v>
      </c>
      <c r="I497">
        <v>22</v>
      </c>
      <c r="J497">
        <v>16</v>
      </c>
      <c r="K497">
        <v>14</v>
      </c>
      <c r="L497">
        <v>16</v>
      </c>
      <c r="M497">
        <v>15</v>
      </c>
      <c r="N497">
        <v>30</v>
      </c>
      <c r="P497">
        <v>9</v>
      </c>
      <c r="Q497">
        <v>22</v>
      </c>
    </row>
    <row r="498" spans="1:17" x14ac:dyDescent="0.25">
      <c r="A498" s="7">
        <v>517000060</v>
      </c>
      <c r="B498" t="s">
        <v>686</v>
      </c>
      <c r="C498" t="s">
        <v>709</v>
      </c>
      <c r="D498" s="5">
        <v>1</v>
      </c>
      <c r="E498" s="5">
        <v>132</v>
      </c>
      <c r="F498" s="5">
        <v>213</v>
      </c>
      <c r="G498" s="5">
        <v>2</v>
      </c>
      <c r="H498" s="5" t="s">
        <v>8</v>
      </c>
      <c r="I498">
        <v>18</v>
      </c>
      <c r="J498">
        <v>13</v>
      </c>
      <c r="K498">
        <v>12</v>
      </c>
      <c r="L498">
        <v>19</v>
      </c>
      <c r="M498">
        <v>10</v>
      </c>
      <c r="N498">
        <v>30</v>
      </c>
      <c r="P498">
        <v>9</v>
      </c>
      <c r="Q498">
        <v>21</v>
      </c>
    </row>
    <row r="499" spans="1:17" x14ac:dyDescent="0.25">
      <c r="A499" s="7">
        <v>547006091</v>
      </c>
      <c r="B499" t="s">
        <v>686</v>
      </c>
      <c r="C499" t="s">
        <v>710</v>
      </c>
      <c r="D499" s="5">
        <v>2</v>
      </c>
      <c r="E499" s="5">
        <v>94</v>
      </c>
      <c r="F499" s="5">
        <v>197</v>
      </c>
      <c r="G499" s="5">
        <v>1</v>
      </c>
      <c r="H499" s="5" t="s">
        <v>7</v>
      </c>
      <c r="I499">
        <v>11</v>
      </c>
      <c r="J499">
        <v>0</v>
      </c>
      <c r="K499">
        <v>8</v>
      </c>
      <c r="L499">
        <v>16</v>
      </c>
      <c r="M499">
        <v>14</v>
      </c>
      <c r="N499">
        <v>25</v>
      </c>
      <c r="P499">
        <v>8</v>
      </c>
      <c r="Q499">
        <v>12</v>
      </c>
    </row>
    <row r="500" spans="1:17" x14ac:dyDescent="0.25">
      <c r="A500" s="7">
        <v>517000014</v>
      </c>
      <c r="B500" t="s">
        <v>686</v>
      </c>
      <c r="C500" t="s">
        <v>711</v>
      </c>
      <c r="D500" s="5">
        <v>1</v>
      </c>
      <c r="E500" s="5">
        <v>160</v>
      </c>
      <c r="F500" s="5">
        <v>213</v>
      </c>
      <c r="G500" s="5">
        <v>3</v>
      </c>
      <c r="H500" s="5" t="s">
        <v>5</v>
      </c>
      <c r="I500">
        <v>24</v>
      </c>
      <c r="J500">
        <v>18</v>
      </c>
      <c r="K500">
        <v>15</v>
      </c>
      <c r="L500">
        <v>20</v>
      </c>
      <c r="M500">
        <v>15</v>
      </c>
      <c r="N500">
        <v>34</v>
      </c>
      <c r="P500">
        <v>11</v>
      </c>
      <c r="Q500">
        <v>23</v>
      </c>
    </row>
    <row r="501" spans="1:17" x14ac:dyDescent="0.25">
      <c r="A501" s="7">
        <v>547005980</v>
      </c>
      <c r="B501" t="s">
        <v>686</v>
      </c>
      <c r="C501" t="s">
        <v>712</v>
      </c>
      <c r="D501" s="5">
        <v>1</v>
      </c>
      <c r="E501" s="5">
        <v>112</v>
      </c>
      <c r="F501" s="5">
        <v>213</v>
      </c>
      <c r="G501" s="5">
        <v>2</v>
      </c>
      <c r="H501" s="5" t="s">
        <v>8</v>
      </c>
      <c r="I501">
        <v>14</v>
      </c>
      <c r="J501">
        <v>13</v>
      </c>
      <c r="K501">
        <v>11</v>
      </c>
      <c r="L501">
        <v>17</v>
      </c>
      <c r="M501">
        <v>9</v>
      </c>
      <c r="N501">
        <v>26</v>
      </c>
      <c r="P501">
        <v>10</v>
      </c>
      <c r="Q501">
        <v>12</v>
      </c>
    </row>
    <row r="502" spans="1:17" x14ac:dyDescent="0.25">
      <c r="A502" s="7">
        <v>547006077</v>
      </c>
      <c r="B502" t="s">
        <v>686</v>
      </c>
      <c r="C502" t="s">
        <v>713</v>
      </c>
      <c r="D502" s="5">
        <v>1</v>
      </c>
      <c r="E502" s="5">
        <v>110</v>
      </c>
      <c r="F502" s="5">
        <v>213</v>
      </c>
      <c r="G502" s="5">
        <v>2</v>
      </c>
      <c r="H502" s="5" t="s">
        <v>8</v>
      </c>
      <c r="I502">
        <v>16</v>
      </c>
      <c r="J502">
        <v>11</v>
      </c>
      <c r="K502">
        <v>10</v>
      </c>
      <c r="L502">
        <v>16</v>
      </c>
      <c r="M502">
        <v>11</v>
      </c>
      <c r="N502">
        <v>23</v>
      </c>
      <c r="P502">
        <v>11</v>
      </c>
      <c r="Q502">
        <v>12</v>
      </c>
    </row>
    <row r="503" spans="1:17" x14ac:dyDescent="0.25">
      <c r="A503" s="7">
        <v>547006045</v>
      </c>
      <c r="B503" t="s">
        <v>686</v>
      </c>
      <c r="C503" t="s">
        <v>714</v>
      </c>
      <c r="D503" s="5">
        <v>1</v>
      </c>
      <c r="E503" s="5">
        <v>136</v>
      </c>
      <c r="F503" s="5">
        <v>213</v>
      </c>
      <c r="G503" s="5">
        <v>3</v>
      </c>
      <c r="H503" s="5" t="s">
        <v>5</v>
      </c>
      <c r="I503">
        <v>17</v>
      </c>
      <c r="J503">
        <v>15</v>
      </c>
      <c r="K503">
        <v>11</v>
      </c>
      <c r="L503">
        <v>18</v>
      </c>
      <c r="M503">
        <v>12</v>
      </c>
      <c r="N503">
        <v>30</v>
      </c>
      <c r="P503">
        <v>11</v>
      </c>
      <c r="Q503">
        <v>22</v>
      </c>
    </row>
    <row r="504" spans="1:17" x14ac:dyDescent="0.25">
      <c r="A504" s="7">
        <v>547006359</v>
      </c>
      <c r="B504" t="s">
        <v>686</v>
      </c>
      <c r="C504" t="s">
        <v>715</v>
      </c>
      <c r="D504" s="5">
        <v>1</v>
      </c>
      <c r="E504" s="5">
        <v>124</v>
      </c>
      <c r="F504" s="5">
        <v>213</v>
      </c>
      <c r="G504" s="5">
        <v>2</v>
      </c>
      <c r="H504" s="5" t="s">
        <v>8</v>
      </c>
      <c r="I504">
        <v>21</v>
      </c>
      <c r="J504">
        <v>10</v>
      </c>
      <c r="K504">
        <v>12</v>
      </c>
      <c r="L504">
        <v>17</v>
      </c>
      <c r="M504">
        <v>11</v>
      </c>
      <c r="N504">
        <v>32</v>
      </c>
      <c r="P504">
        <v>6</v>
      </c>
      <c r="Q504">
        <v>15</v>
      </c>
    </row>
    <row r="505" spans="1:17" x14ac:dyDescent="0.25">
      <c r="A505" s="7">
        <v>517000021</v>
      </c>
      <c r="B505" t="s">
        <v>686</v>
      </c>
      <c r="C505" t="s">
        <v>716</v>
      </c>
      <c r="D505" s="5">
        <v>1</v>
      </c>
      <c r="E505" s="5">
        <v>124</v>
      </c>
      <c r="F505" s="5">
        <v>213</v>
      </c>
      <c r="G505" s="5">
        <v>3</v>
      </c>
      <c r="H505" s="5" t="s">
        <v>5</v>
      </c>
      <c r="I505">
        <v>18</v>
      </c>
      <c r="J505">
        <v>12</v>
      </c>
      <c r="K505">
        <v>11</v>
      </c>
      <c r="L505">
        <v>15</v>
      </c>
      <c r="M505">
        <v>14</v>
      </c>
      <c r="N505">
        <v>28</v>
      </c>
      <c r="P505">
        <v>10</v>
      </c>
      <c r="Q505">
        <v>16</v>
      </c>
    </row>
    <row r="506" spans="1:17" x14ac:dyDescent="0.25">
      <c r="A506" s="7">
        <v>517011954</v>
      </c>
      <c r="B506" t="s">
        <v>686</v>
      </c>
      <c r="C506" t="s">
        <v>717</v>
      </c>
      <c r="D506" s="5">
        <v>1</v>
      </c>
      <c r="E506" s="5">
        <v>114</v>
      </c>
      <c r="F506" s="5">
        <v>213</v>
      </c>
      <c r="G506" s="5">
        <v>2</v>
      </c>
      <c r="H506" s="5" t="s">
        <v>8</v>
      </c>
      <c r="I506">
        <v>12</v>
      </c>
      <c r="J506">
        <v>14</v>
      </c>
      <c r="K506">
        <v>10</v>
      </c>
      <c r="L506">
        <v>17</v>
      </c>
      <c r="M506">
        <v>13</v>
      </c>
      <c r="N506">
        <v>29</v>
      </c>
      <c r="P506">
        <v>7</v>
      </c>
      <c r="Q506">
        <v>12</v>
      </c>
    </row>
    <row r="507" spans="1:17" x14ac:dyDescent="0.25">
      <c r="A507" s="7">
        <v>517015772</v>
      </c>
      <c r="B507" t="s">
        <v>686</v>
      </c>
      <c r="C507" t="s">
        <v>718</v>
      </c>
      <c r="D507" s="5">
        <v>6</v>
      </c>
      <c r="E507" s="5">
        <v>138</v>
      </c>
      <c r="F507" s="5">
        <v>192</v>
      </c>
      <c r="G507" s="5">
        <v>3</v>
      </c>
      <c r="H507" s="5" t="s">
        <v>5</v>
      </c>
      <c r="I507">
        <v>19</v>
      </c>
      <c r="J507">
        <v>15</v>
      </c>
      <c r="K507">
        <v>12</v>
      </c>
      <c r="L507">
        <v>19</v>
      </c>
      <c r="M507">
        <v>16</v>
      </c>
      <c r="N507">
        <v>26</v>
      </c>
      <c r="P507">
        <v>10</v>
      </c>
      <c r="Q507">
        <v>21</v>
      </c>
    </row>
    <row r="508" spans="1:17" x14ac:dyDescent="0.25">
      <c r="A508" s="7">
        <v>547006020</v>
      </c>
      <c r="B508" t="s">
        <v>686</v>
      </c>
      <c r="C508" t="s">
        <v>719</v>
      </c>
      <c r="D508" s="5">
        <v>1</v>
      </c>
      <c r="E508" s="5">
        <v>138</v>
      </c>
      <c r="F508" s="5">
        <v>213</v>
      </c>
      <c r="G508" s="5">
        <v>2</v>
      </c>
      <c r="H508" s="5" t="s">
        <v>8</v>
      </c>
      <c r="I508">
        <v>25</v>
      </c>
      <c r="J508">
        <v>13</v>
      </c>
      <c r="K508">
        <v>14</v>
      </c>
      <c r="L508">
        <v>16</v>
      </c>
      <c r="M508">
        <v>11</v>
      </c>
      <c r="N508">
        <v>34</v>
      </c>
      <c r="P508">
        <v>9</v>
      </c>
      <c r="Q508">
        <v>16</v>
      </c>
    </row>
    <row r="509" spans="1:17" x14ac:dyDescent="0.25">
      <c r="A509" s="7">
        <v>517013006</v>
      </c>
      <c r="B509" t="s">
        <v>686</v>
      </c>
      <c r="C509" t="s">
        <v>720</v>
      </c>
      <c r="D509" s="5">
        <v>1</v>
      </c>
      <c r="E509" s="5">
        <v>130</v>
      </c>
      <c r="F509" s="5">
        <v>213</v>
      </c>
      <c r="G509" s="5">
        <v>3</v>
      </c>
      <c r="H509" s="5" t="s">
        <v>5</v>
      </c>
      <c r="I509">
        <v>21</v>
      </c>
      <c r="J509">
        <v>11</v>
      </c>
      <c r="K509">
        <v>10</v>
      </c>
      <c r="L509">
        <v>20</v>
      </c>
      <c r="M509">
        <v>12</v>
      </c>
      <c r="N509">
        <v>31</v>
      </c>
      <c r="P509">
        <v>9</v>
      </c>
      <c r="Q509">
        <v>16</v>
      </c>
    </row>
    <row r="510" spans="1:17" x14ac:dyDescent="0.25">
      <c r="A510" s="7">
        <v>547005965</v>
      </c>
      <c r="B510" t="s">
        <v>686</v>
      </c>
      <c r="C510" t="s">
        <v>721</v>
      </c>
      <c r="D510" s="5">
        <v>1</v>
      </c>
      <c r="E510" s="5">
        <v>141</v>
      </c>
      <c r="F510" s="5">
        <v>213</v>
      </c>
      <c r="G510" s="5">
        <v>3</v>
      </c>
      <c r="H510" s="5" t="s">
        <v>5</v>
      </c>
      <c r="I510">
        <v>23</v>
      </c>
      <c r="J510">
        <v>13</v>
      </c>
      <c r="K510">
        <v>16</v>
      </c>
      <c r="L510">
        <v>16</v>
      </c>
      <c r="M510">
        <v>14</v>
      </c>
      <c r="N510">
        <v>29</v>
      </c>
      <c r="P510">
        <v>11</v>
      </c>
      <c r="Q510">
        <v>19</v>
      </c>
    </row>
    <row r="511" spans="1:17" x14ac:dyDescent="0.25">
      <c r="A511" s="7">
        <v>517015613</v>
      </c>
      <c r="B511" t="s">
        <v>686</v>
      </c>
      <c r="C511" t="s">
        <v>722</v>
      </c>
      <c r="D511" s="5">
        <v>1</v>
      </c>
      <c r="E511" s="5">
        <v>158</v>
      </c>
      <c r="F511" s="5">
        <v>213</v>
      </c>
      <c r="G511" s="5">
        <v>3</v>
      </c>
      <c r="H511" s="5" t="s">
        <v>5</v>
      </c>
      <c r="I511">
        <v>26</v>
      </c>
      <c r="J511">
        <v>15</v>
      </c>
      <c r="K511">
        <v>14</v>
      </c>
      <c r="L511">
        <v>18</v>
      </c>
      <c r="M511">
        <v>15</v>
      </c>
      <c r="N511">
        <v>39</v>
      </c>
      <c r="P511">
        <v>11</v>
      </c>
      <c r="Q511">
        <v>20</v>
      </c>
    </row>
    <row r="512" spans="1:17" x14ac:dyDescent="0.25">
      <c r="A512" s="7">
        <v>547006158</v>
      </c>
      <c r="B512" t="s">
        <v>686</v>
      </c>
      <c r="C512" t="s">
        <v>723</v>
      </c>
      <c r="D512" s="5">
        <v>6</v>
      </c>
      <c r="E512" s="5">
        <v>131</v>
      </c>
      <c r="F512" s="5">
        <v>192</v>
      </c>
      <c r="G512" s="5">
        <v>3</v>
      </c>
      <c r="H512" s="5" t="s">
        <v>5</v>
      </c>
      <c r="I512">
        <v>22</v>
      </c>
      <c r="J512">
        <v>17</v>
      </c>
      <c r="K512">
        <v>12</v>
      </c>
      <c r="L512">
        <v>17</v>
      </c>
      <c r="M512">
        <v>14</v>
      </c>
      <c r="N512">
        <v>18</v>
      </c>
      <c r="P512">
        <v>11</v>
      </c>
      <c r="Q512">
        <v>20</v>
      </c>
    </row>
    <row r="513" spans="1:17" x14ac:dyDescent="0.25">
      <c r="A513" s="7">
        <v>547005997</v>
      </c>
      <c r="B513" t="s">
        <v>686</v>
      </c>
      <c r="C513" t="s">
        <v>724</v>
      </c>
      <c r="D513" s="5">
        <v>5</v>
      </c>
      <c r="E513" s="5">
        <v>141</v>
      </c>
      <c r="F513" s="5">
        <v>208</v>
      </c>
      <c r="G513" s="5">
        <v>3</v>
      </c>
      <c r="H513" s="5" t="s">
        <v>5</v>
      </c>
      <c r="I513">
        <v>22</v>
      </c>
      <c r="J513">
        <v>16</v>
      </c>
      <c r="K513">
        <v>13</v>
      </c>
      <c r="L513">
        <v>19</v>
      </c>
      <c r="M513">
        <v>14</v>
      </c>
      <c r="N513">
        <v>26</v>
      </c>
      <c r="P513">
        <v>10</v>
      </c>
      <c r="Q513">
        <v>21</v>
      </c>
    </row>
    <row r="514" spans="1:17" x14ac:dyDescent="0.25">
      <c r="A514" s="7">
        <v>517015620</v>
      </c>
      <c r="B514" t="s">
        <v>686</v>
      </c>
      <c r="C514" t="s">
        <v>725</v>
      </c>
      <c r="D514" s="5">
        <v>5</v>
      </c>
      <c r="E514" s="5">
        <v>84</v>
      </c>
      <c r="F514" s="5">
        <v>208</v>
      </c>
      <c r="G514" s="5">
        <v>2</v>
      </c>
      <c r="H514" s="5" t="s">
        <v>8</v>
      </c>
      <c r="I514">
        <v>12</v>
      </c>
      <c r="J514">
        <v>9</v>
      </c>
      <c r="K514">
        <v>9</v>
      </c>
      <c r="L514">
        <v>12</v>
      </c>
      <c r="M514">
        <v>7</v>
      </c>
      <c r="N514">
        <v>18</v>
      </c>
      <c r="P514">
        <v>5</v>
      </c>
      <c r="Q514">
        <v>12</v>
      </c>
    </row>
    <row r="515" spans="1:17" x14ac:dyDescent="0.25">
      <c r="A515" s="7">
        <v>517011591</v>
      </c>
      <c r="B515" t="s">
        <v>686</v>
      </c>
      <c r="C515" t="s">
        <v>726</v>
      </c>
      <c r="D515" s="5">
        <v>1</v>
      </c>
      <c r="E515" s="5">
        <v>173</v>
      </c>
      <c r="F515" s="5">
        <v>213</v>
      </c>
      <c r="G515" s="5">
        <v>3</v>
      </c>
      <c r="H515" s="5" t="s">
        <v>5</v>
      </c>
      <c r="I515">
        <v>22</v>
      </c>
      <c r="J515">
        <v>20</v>
      </c>
      <c r="K515">
        <v>17</v>
      </c>
      <c r="L515">
        <v>20</v>
      </c>
      <c r="M515">
        <v>19</v>
      </c>
      <c r="N515">
        <v>38</v>
      </c>
      <c r="P515">
        <v>13</v>
      </c>
      <c r="Q515">
        <v>24</v>
      </c>
    </row>
    <row r="516" spans="1:17" x14ac:dyDescent="0.25">
      <c r="A516" s="7">
        <v>547005838</v>
      </c>
      <c r="B516" t="s">
        <v>686</v>
      </c>
      <c r="C516" t="s">
        <v>727</v>
      </c>
      <c r="D516" s="5">
        <v>5</v>
      </c>
      <c r="E516" s="5">
        <v>114</v>
      </c>
      <c r="F516" s="5">
        <v>208</v>
      </c>
      <c r="G516" s="5">
        <v>2</v>
      </c>
      <c r="H516" s="5" t="s">
        <v>8</v>
      </c>
      <c r="I516">
        <v>12</v>
      </c>
      <c r="J516">
        <v>11</v>
      </c>
      <c r="K516">
        <v>13</v>
      </c>
      <c r="L516">
        <v>18</v>
      </c>
      <c r="M516">
        <v>13</v>
      </c>
      <c r="N516">
        <v>21</v>
      </c>
      <c r="P516">
        <v>10</v>
      </c>
      <c r="Q516">
        <v>16</v>
      </c>
    </row>
    <row r="517" spans="1:17" x14ac:dyDescent="0.25">
      <c r="A517" s="7">
        <v>517008207</v>
      </c>
      <c r="B517" t="s">
        <v>686</v>
      </c>
      <c r="C517" t="s">
        <v>728</v>
      </c>
      <c r="D517" s="5">
        <v>1</v>
      </c>
      <c r="E517" s="5">
        <v>126</v>
      </c>
      <c r="F517" s="5">
        <v>213</v>
      </c>
      <c r="G517" s="5">
        <v>2</v>
      </c>
      <c r="H517" s="5" t="s">
        <v>8</v>
      </c>
      <c r="I517">
        <v>21</v>
      </c>
      <c r="J517">
        <v>14</v>
      </c>
      <c r="K517">
        <v>8</v>
      </c>
      <c r="L517">
        <v>14</v>
      </c>
      <c r="M517">
        <v>13</v>
      </c>
      <c r="N517">
        <v>32</v>
      </c>
      <c r="P517">
        <v>8</v>
      </c>
      <c r="Q517">
        <v>16</v>
      </c>
    </row>
    <row r="518" spans="1:17" x14ac:dyDescent="0.25">
      <c r="A518" s="7">
        <v>547006366</v>
      </c>
      <c r="B518" t="s">
        <v>686</v>
      </c>
      <c r="C518" t="s">
        <v>729</v>
      </c>
      <c r="D518" s="5">
        <v>1</v>
      </c>
      <c r="E518" s="5">
        <v>151</v>
      </c>
      <c r="F518" s="5">
        <v>213</v>
      </c>
      <c r="G518" s="5">
        <v>3</v>
      </c>
      <c r="H518" s="5" t="s">
        <v>5</v>
      </c>
      <c r="I518">
        <v>20</v>
      </c>
      <c r="J518">
        <v>14</v>
      </c>
      <c r="K518">
        <v>14</v>
      </c>
      <c r="L518">
        <v>19</v>
      </c>
      <c r="M518">
        <v>17</v>
      </c>
      <c r="N518">
        <v>36</v>
      </c>
      <c r="P518">
        <v>10</v>
      </c>
      <c r="Q518">
        <v>21</v>
      </c>
    </row>
    <row r="519" spans="1:17" x14ac:dyDescent="0.25">
      <c r="A519" s="7">
        <v>518001606</v>
      </c>
      <c r="B519" t="s">
        <v>730</v>
      </c>
      <c r="C519" t="s">
        <v>731</v>
      </c>
      <c r="D519" s="5">
        <v>6</v>
      </c>
      <c r="E519" s="5">
        <v>154</v>
      </c>
      <c r="F519" s="5">
        <v>192</v>
      </c>
      <c r="G519" s="5">
        <v>3</v>
      </c>
      <c r="H519" s="5" t="s">
        <v>5</v>
      </c>
      <c r="I519">
        <v>23</v>
      </c>
      <c r="J519">
        <v>17</v>
      </c>
      <c r="K519">
        <v>16</v>
      </c>
      <c r="L519">
        <v>19</v>
      </c>
      <c r="M519">
        <v>17</v>
      </c>
      <c r="N519">
        <v>23</v>
      </c>
      <c r="P519">
        <v>13</v>
      </c>
      <c r="Q519">
        <v>26</v>
      </c>
    </row>
    <row r="520" spans="1:17" x14ac:dyDescent="0.25">
      <c r="A520" s="7">
        <v>518001564</v>
      </c>
      <c r="B520" t="s">
        <v>730</v>
      </c>
      <c r="C520" t="s">
        <v>732</v>
      </c>
      <c r="D520" s="5">
        <v>1</v>
      </c>
      <c r="E520" s="5">
        <v>100</v>
      </c>
      <c r="F520" s="5">
        <v>213</v>
      </c>
      <c r="G520" s="5">
        <v>1</v>
      </c>
      <c r="H520" s="5" t="s">
        <v>7</v>
      </c>
      <c r="I520">
        <v>22</v>
      </c>
      <c r="J520">
        <v>12</v>
      </c>
      <c r="K520">
        <v>0</v>
      </c>
      <c r="L520">
        <v>19</v>
      </c>
      <c r="M520">
        <v>17</v>
      </c>
      <c r="N520">
        <v>0</v>
      </c>
      <c r="P520">
        <v>13</v>
      </c>
      <c r="Q520">
        <v>17</v>
      </c>
    </row>
    <row r="521" spans="1:17" x14ac:dyDescent="0.25">
      <c r="A521" s="7">
        <v>518001620</v>
      </c>
      <c r="B521" t="s">
        <v>730</v>
      </c>
      <c r="C521" t="s">
        <v>733</v>
      </c>
      <c r="D521" s="5">
        <v>2</v>
      </c>
      <c r="E521" s="5">
        <v>134</v>
      </c>
      <c r="F521" s="5">
        <v>197</v>
      </c>
      <c r="G521" s="5">
        <v>3</v>
      </c>
      <c r="H521" s="5" t="s">
        <v>5</v>
      </c>
      <c r="I521">
        <v>17</v>
      </c>
      <c r="J521">
        <v>21</v>
      </c>
      <c r="K521">
        <v>13</v>
      </c>
      <c r="L521">
        <v>16</v>
      </c>
      <c r="M521">
        <v>16</v>
      </c>
      <c r="N521">
        <v>21</v>
      </c>
      <c r="P521">
        <v>8</v>
      </c>
      <c r="Q521">
        <v>22</v>
      </c>
    </row>
    <row r="522" spans="1:17" x14ac:dyDescent="0.25">
      <c r="A522" s="7">
        <v>518001540</v>
      </c>
      <c r="B522" t="s">
        <v>730</v>
      </c>
      <c r="C522" t="s">
        <v>734</v>
      </c>
      <c r="D522" s="5">
        <v>2</v>
      </c>
      <c r="E522" s="5">
        <v>139</v>
      </c>
      <c r="F522" s="5">
        <v>197</v>
      </c>
      <c r="G522" s="5">
        <v>3</v>
      </c>
      <c r="H522" s="5" t="s">
        <v>5</v>
      </c>
      <c r="I522">
        <v>25</v>
      </c>
      <c r="J522">
        <v>17</v>
      </c>
      <c r="K522">
        <v>14</v>
      </c>
      <c r="L522">
        <v>15</v>
      </c>
      <c r="M522">
        <v>14</v>
      </c>
      <c r="N522">
        <v>27</v>
      </c>
      <c r="P522">
        <v>10</v>
      </c>
      <c r="Q522">
        <v>17</v>
      </c>
    </row>
    <row r="523" spans="1:17" x14ac:dyDescent="0.25">
      <c r="A523" s="7">
        <v>518001557</v>
      </c>
      <c r="B523" t="s">
        <v>730</v>
      </c>
      <c r="C523" t="s">
        <v>735</v>
      </c>
      <c r="D523" s="5">
        <v>5</v>
      </c>
      <c r="E523" s="5">
        <v>151</v>
      </c>
      <c r="F523" s="5">
        <v>208</v>
      </c>
      <c r="G523" s="5">
        <v>3</v>
      </c>
      <c r="H523" s="5" t="s">
        <v>5</v>
      </c>
      <c r="I523">
        <v>22</v>
      </c>
      <c r="J523">
        <v>18</v>
      </c>
      <c r="K523">
        <v>13</v>
      </c>
      <c r="L523">
        <v>16</v>
      </c>
      <c r="M523">
        <v>17</v>
      </c>
      <c r="N523">
        <v>32</v>
      </c>
      <c r="P523">
        <v>12</v>
      </c>
      <c r="Q523">
        <v>21</v>
      </c>
    </row>
    <row r="524" spans="1:17" x14ac:dyDescent="0.25">
      <c r="A524" s="7">
        <v>518002198</v>
      </c>
      <c r="B524" t="s">
        <v>730</v>
      </c>
      <c r="C524" t="s">
        <v>736</v>
      </c>
      <c r="D524" s="5">
        <v>2</v>
      </c>
      <c r="E524" s="5">
        <v>179</v>
      </c>
      <c r="F524" s="5">
        <v>197</v>
      </c>
      <c r="G524" s="5">
        <v>4</v>
      </c>
      <c r="H524" s="5" t="s">
        <v>6</v>
      </c>
      <c r="I524">
        <v>25</v>
      </c>
      <c r="J524">
        <v>21</v>
      </c>
      <c r="K524">
        <v>17</v>
      </c>
      <c r="L524">
        <v>21</v>
      </c>
      <c r="M524">
        <v>18</v>
      </c>
      <c r="N524">
        <v>34</v>
      </c>
      <c r="P524">
        <v>14</v>
      </c>
      <c r="Q524">
        <v>29</v>
      </c>
    </row>
    <row r="525" spans="1:17" x14ac:dyDescent="0.25">
      <c r="A525" s="7">
        <v>518001250</v>
      </c>
      <c r="B525" t="s">
        <v>730</v>
      </c>
      <c r="C525" t="s">
        <v>737</v>
      </c>
      <c r="D525" s="5">
        <v>1</v>
      </c>
      <c r="E525" s="5">
        <v>139</v>
      </c>
      <c r="F525" s="5">
        <v>213</v>
      </c>
      <c r="G525" s="5">
        <v>3</v>
      </c>
      <c r="H525" s="5" t="s">
        <v>5</v>
      </c>
      <c r="I525">
        <v>23</v>
      </c>
      <c r="J525">
        <v>15</v>
      </c>
      <c r="K525">
        <v>12</v>
      </c>
      <c r="L525">
        <v>16</v>
      </c>
      <c r="M525">
        <v>16</v>
      </c>
      <c r="N525">
        <v>32</v>
      </c>
      <c r="P525">
        <v>10</v>
      </c>
      <c r="Q525">
        <v>15</v>
      </c>
    </row>
    <row r="526" spans="1:17" x14ac:dyDescent="0.25">
      <c r="A526" s="7">
        <v>518001290</v>
      </c>
      <c r="B526" t="s">
        <v>730</v>
      </c>
      <c r="C526" t="s">
        <v>738</v>
      </c>
      <c r="D526" s="5">
        <v>2</v>
      </c>
      <c r="E526" s="5">
        <v>115</v>
      </c>
      <c r="F526" s="5">
        <v>197</v>
      </c>
      <c r="G526" s="5">
        <v>2</v>
      </c>
      <c r="H526" s="5" t="s">
        <v>8</v>
      </c>
      <c r="I526">
        <v>14</v>
      </c>
      <c r="J526">
        <v>13</v>
      </c>
      <c r="K526">
        <v>10</v>
      </c>
      <c r="L526">
        <v>16</v>
      </c>
      <c r="M526">
        <v>14</v>
      </c>
      <c r="N526">
        <v>27</v>
      </c>
      <c r="P526">
        <v>6</v>
      </c>
      <c r="Q526">
        <v>15</v>
      </c>
    </row>
    <row r="527" spans="1:17" x14ac:dyDescent="0.25">
      <c r="A527" s="7">
        <v>518001490</v>
      </c>
      <c r="B527" t="s">
        <v>730</v>
      </c>
      <c r="C527" t="s">
        <v>739</v>
      </c>
      <c r="D527" s="5">
        <v>6</v>
      </c>
      <c r="E527" s="5">
        <v>120</v>
      </c>
      <c r="F527" s="5">
        <v>192</v>
      </c>
      <c r="G527" s="5">
        <v>1</v>
      </c>
      <c r="H527" s="5" t="s">
        <v>7</v>
      </c>
      <c r="I527">
        <v>20</v>
      </c>
      <c r="J527">
        <v>18</v>
      </c>
      <c r="K527">
        <v>0</v>
      </c>
      <c r="L527">
        <v>17</v>
      </c>
      <c r="M527">
        <v>11</v>
      </c>
      <c r="N527">
        <v>20</v>
      </c>
      <c r="P527">
        <v>14</v>
      </c>
      <c r="Q527">
        <v>20</v>
      </c>
    </row>
    <row r="528" spans="1:17" x14ac:dyDescent="0.25">
      <c r="A528" s="7">
        <v>518001490</v>
      </c>
      <c r="B528" t="s">
        <v>730</v>
      </c>
      <c r="C528" t="s">
        <v>739</v>
      </c>
      <c r="D528" s="5">
        <v>5</v>
      </c>
      <c r="E528" s="5">
        <v>71</v>
      </c>
      <c r="F528" s="5">
        <v>208</v>
      </c>
      <c r="G528" s="5">
        <v>1</v>
      </c>
      <c r="H528" s="5" t="s">
        <v>7</v>
      </c>
      <c r="I528">
        <v>0</v>
      </c>
      <c r="J528">
        <v>16</v>
      </c>
      <c r="K528">
        <v>0</v>
      </c>
      <c r="L528">
        <v>15</v>
      </c>
      <c r="M528">
        <v>13</v>
      </c>
      <c r="N528">
        <v>0</v>
      </c>
      <c r="P528">
        <v>11</v>
      </c>
      <c r="Q528">
        <v>16</v>
      </c>
    </row>
    <row r="529" spans="1:17" x14ac:dyDescent="0.25">
      <c r="A529" s="7">
        <v>518001483</v>
      </c>
      <c r="B529" t="s">
        <v>730</v>
      </c>
      <c r="C529" t="s">
        <v>740</v>
      </c>
      <c r="D529" s="5">
        <v>3</v>
      </c>
      <c r="E529" s="5">
        <v>136</v>
      </c>
      <c r="F529" s="5">
        <v>182</v>
      </c>
      <c r="G529" s="5">
        <v>3</v>
      </c>
      <c r="H529" s="5" t="s">
        <v>5</v>
      </c>
      <c r="I529">
        <v>24</v>
      </c>
      <c r="J529">
        <v>20</v>
      </c>
      <c r="K529">
        <v>15</v>
      </c>
      <c r="L529">
        <v>14</v>
      </c>
      <c r="M529">
        <v>15</v>
      </c>
      <c r="N529">
        <v>31</v>
      </c>
      <c r="P529">
        <v>1</v>
      </c>
      <c r="Q529">
        <v>16</v>
      </c>
    </row>
    <row r="530" spans="1:17" x14ac:dyDescent="0.25">
      <c r="A530" s="7">
        <v>518001589</v>
      </c>
      <c r="B530" t="s">
        <v>730</v>
      </c>
      <c r="C530" t="s">
        <v>741</v>
      </c>
      <c r="D530" s="5">
        <v>6</v>
      </c>
      <c r="E530" s="5">
        <v>133</v>
      </c>
      <c r="F530" s="5">
        <v>192</v>
      </c>
      <c r="G530" s="5">
        <v>1</v>
      </c>
      <c r="H530" s="5" t="s">
        <v>7</v>
      </c>
      <c r="I530">
        <v>22</v>
      </c>
      <c r="J530">
        <v>21</v>
      </c>
      <c r="K530">
        <v>0</v>
      </c>
      <c r="L530">
        <v>19</v>
      </c>
      <c r="M530">
        <v>15</v>
      </c>
      <c r="N530">
        <v>27</v>
      </c>
      <c r="P530">
        <v>12</v>
      </c>
      <c r="Q530">
        <v>17</v>
      </c>
    </row>
    <row r="531" spans="1:17" x14ac:dyDescent="0.25">
      <c r="A531" s="7">
        <v>518001589</v>
      </c>
      <c r="B531" t="s">
        <v>730</v>
      </c>
      <c r="C531" t="s">
        <v>741</v>
      </c>
      <c r="D531" s="5">
        <v>8</v>
      </c>
      <c r="E531" s="5">
        <v>111</v>
      </c>
      <c r="F531" s="5">
        <v>190</v>
      </c>
      <c r="G531" s="5">
        <v>1</v>
      </c>
      <c r="H531" s="5" t="s">
        <v>7</v>
      </c>
      <c r="I531">
        <v>28</v>
      </c>
      <c r="J531">
        <v>0</v>
      </c>
      <c r="K531">
        <v>0</v>
      </c>
      <c r="L531">
        <v>20</v>
      </c>
      <c r="M531">
        <v>0</v>
      </c>
      <c r="N531">
        <v>29</v>
      </c>
      <c r="P531">
        <v>12</v>
      </c>
      <c r="Q531">
        <v>22</v>
      </c>
    </row>
    <row r="532" spans="1:17" x14ac:dyDescent="0.25">
      <c r="A532" s="7">
        <v>518001596</v>
      </c>
      <c r="B532" t="s">
        <v>730</v>
      </c>
      <c r="C532" t="s">
        <v>742</v>
      </c>
      <c r="D532" s="5">
        <v>2</v>
      </c>
      <c r="E532" s="5">
        <v>121</v>
      </c>
      <c r="F532" s="5">
        <v>197</v>
      </c>
      <c r="G532" s="5">
        <v>1</v>
      </c>
      <c r="H532" s="5" t="s">
        <v>7</v>
      </c>
      <c r="I532">
        <v>0</v>
      </c>
      <c r="J532">
        <v>18</v>
      </c>
      <c r="K532">
        <v>14</v>
      </c>
      <c r="L532">
        <v>17</v>
      </c>
      <c r="M532">
        <v>15</v>
      </c>
      <c r="N532">
        <v>25</v>
      </c>
      <c r="P532">
        <v>9</v>
      </c>
      <c r="Q532">
        <v>23</v>
      </c>
    </row>
    <row r="533" spans="1:17" x14ac:dyDescent="0.25">
      <c r="A533" s="7">
        <v>518001596</v>
      </c>
      <c r="B533" t="s">
        <v>730</v>
      </c>
      <c r="C533" t="s">
        <v>742</v>
      </c>
      <c r="D533" s="5">
        <v>1</v>
      </c>
      <c r="E533" s="5">
        <v>158</v>
      </c>
      <c r="F533" s="5">
        <v>213</v>
      </c>
      <c r="G533" s="5">
        <v>3</v>
      </c>
      <c r="H533" s="5" t="s">
        <v>5</v>
      </c>
      <c r="I533">
        <v>24</v>
      </c>
      <c r="J533">
        <v>17</v>
      </c>
      <c r="K533">
        <v>17</v>
      </c>
      <c r="L533">
        <v>17</v>
      </c>
      <c r="M533">
        <v>16</v>
      </c>
      <c r="N533">
        <v>34</v>
      </c>
      <c r="P533">
        <v>9</v>
      </c>
      <c r="Q533">
        <v>24</v>
      </c>
    </row>
    <row r="534" spans="1:17" x14ac:dyDescent="0.25">
      <c r="A534" s="7">
        <v>518001525</v>
      </c>
      <c r="B534" t="s">
        <v>730</v>
      </c>
      <c r="C534" t="s">
        <v>743</v>
      </c>
      <c r="D534" s="5">
        <v>6</v>
      </c>
      <c r="E534" s="5">
        <v>119</v>
      </c>
      <c r="F534" s="5">
        <v>192</v>
      </c>
      <c r="G534" s="5">
        <v>1</v>
      </c>
      <c r="H534" s="5" t="s">
        <v>7</v>
      </c>
      <c r="I534">
        <v>21</v>
      </c>
      <c r="J534">
        <v>18</v>
      </c>
      <c r="K534">
        <v>0</v>
      </c>
      <c r="L534">
        <v>18</v>
      </c>
      <c r="M534">
        <v>12</v>
      </c>
      <c r="N534">
        <v>19</v>
      </c>
      <c r="P534">
        <v>10</v>
      </c>
      <c r="Q534">
        <v>21</v>
      </c>
    </row>
    <row r="535" spans="1:17" x14ac:dyDescent="0.25">
      <c r="A535" s="7">
        <v>518001719</v>
      </c>
      <c r="B535" t="s">
        <v>730</v>
      </c>
      <c r="C535" t="s">
        <v>744</v>
      </c>
      <c r="D535" s="5">
        <v>1</v>
      </c>
      <c r="E535" s="5">
        <v>151</v>
      </c>
      <c r="F535" s="5">
        <v>213</v>
      </c>
      <c r="G535" s="5">
        <v>3</v>
      </c>
      <c r="H535" s="5" t="s">
        <v>5</v>
      </c>
      <c r="I535">
        <v>21</v>
      </c>
      <c r="J535">
        <v>13</v>
      </c>
      <c r="K535">
        <v>15</v>
      </c>
      <c r="L535">
        <v>17</v>
      </c>
      <c r="M535">
        <v>17</v>
      </c>
      <c r="N535">
        <v>35</v>
      </c>
      <c r="P535">
        <v>11</v>
      </c>
      <c r="Q535">
        <v>22</v>
      </c>
    </row>
    <row r="536" spans="1:17" x14ac:dyDescent="0.25">
      <c r="A536" s="7">
        <v>552002511</v>
      </c>
      <c r="B536" t="s">
        <v>745</v>
      </c>
      <c r="C536" t="s">
        <v>746</v>
      </c>
      <c r="D536" s="5">
        <v>2</v>
      </c>
      <c r="E536" s="5">
        <v>140</v>
      </c>
      <c r="F536" s="5">
        <v>197</v>
      </c>
      <c r="G536" s="5">
        <v>3</v>
      </c>
      <c r="H536" s="5" t="s">
        <v>5</v>
      </c>
      <c r="I536">
        <v>25</v>
      </c>
      <c r="J536">
        <v>14</v>
      </c>
      <c r="K536">
        <v>13</v>
      </c>
      <c r="L536">
        <v>19</v>
      </c>
      <c r="M536">
        <v>17</v>
      </c>
      <c r="N536">
        <v>20</v>
      </c>
      <c r="P536">
        <v>10</v>
      </c>
      <c r="Q536">
        <v>22</v>
      </c>
    </row>
    <row r="537" spans="1:17" x14ac:dyDescent="0.25">
      <c r="A537" s="7">
        <v>552002462</v>
      </c>
      <c r="B537" t="s">
        <v>745</v>
      </c>
      <c r="C537" t="s">
        <v>747</v>
      </c>
      <c r="D537" s="5">
        <v>1</v>
      </c>
      <c r="E537" s="5">
        <v>175</v>
      </c>
      <c r="F537" s="5">
        <v>213</v>
      </c>
      <c r="G537" s="5">
        <v>4</v>
      </c>
      <c r="H537" s="5" t="s">
        <v>6</v>
      </c>
      <c r="I537">
        <v>28</v>
      </c>
      <c r="J537">
        <v>17</v>
      </c>
      <c r="K537">
        <v>17</v>
      </c>
      <c r="L537">
        <v>20</v>
      </c>
      <c r="M537">
        <v>18</v>
      </c>
      <c r="N537">
        <v>38</v>
      </c>
      <c r="P537">
        <v>12</v>
      </c>
      <c r="Q537">
        <v>25</v>
      </c>
    </row>
    <row r="538" spans="1:17" x14ac:dyDescent="0.25">
      <c r="A538" s="7">
        <v>552006717</v>
      </c>
      <c r="B538" t="s">
        <v>745</v>
      </c>
      <c r="C538" t="s">
        <v>750</v>
      </c>
      <c r="D538" s="5">
        <v>1</v>
      </c>
      <c r="E538" s="5">
        <v>151</v>
      </c>
      <c r="F538" s="5">
        <v>213</v>
      </c>
      <c r="G538" s="5">
        <v>3</v>
      </c>
      <c r="H538" s="5" t="s">
        <v>5</v>
      </c>
      <c r="I538">
        <v>23</v>
      </c>
      <c r="J538">
        <v>16</v>
      </c>
      <c r="K538">
        <v>16</v>
      </c>
      <c r="L538">
        <v>17</v>
      </c>
      <c r="M538">
        <v>17</v>
      </c>
      <c r="N538">
        <v>31</v>
      </c>
      <c r="P538">
        <v>11</v>
      </c>
      <c r="Q538">
        <v>20</v>
      </c>
    </row>
    <row r="539" spans="1:17" x14ac:dyDescent="0.25">
      <c r="A539" s="7">
        <v>552002455</v>
      </c>
      <c r="B539" t="s">
        <v>745</v>
      </c>
      <c r="C539" t="s">
        <v>749</v>
      </c>
      <c r="D539" s="5">
        <v>1</v>
      </c>
      <c r="E539" s="5">
        <v>157</v>
      </c>
      <c r="F539" s="5">
        <v>213</v>
      </c>
      <c r="G539" s="5">
        <v>3</v>
      </c>
      <c r="H539" s="5" t="s">
        <v>5</v>
      </c>
      <c r="I539">
        <v>23</v>
      </c>
      <c r="J539">
        <v>16</v>
      </c>
      <c r="K539">
        <v>12</v>
      </c>
      <c r="L539">
        <v>19</v>
      </c>
      <c r="M539">
        <v>18</v>
      </c>
      <c r="N539">
        <v>31</v>
      </c>
      <c r="P539">
        <v>12</v>
      </c>
      <c r="Q539">
        <v>26</v>
      </c>
    </row>
    <row r="540" spans="1:17" x14ac:dyDescent="0.25">
      <c r="A540" s="7">
        <v>552002575</v>
      </c>
      <c r="B540" t="s">
        <v>745</v>
      </c>
      <c r="C540" t="s">
        <v>751</v>
      </c>
      <c r="D540" s="5">
        <v>1</v>
      </c>
      <c r="E540" s="5">
        <v>156</v>
      </c>
      <c r="F540" s="5">
        <v>213</v>
      </c>
      <c r="G540" s="5">
        <v>3</v>
      </c>
      <c r="H540" s="5" t="s">
        <v>5</v>
      </c>
      <c r="I540">
        <v>19</v>
      </c>
      <c r="J540">
        <v>18</v>
      </c>
      <c r="K540">
        <v>13</v>
      </c>
      <c r="L540">
        <v>19</v>
      </c>
      <c r="M540">
        <v>17</v>
      </c>
      <c r="N540">
        <v>37</v>
      </c>
      <c r="P540">
        <v>9</v>
      </c>
      <c r="Q540">
        <v>24</v>
      </c>
    </row>
    <row r="541" spans="1:17" x14ac:dyDescent="0.25">
      <c r="A541" s="7">
        <v>552002409</v>
      </c>
      <c r="B541" t="s">
        <v>745</v>
      </c>
      <c r="C541" t="s">
        <v>752</v>
      </c>
      <c r="D541" s="5">
        <v>1</v>
      </c>
      <c r="E541" s="5">
        <v>159</v>
      </c>
      <c r="F541" s="5">
        <v>213</v>
      </c>
      <c r="G541" s="5">
        <v>3</v>
      </c>
      <c r="H541" s="5" t="s">
        <v>5</v>
      </c>
      <c r="I541">
        <v>25</v>
      </c>
      <c r="J541">
        <v>14</v>
      </c>
      <c r="K541">
        <v>14</v>
      </c>
      <c r="L541">
        <v>18</v>
      </c>
      <c r="M541">
        <v>15</v>
      </c>
      <c r="N541">
        <v>38</v>
      </c>
      <c r="P541">
        <v>13</v>
      </c>
      <c r="Q541">
        <v>22</v>
      </c>
    </row>
    <row r="542" spans="1:17" x14ac:dyDescent="0.25">
      <c r="A542" s="7">
        <v>552002568</v>
      </c>
      <c r="B542" t="s">
        <v>745</v>
      </c>
      <c r="C542" t="s">
        <v>753</v>
      </c>
      <c r="D542" s="5">
        <v>1</v>
      </c>
      <c r="E542" s="5">
        <v>147</v>
      </c>
      <c r="F542" s="5">
        <v>213</v>
      </c>
      <c r="G542" s="5">
        <v>3</v>
      </c>
      <c r="H542" s="5" t="s">
        <v>5</v>
      </c>
      <c r="I542">
        <v>23</v>
      </c>
      <c r="J542">
        <v>16</v>
      </c>
      <c r="K542">
        <v>13</v>
      </c>
      <c r="L542">
        <v>16</v>
      </c>
      <c r="M542">
        <v>13</v>
      </c>
      <c r="N542">
        <v>32</v>
      </c>
      <c r="P542">
        <v>13</v>
      </c>
      <c r="Q542">
        <v>21</v>
      </c>
    </row>
    <row r="543" spans="1:17" x14ac:dyDescent="0.25">
      <c r="A543" s="7">
        <v>552002504</v>
      </c>
      <c r="B543" t="s">
        <v>745</v>
      </c>
      <c r="C543" t="s">
        <v>754</v>
      </c>
      <c r="D543" s="5">
        <v>1</v>
      </c>
      <c r="E543" s="5">
        <v>168</v>
      </c>
      <c r="F543" s="5">
        <v>213</v>
      </c>
      <c r="G543" s="5">
        <v>3</v>
      </c>
      <c r="H543" s="5" t="s">
        <v>5</v>
      </c>
      <c r="I543">
        <v>22</v>
      </c>
      <c r="J543">
        <v>15</v>
      </c>
      <c r="K543">
        <v>15</v>
      </c>
      <c r="L543">
        <v>19</v>
      </c>
      <c r="M543">
        <v>17</v>
      </c>
      <c r="N543">
        <v>41</v>
      </c>
      <c r="P543">
        <v>13</v>
      </c>
      <c r="Q543">
        <v>26</v>
      </c>
    </row>
    <row r="544" spans="1:17" x14ac:dyDescent="0.25">
      <c r="A544" s="7">
        <v>519013273</v>
      </c>
      <c r="B544" t="s">
        <v>755</v>
      </c>
      <c r="C544" t="s">
        <v>756</v>
      </c>
      <c r="D544" s="5">
        <v>2</v>
      </c>
      <c r="E544" s="5">
        <v>132</v>
      </c>
      <c r="F544" s="5">
        <v>197</v>
      </c>
      <c r="G544" s="5">
        <v>3</v>
      </c>
      <c r="H544" s="5" t="s">
        <v>5</v>
      </c>
      <c r="I544">
        <v>19</v>
      </c>
      <c r="J544">
        <v>21</v>
      </c>
      <c r="K544">
        <v>13</v>
      </c>
      <c r="L544">
        <v>17</v>
      </c>
      <c r="M544">
        <v>15</v>
      </c>
      <c r="N544">
        <v>20</v>
      </c>
      <c r="P544">
        <v>9</v>
      </c>
      <c r="Q544">
        <v>18</v>
      </c>
    </row>
    <row r="545" spans="1:17" x14ac:dyDescent="0.25">
      <c r="A545" s="7">
        <v>519001937</v>
      </c>
      <c r="B545" t="s">
        <v>755</v>
      </c>
      <c r="C545" t="s">
        <v>757</v>
      </c>
      <c r="D545" s="5">
        <v>1</v>
      </c>
      <c r="E545" s="5">
        <v>99</v>
      </c>
      <c r="F545" s="5">
        <v>213</v>
      </c>
      <c r="G545" s="5">
        <v>1</v>
      </c>
      <c r="H545" s="5" t="s">
        <v>7</v>
      </c>
      <c r="I545">
        <v>0</v>
      </c>
      <c r="J545">
        <v>11</v>
      </c>
      <c r="K545">
        <v>10</v>
      </c>
      <c r="L545">
        <v>16</v>
      </c>
      <c r="M545">
        <v>14</v>
      </c>
      <c r="N545">
        <v>28</v>
      </c>
      <c r="P545">
        <v>8</v>
      </c>
      <c r="Q545">
        <v>12</v>
      </c>
    </row>
    <row r="546" spans="1:17" x14ac:dyDescent="0.25">
      <c r="A546" s="7">
        <v>519002176</v>
      </c>
      <c r="B546" t="s">
        <v>755</v>
      </c>
      <c r="C546" t="s">
        <v>758</v>
      </c>
      <c r="D546" s="5">
        <v>2</v>
      </c>
      <c r="E546" s="5">
        <v>152</v>
      </c>
      <c r="F546" s="5">
        <v>197</v>
      </c>
      <c r="G546" s="5">
        <v>3</v>
      </c>
      <c r="H546" s="5" t="s">
        <v>5</v>
      </c>
      <c r="I546">
        <v>27</v>
      </c>
      <c r="J546">
        <v>18</v>
      </c>
      <c r="K546">
        <v>16</v>
      </c>
      <c r="L546">
        <v>19</v>
      </c>
      <c r="M546">
        <v>16</v>
      </c>
      <c r="N546">
        <v>23</v>
      </c>
      <c r="P546">
        <v>11</v>
      </c>
      <c r="Q546">
        <v>22</v>
      </c>
    </row>
    <row r="547" spans="1:17" x14ac:dyDescent="0.25">
      <c r="A547" s="7">
        <v>519002120</v>
      </c>
      <c r="B547" t="s">
        <v>755</v>
      </c>
      <c r="C547" t="s">
        <v>759</v>
      </c>
      <c r="D547" s="5">
        <v>4</v>
      </c>
      <c r="E547" s="5">
        <v>73</v>
      </c>
      <c r="F547" s="5">
        <v>166</v>
      </c>
      <c r="G547" s="5">
        <v>1</v>
      </c>
      <c r="H547" s="5" t="s">
        <v>7</v>
      </c>
      <c r="I547">
        <v>22</v>
      </c>
      <c r="J547">
        <v>14</v>
      </c>
      <c r="K547">
        <v>0</v>
      </c>
      <c r="L547">
        <v>12</v>
      </c>
      <c r="M547">
        <v>9</v>
      </c>
      <c r="N547">
        <v>16</v>
      </c>
      <c r="P547">
        <v>0</v>
      </c>
      <c r="Q547">
        <v>0</v>
      </c>
    </row>
    <row r="548" spans="1:17" x14ac:dyDescent="0.25">
      <c r="A548" s="7">
        <v>519002095</v>
      </c>
      <c r="B548" t="s">
        <v>755</v>
      </c>
      <c r="C548" t="s">
        <v>760</v>
      </c>
      <c r="D548" s="5">
        <v>2</v>
      </c>
      <c r="E548" s="5">
        <v>134</v>
      </c>
      <c r="F548" s="5">
        <v>197</v>
      </c>
      <c r="G548" s="5">
        <v>3</v>
      </c>
      <c r="H548" s="5" t="s">
        <v>5</v>
      </c>
      <c r="I548">
        <v>17</v>
      </c>
      <c r="J548">
        <v>16</v>
      </c>
      <c r="K548">
        <v>13</v>
      </c>
      <c r="L548">
        <v>19</v>
      </c>
      <c r="M548">
        <v>16</v>
      </c>
      <c r="N548">
        <v>24</v>
      </c>
      <c r="P548">
        <v>12</v>
      </c>
      <c r="Q548">
        <v>17</v>
      </c>
    </row>
    <row r="549" spans="1:17" x14ac:dyDescent="0.25">
      <c r="A549" s="7">
        <v>519002000</v>
      </c>
      <c r="B549" t="s">
        <v>755</v>
      </c>
      <c r="C549" t="s">
        <v>761</v>
      </c>
      <c r="D549" s="5">
        <v>1</v>
      </c>
      <c r="E549" s="5">
        <v>87</v>
      </c>
      <c r="F549" s="5">
        <v>213</v>
      </c>
      <c r="G549" s="5">
        <v>1</v>
      </c>
      <c r="H549" s="5" t="s">
        <v>7</v>
      </c>
      <c r="I549">
        <v>20</v>
      </c>
      <c r="J549">
        <v>0</v>
      </c>
      <c r="K549">
        <v>11</v>
      </c>
      <c r="L549">
        <v>17</v>
      </c>
      <c r="M549">
        <v>0</v>
      </c>
      <c r="N549">
        <v>26</v>
      </c>
      <c r="P549">
        <v>13</v>
      </c>
      <c r="Q549">
        <v>0</v>
      </c>
    </row>
    <row r="550" spans="1:17" x14ac:dyDescent="0.25">
      <c r="A550" s="7">
        <v>519001944</v>
      </c>
      <c r="B550" t="s">
        <v>755</v>
      </c>
      <c r="C550" t="s">
        <v>762</v>
      </c>
      <c r="D550" s="5">
        <v>1</v>
      </c>
      <c r="E550" s="5">
        <v>158</v>
      </c>
      <c r="F550" s="5">
        <v>213</v>
      </c>
      <c r="G550" s="5">
        <v>3</v>
      </c>
      <c r="H550" s="5" t="s">
        <v>5</v>
      </c>
      <c r="I550">
        <v>21</v>
      </c>
      <c r="J550">
        <v>20</v>
      </c>
      <c r="K550">
        <v>15</v>
      </c>
      <c r="L550">
        <v>20</v>
      </c>
      <c r="M550">
        <v>16</v>
      </c>
      <c r="N550">
        <v>33</v>
      </c>
      <c r="P550">
        <v>10</v>
      </c>
      <c r="Q550">
        <v>23</v>
      </c>
    </row>
    <row r="551" spans="1:17" x14ac:dyDescent="0.25">
      <c r="A551" s="7">
        <v>519001951</v>
      </c>
      <c r="B551" t="s">
        <v>755</v>
      </c>
      <c r="C551" t="s">
        <v>763</v>
      </c>
      <c r="D551" s="5">
        <v>1</v>
      </c>
      <c r="E551" s="5">
        <v>138</v>
      </c>
      <c r="F551" s="5">
        <v>213</v>
      </c>
      <c r="G551" s="5">
        <v>3</v>
      </c>
      <c r="H551" s="5" t="s">
        <v>5</v>
      </c>
      <c r="I551">
        <v>20</v>
      </c>
      <c r="J551">
        <v>15</v>
      </c>
      <c r="K551">
        <v>11</v>
      </c>
      <c r="L551">
        <v>16</v>
      </c>
      <c r="M551">
        <v>16</v>
      </c>
      <c r="N551">
        <v>30</v>
      </c>
      <c r="P551">
        <v>10</v>
      </c>
      <c r="Q551">
        <v>20</v>
      </c>
    </row>
    <row r="552" spans="1:17" x14ac:dyDescent="0.25">
      <c r="A552" s="7">
        <v>519002031</v>
      </c>
      <c r="B552" t="s">
        <v>755</v>
      </c>
      <c r="C552" t="s">
        <v>764</v>
      </c>
      <c r="D552" s="5">
        <v>1</v>
      </c>
      <c r="E552" s="5">
        <v>162</v>
      </c>
      <c r="F552" s="5">
        <v>213</v>
      </c>
      <c r="G552" s="5">
        <v>3</v>
      </c>
      <c r="H552" s="5" t="s">
        <v>5</v>
      </c>
      <c r="I552">
        <v>27</v>
      </c>
      <c r="J552">
        <v>15</v>
      </c>
      <c r="K552">
        <v>13</v>
      </c>
      <c r="L552">
        <v>18</v>
      </c>
      <c r="M552">
        <v>17</v>
      </c>
      <c r="N552">
        <v>38</v>
      </c>
      <c r="P552">
        <v>11</v>
      </c>
      <c r="Q552">
        <v>23</v>
      </c>
    </row>
    <row r="553" spans="1:17" x14ac:dyDescent="0.25">
      <c r="A553" s="7">
        <v>519001905</v>
      </c>
      <c r="B553" t="s">
        <v>755</v>
      </c>
      <c r="C553" t="s">
        <v>765</v>
      </c>
      <c r="D553" s="5">
        <v>1</v>
      </c>
      <c r="E553" s="5">
        <v>166</v>
      </c>
      <c r="F553" s="5">
        <v>213</v>
      </c>
      <c r="G553" s="5">
        <v>3</v>
      </c>
      <c r="H553" s="5" t="s">
        <v>5</v>
      </c>
      <c r="I553">
        <v>25</v>
      </c>
      <c r="J553">
        <v>16</v>
      </c>
      <c r="K553">
        <v>15</v>
      </c>
      <c r="L553">
        <v>19</v>
      </c>
      <c r="M553">
        <v>18</v>
      </c>
      <c r="N553">
        <v>38</v>
      </c>
      <c r="P553">
        <v>13</v>
      </c>
      <c r="Q553">
        <v>22</v>
      </c>
    </row>
    <row r="554" spans="1:17" x14ac:dyDescent="0.25">
      <c r="A554" s="7">
        <v>519001920</v>
      </c>
      <c r="B554" t="s">
        <v>755</v>
      </c>
      <c r="C554" t="s">
        <v>766</v>
      </c>
      <c r="D554" s="5">
        <v>1</v>
      </c>
      <c r="E554" s="5">
        <v>151</v>
      </c>
      <c r="F554" s="5">
        <v>213</v>
      </c>
      <c r="G554" s="5">
        <v>3</v>
      </c>
      <c r="H554" s="5" t="s">
        <v>5</v>
      </c>
      <c r="I554">
        <v>18</v>
      </c>
      <c r="J554">
        <v>18</v>
      </c>
      <c r="K554">
        <v>15</v>
      </c>
      <c r="L554">
        <v>17</v>
      </c>
      <c r="M554">
        <v>19</v>
      </c>
      <c r="N554">
        <v>31</v>
      </c>
      <c r="P554">
        <v>11</v>
      </c>
      <c r="Q554">
        <v>22</v>
      </c>
    </row>
    <row r="555" spans="1:17" x14ac:dyDescent="0.25">
      <c r="A555" s="7">
        <v>519002024</v>
      </c>
      <c r="B555" t="s">
        <v>755</v>
      </c>
      <c r="C555" t="s">
        <v>767</v>
      </c>
      <c r="D555" s="5">
        <v>6</v>
      </c>
      <c r="E555" s="5">
        <v>119</v>
      </c>
      <c r="F555" s="5">
        <v>192</v>
      </c>
      <c r="G555" s="5">
        <v>2</v>
      </c>
      <c r="H555" s="5" t="s">
        <v>8</v>
      </c>
      <c r="I555">
        <v>24</v>
      </c>
      <c r="J555">
        <v>13</v>
      </c>
      <c r="K555">
        <v>11</v>
      </c>
      <c r="L555">
        <v>15</v>
      </c>
      <c r="M555">
        <v>10</v>
      </c>
      <c r="N555">
        <v>19</v>
      </c>
      <c r="P555">
        <v>10</v>
      </c>
      <c r="Q555">
        <v>17</v>
      </c>
    </row>
    <row r="556" spans="1:17" x14ac:dyDescent="0.25">
      <c r="A556" s="7">
        <v>519002151</v>
      </c>
      <c r="B556" t="s">
        <v>755</v>
      </c>
      <c r="C556" t="s">
        <v>768</v>
      </c>
      <c r="D556" s="5">
        <v>1</v>
      </c>
      <c r="E556" s="5">
        <v>112</v>
      </c>
      <c r="F556" s="5">
        <v>213</v>
      </c>
      <c r="G556" s="5">
        <v>1</v>
      </c>
      <c r="H556" s="5" t="s">
        <v>7</v>
      </c>
      <c r="I556">
        <v>17</v>
      </c>
      <c r="J556">
        <v>17</v>
      </c>
      <c r="K556">
        <v>8</v>
      </c>
      <c r="L556">
        <v>17</v>
      </c>
      <c r="M556">
        <v>20</v>
      </c>
      <c r="N556">
        <v>0</v>
      </c>
      <c r="P556">
        <v>10</v>
      </c>
      <c r="Q556">
        <v>23</v>
      </c>
    </row>
    <row r="557" spans="1:17" x14ac:dyDescent="0.25">
      <c r="A557" s="7">
        <v>519002169</v>
      </c>
      <c r="B557" t="s">
        <v>755</v>
      </c>
      <c r="C557" t="s">
        <v>769</v>
      </c>
      <c r="D557" s="5">
        <v>1</v>
      </c>
      <c r="E557" s="5">
        <v>94</v>
      </c>
      <c r="F557" s="5">
        <v>213</v>
      </c>
      <c r="G557" s="5">
        <v>1</v>
      </c>
      <c r="H557" s="5" t="s">
        <v>7</v>
      </c>
      <c r="I557">
        <v>15</v>
      </c>
      <c r="J557">
        <v>17</v>
      </c>
      <c r="K557">
        <v>12</v>
      </c>
      <c r="L557">
        <v>15</v>
      </c>
      <c r="M557">
        <v>14</v>
      </c>
      <c r="N557">
        <v>0</v>
      </c>
      <c r="P557">
        <v>10</v>
      </c>
      <c r="Q557">
        <v>11</v>
      </c>
    </row>
    <row r="558" spans="1:17" x14ac:dyDescent="0.25">
      <c r="A558" s="7">
        <v>519002169</v>
      </c>
      <c r="B558" t="s">
        <v>755</v>
      </c>
      <c r="C558" t="s">
        <v>769</v>
      </c>
      <c r="D558" s="5">
        <v>2</v>
      </c>
      <c r="E558" s="5">
        <v>137</v>
      </c>
      <c r="F558" s="5">
        <v>197</v>
      </c>
      <c r="G558" s="5">
        <v>3</v>
      </c>
      <c r="H558" s="5" t="s">
        <v>5</v>
      </c>
      <c r="I558">
        <v>23</v>
      </c>
      <c r="J558">
        <v>19</v>
      </c>
      <c r="K558">
        <v>12</v>
      </c>
      <c r="L558">
        <v>19</v>
      </c>
      <c r="M558">
        <v>15</v>
      </c>
      <c r="N558">
        <v>20</v>
      </c>
      <c r="P558">
        <v>12</v>
      </c>
      <c r="Q558">
        <v>17</v>
      </c>
    </row>
    <row r="559" spans="1:17" x14ac:dyDescent="0.25">
      <c r="A559" s="7">
        <v>519002049</v>
      </c>
      <c r="B559" t="s">
        <v>755</v>
      </c>
      <c r="C559" t="s">
        <v>770</v>
      </c>
      <c r="D559" s="5">
        <v>4</v>
      </c>
      <c r="E559" s="5">
        <v>39</v>
      </c>
      <c r="F559" s="5">
        <v>166</v>
      </c>
      <c r="G559" s="5">
        <v>1</v>
      </c>
      <c r="H559" s="5" t="s">
        <v>7</v>
      </c>
      <c r="I559">
        <v>0</v>
      </c>
      <c r="J559">
        <v>12</v>
      </c>
      <c r="K559">
        <v>0</v>
      </c>
      <c r="L559">
        <v>9</v>
      </c>
      <c r="M559">
        <v>9</v>
      </c>
      <c r="N559">
        <v>9</v>
      </c>
      <c r="P559">
        <v>0</v>
      </c>
      <c r="Q559">
        <v>0</v>
      </c>
    </row>
    <row r="560" spans="1:17" x14ac:dyDescent="0.25">
      <c r="A560" s="7">
        <v>519002088</v>
      </c>
      <c r="B560" t="s">
        <v>755</v>
      </c>
      <c r="C560" t="s">
        <v>771</v>
      </c>
      <c r="D560" s="5">
        <v>1</v>
      </c>
      <c r="E560" s="5">
        <v>30</v>
      </c>
      <c r="F560" s="5">
        <v>213</v>
      </c>
      <c r="G560" s="5">
        <v>1</v>
      </c>
      <c r="H560" s="5" t="s">
        <v>7</v>
      </c>
      <c r="I560">
        <v>0</v>
      </c>
      <c r="J560">
        <v>14</v>
      </c>
      <c r="K560">
        <v>0</v>
      </c>
      <c r="L560">
        <v>10</v>
      </c>
      <c r="M560">
        <v>6</v>
      </c>
      <c r="N560">
        <v>0</v>
      </c>
      <c r="P560">
        <v>0</v>
      </c>
      <c r="Q560">
        <v>0</v>
      </c>
    </row>
    <row r="561" spans="1:17" x14ac:dyDescent="0.25">
      <c r="A561" s="7">
        <v>519001983</v>
      </c>
      <c r="B561" t="s">
        <v>755</v>
      </c>
      <c r="C561" t="s">
        <v>772</v>
      </c>
      <c r="D561" s="5">
        <v>2</v>
      </c>
      <c r="E561" s="5">
        <v>48</v>
      </c>
      <c r="F561" s="5">
        <v>197</v>
      </c>
      <c r="G561" s="5">
        <v>1</v>
      </c>
      <c r="H561" s="5" t="s">
        <v>7</v>
      </c>
      <c r="I561">
        <v>6</v>
      </c>
      <c r="J561">
        <v>12</v>
      </c>
      <c r="K561">
        <v>0</v>
      </c>
      <c r="L561">
        <v>10</v>
      </c>
      <c r="M561">
        <v>8</v>
      </c>
      <c r="N561">
        <v>0</v>
      </c>
      <c r="P561">
        <v>5</v>
      </c>
      <c r="Q561">
        <v>7</v>
      </c>
    </row>
    <row r="562" spans="1:17" x14ac:dyDescent="0.25">
      <c r="A562" s="7">
        <v>519001969</v>
      </c>
      <c r="B562" t="s">
        <v>755</v>
      </c>
      <c r="C562" t="s">
        <v>773</v>
      </c>
      <c r="D562" s="5">
        <v>1</v>
      </c>
      <c r="E562" s="5">
        <v>107</v>
      </c>
      <c r="F562" s="5">
        <v>213</v>
      </c>
      <c r="G562" s="5">
        <v>1</v>
      </c>
      <c r="H562" s="5" t="s">
        <v>7</v>
      </c>
      <c r="I562">
        <v>24</v>
      </c>
      <c r="J562">
        <v>14</v>
      </c>
      <c r="K562">
        <v>10</v>
      </c>
      <c r="L562">
        <v>17</v>
      </c>
      <c r="M562">
        <v>14</v>
      </c>
      <c r="N562">
        <v>0</v>
      </c>
      <c r="P562">
        <v>10</v>
      </c>
      <c r="Q562">
        <v>18</v>
      </c>
    </row>
    <row r="563" spans="1:17" x14ac:dyDescent="0.25">
      <c r="A563" s="7">
        <v>519001969</v>
      </c>
      <c r="B563" t="s">
        <v>755</v>
      </c>
      <c r="C563" t="s">
        <v>773</v>
      </c>
      <c r="D563" s="5">
        <v>2</v>
      </c>
      <c r="E563" s="5">
        <v>197</v>
      </c>
      <c r="F563" s="5">
        <v>197</v>
      </c>
      <c r="G563" s="5">
        <v>4</v>
      </c>
      <c r="H563" s="5" t="s">
        <v>6</v>
      </c>
      <c r="I563">
        <v>31</v>
      </c>
      <c r="J563">
        <v>21</v>
      </c>
      <c r="K563">
        <v>18</v>
      </c>
      <c r="L563">
        <v>22</v>
      </c>
      <c r="M563">
        <v>22</v>
      </c>
      <c r="N563">
        <v>40</v>
      </c>
      <c r="P563">
        <v>14</v>
      </c>
      <c r="Q563">
        <v>29</v>
      </c>
    </row>
    <row r="564" spans="1:17" x14ac:dyDescent="0.25">
      <c r="A564" s="7">
        <v>519001976</v>
      </c>
      <c r="B564" t="s">
        <v>755</v>
      </c>
      <c r="C564" t="s">
        <v>774</v>
      </c>
      <c r="D564" s="5">
        <v>2</v>
      </c>
      <c r="E564" s="5">
        <v>38</v>
      </c>
      <c r="F564" s="5">
        <v>197</v>
      </c>
      <c r="G564" s="5">
        <v>1</v>
      </c>
      <c r="H564" s="5" t="s">
        <v>7</v>
      </c>
      <c r="I564">
        <v>0</v>
      </c>
      <c r="J564">
        <v>16</v>
      </c>
      <c r="K564">
        <v>12</v>
      </c>
      <c r="L564">
        <v>0</v>
      </c>
      <c r="M564">
        <v>0</v>
      </c>
      <c r="N564">
        <v>0</v>
      </c>
      <c r="P564">
        <v>10</v>
      </c>
      <c r="Q564">
        <v>0</v>
      </c>
    </row>
    <row r="565" spans="1:17" x14ac:dyDescent="0.25">
      <c r="A565" s="7">
        <v>519001990</v>
      </c>
      <c r="B565" t="s">
        <v>755</v>
      </c>
      <c r="C565" t="s">
        <v>775</v>
      </c>
      <c r="D565" s="5">
        <v>1</v>
      </c>
      <c r="E565" s="5">
        <v>81</v>
      </c>
      <c r="F565" s="5">
        <v>213</v>
      </c>
      <c r="G565" s="5">
        <v>1</v>
      </c>
      <c r="H565" s="5" t="s">
        <v>7</v>
      </c>
      <c r="I565">
        <v>22</v>
      </c>
      <c r="J565">
        <v>14</v>
      </c>
      <c r="K565">
        <v>11</v>
      </c>
      <c r="L565">
        <v>16</v>
      </c>
      <c r="M565">
        <v>11</v>
      </c>
      <c r="N565">
        <v>0</v>
      </c>
      <c r="P565">
        <v>7</v>
      </c>
      <c r="Q565">
        <v>0</v>
      </c>
    </row>
    <row r="566" spans="1:17" x14ac:dyDescent="0.25">
      <c r="A566" s="7">
        <v>519002017</v>
      </c>
      <c r="B566" t="s">
        <v>755</v>
      </c>
      <c r="C566" t="s">
        <v>776</v>
      </c>
      <c r="D566" s="5">
        <v>2</v>
      </c>
      <c r="E566" s="5">
        <v>95</v>
      </c>
      <c r="F566" s="5">
        <v>197</v>
      </c>
      <c r="G566" s="5">
        <v>1</v>
      </c>
      <c r="H566" s="5" t="s">
        <v>7</v>
      </c>
      <c r="I566">
        <v>14</v>
      </c>
      <c r="J566">
        <v>15</v>
      </c>
      <c r="K566">
        <v>0</v>
      </c>
      <c r="L566">
        <v>16</v>
      </c>
      <c r="M566">
        <v>13</v>
      </c>
      <c r="N566">
        <v>22</v>
      </c>
      <c r="P566">
        <v>0</v>
      </c>
      <c r="Q566">
        <v>15</v>
      </c>
    </row>
    <row r="567" spans="1:17" x14ac:dyDescent="0.25">
      <c r="A567" s="7">
        <v>519001912</v>
      </c>
      <c r="B567" t="s">
        <v>755</v>
      </c>
      <c r="C567" t="s">
        <v>777</v>
      </c>
      <c r="D567" s="5">
        <v>1</v>
      </c>
      <c r="E567" s="5">
        <v>6</v>
      </c>
      <c r="F567" s="5">
        <v>213</v>
      </c>
      <c r="G567" s="5">
        <v>1</v>
      </c>
      <c r="H567" s="5" t="s">
        <v>7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P567">
        <v>6</v>
      </c>
      <c r="Q567">
        <v>0</v>
      </c>
    </row>
    <row r="568" spans="1:17" x14ac:dyDescent="0.25">
      <c r="A568" s="7">
        <v>519002056</v>
      </c>
      <c r="B568" t="s">
        <v>755</v>
      </c>
      <c r="C568" t="s">
        <v>778</v>
      </c>
      <c r="D568" s="5">
        <v>6</v>
      </c>
      <c r="E568" s="5">
        <v>142</v>
      </c>
      <c r="F568" s="5">
        <v>192</v>
      </c>
      <c r="G568" s="5">
        <v>3</v>
      </c>
      <c r="H568" s="5" t="s">
        <v>5</v>
      </c>
      <c r="I568">
        <v>21</v>
      </c>
      <c r="J568">
        <v>18</v>
      </c>
      <c r="K568">
        <v>14</v>
      </c>
      <c r="L568">
        <v>17</v>
      </c>
      <c r="M568">
        <v>17</v>
      </c>
      <c r="N568">
        <v>23</v>
      </c>
      <c r="P568">
        <v>12</v>
      </c>
      <c r="Q568">
        <v>20</v>
      </c>
    </row>
    <row r="569" spans="1:17" x14ac:dyDescent="0.25">
      <c r="A569" s="7">
        <v>520001949</v>
      </c>
      <c r="B569" t="s">
        <v>779</v>
      </c>
      <c r="C569" t="s">
        <v>780</v>
      </c>
      <c r="D569" s="5">
        <v>6</v>
      </c>
      <c r="E569" s="5">
        <v>89</v>
      </c>
      <c r="F569" s="5">
        <v>192</v>
      </c>
      <c r="G569" s="5">
        <v>2</v>
      </c>
      <c r="H569" s="5" t="s">
        <v>8</v>
      </c>
      <c r="I569">
        <v>14</v>
      </c>
      <c r="J569">
        <v>13</v>
      </c>
      <c r="K569">
        <v>8</v>
      </c>
      <c r="L569">
        <v>12</v>
      </c>
      <c r="M569">
        <v>12</v>
      </c>
      <c r="N569">
        <v>13</v>
      </c>
      <c r="P569">
        <v>7</v>
      </c>
      <c r="Q569">
        <v>10</v>
      </c>
    </row>
    <row r="570" spans="1:17" x14ac:dyDescent="0.25">
      <c r="A570" s="7">
        <v>520002068</v>
      </c>
      <c r="B570" t="s">
        <v>779</v>
      </c>
      <c r="C570" t="s">
        <v>781</v>
      </c>
      <c r="D570" s="5">
        <v>1</v>
      </c>
      <c r="E570" s="5">
        <v>87</v>
      </c>
      <c r="F570" s="5">
        <v>213</v>
      </c>
      <c r="G570" s="5">
        <v>1</v>
      </c>
      <c r="H570" s="5" t="s">
        <v>7</v>
      </c>
      <c r="I570">
        <v>19</v>
      </c>
      <c r="J570">
        <v>11</v>
      </c>
      <c r="K570">
        <v>8</v>
      </c>
      <c r="L570">
        <v>14</v>
      </c>
      <c r="M570">
        <v>10</v>
      </c>
      <c r="N570">
        <v>0</v>
      </c>
      <c r="P570">
        <v>8</v>
      </c>
      <c r="Q570">
        <v>17</v>
      </c>
    </row>
    <row r="571" spans="1:17" x14ac:dyDescent="0.25">
      <c r="A571" s="7">
        <v>520002068</v>
      </c>
      <c r="B571" t="s">
        <v>779</v>
      </c>
      <c r="C571" t="s">
        <v>781</v>
      </c>
      <c r="D571" s="5">
        <v>11</v>
      </c>
      <c r="E571" s="5">
        <v>169</v>
      </c>
      <c r="F571" s="5">
        <v>210</v>
      </c>
      <c r="G571" s="5">
        <v>3</v>
      </c>
      <c r="H571" s="5" t="s">
        <v>5</v>
      </c>
      <c r="I571">
        <v>26</v>
      </c>
      <c r="J571">
        <v>19</v>
      </c>
      <c r="K571">
        <v>15</v>
      </c>
      <c r="L571">
        <v>19</v>
      </c>
      <c r="M571">
        <v>15</v>
      </c>
      <c r="N571">
        <v>41</v>
      </c>
      <c r="P571">
        <v>11</v>
      </c>
      <c r="Q571">
        <v>23</v>
      </c>
    </row>
    <row r="572" spans="1:17" x14ac:dyDescent="0.25">
      <c r="A572" s="7">
        <v>520002075</v>
      </c>
      <c r="B572" t="s">
        <v>779</v>
      </c>
      <c r="C572" t="s">
        <v>782</v>
      </c>
      <c r="D572" s="5">
        <v>6</v>
      </c>
      <c r="E572" s="5">
        <v>113</v>
      </c>
      <c r="F572" s="5">
        <v>192</v>
      </c>
      <c r="G572" s="5">
        <v>2</v>
      </c>
      <c r="H572" s="5" t="s">
        <v>8</v>
      </c>
      <c r="I572">
        <v>18</v>
      </c>
      <c r="J572">
        <v>14</v>
      </c>
      <c r="K572">
        <v>8</v>
      </c>
      <c r="L572">
        <v>15</v>
      </c>
      <c r="M572">
        <v>13</v>
      </c>
      <c r="N572">
        <v>20</v>
      </c>
      <c r="P572">
        <v>10</v>
      </c>
      <c r="Q572">
        <v>15</v>
      </c>
    </row>
    <row r="573" spans="1:17" x14ac:dyDescent="0.25">
      <c r="A573" s="7">
        <v>520002501</v>
      </c>
      <c r="B573" t="s">
        <v>779</v>
      </c>
      <c r="C573" t="s">
        <v>783</v>
      </c>
      <c r="D573" s="5">
        <v>1</v>
      </c>
      <c r="E573" s="5">
        <v>185</v>
      </c>
      <c r="F573" s="5">
        <v>213</v>
      </c>
      <c r="G573" s="5">
        <v>4</v>
      </c>
      <c r="H573" s="5" t="s">
        <v>6</v>
      </c>
      <c r="I573">
        <v>26</v>
      </c>
      <c r="J573">
        <v>21</v>
      </c>
      <c r="K573">
        <v>17</v>
      </c>
      <c r="L573">
        <v>21</v>
      </c>
      <c r="M573">
        <v>19</v>
      </c>
      <c r="N573">
        <v>41</v>
      </c>
      <c r="P573">
        <v>14</v>
      </c>
      <c r="Q573">
        <v>26</v>
      </c>
    </row>
    <row r="574" spans="1:17" x14ac:dyDescent="0.25">
      <c r="A574" s="7">
        <v>520001963</v>
      </c>
      <c r="B574" t="s">
        <v>779</v>
      </c>
      <c r="C574" t="s">
        <v>784</v>
      </c>
      <c r="D574" s="5">
        <v>2</v>
      </c>
      <c r="E574" s="5">
        <v>192</v>
      </c>
      <c r="F574" s="5">
        <v>197</v>
      </c>
      <c r="G574" s="5">
        <v>4</v>
      </c>
      <c r="H574" s="5" t="s">
        <v>6</v>
      </c>
      <c r="I574">
        <v>29</v>
      </c>
      <c r="J574">
        <v>21</v>
      </c>
      <c r="K574">
        <v>18</v>
      </c>
      <c r="L574">
        <v>22</v>
      </c>
      <c r="M574">
        <v>22</v>
      </c>
      <c r="N574">
        <v>38</v>
      </c>
      <c r="P574">
        <v>13</v>
      </c>
      <c r="Q574">
        <v>29</v>
      </c>
    </row>
    <row r="575" spans="1:17" x14ac:dyDescent="0.25">
      <c r="A575" s="7">
        <v>520001963</v>
      </c>
      <c r="B575" t="s">
        <v>779</v>
      </c>
      <c r="C575" t="s">
        <v>784</v>
      </c>
      <c r="D575" s="5">
        <v>6</v>
      </c>
      <c r="E575" s="5">
        <v>133</v>
      </c>
      <c r="F575" s="5">
        <v>192</v>
      </c>
      <c r="G575" s="5">
        <v>1</v>
      </c>
      <c r="H575" s="5" t="s">
        <v>7</v>
      </c>
      <c r="I575">
        <v>22</v>
      </c>
      <c r="J575">
        <v>21</v>
      </c>
      <c r="K575">
        <v>0</v>
      </c>
      <c r="L575">
        <v>21</v>
      </c>
      <c r="M575">
        <v>17</v>
      </c>
      <c r="N575">
        <v>21</v>
      </c>
      <c r="P575">
        <v>10</v>
      </c>
      <c r="Q575">
        <v>21</v>
      </c>
    </row>
    <row r="576" spans="1:17" x14ac:dyDescent="0.25">
      <c r="A576" s="7">
        <v>520001794</v>
      </c>
      <c r="B576" t="s">
        <v>779</v>
      </c>
      <c r="C576" t="s">
        <v>785</v>
      </c>
      <c r="D576" s="5">
        <v>2</v>
      </c>
      <c r="E576" s="5">
        <v>150</v>
      </c>
      <c r="F576" s="5">
        <v>197</v>
      </c>
      <c r="G576" s="5">
        <v>3</v>
      </c>
      <c r="H576" s="5" t="s">
        <v>5</v>
      </c>
      <c r="I576">
        <v>26</v>
      </c>
      <c r="J576">
        <v>18</v>
      </c>
      <c r="K576">
        <v>9</v>
      </c>
      <c r="L576">
        <v>19</v>
      </c>
      <c r="M576">
        <v>16</v>
      </c>
      <c r="N576">
        <v>24</v>
      </c>
      <c r="P576">
        <v>14</v>
      </c>
      <c r="Q576">
        <v>24</v>
      </c>
    </row>
    <row r="577" spans="1:17" x14ac:dyDescent="0.25">
      <c r="A577" s="7">
        <v>520002124</v>
      </c>
      <c r="B577" t="s">
        <v>779</v>
      </c>
      <c r="C577" t="s">
        <v>786</v>
      </c>
      <c r="D577" s="5">
        <v>2</v>
      </c>
      <c r="E577" s="5">
        <v>130</v>
      </c>
      <c r="F577" s="5">
        <v>197</v>
      </c>
      <c r="G577" s="5">
        <v>3</v>
      </c>
      <c r="H577" s="5" t="s">
        <v>5</v>
      </c>
      <c r="I577">
        <v>21</v>
      </c>
      <c r="J577">
        <v>13</v>
      </c>
      <c r="K577">
        <v>10</v>
      </c>
      <c r="L577">
        <v>18</v>
      </c>
      <c r="M577">
        <v>14</v>
      </c>
      <c r="N577">
        <v>24</v>
      </c>
      <c r="P577">
        <v>11</v>
      </c>
      <c r="Q577">
        <v>19</v>
      </c>
    </row>
    <row r="578" spans="1:17" x14ac:dyDescent="0.25">
      <c r="A578" s="7">
        <v>520003872</v>
      </c>
      <c r="B578" t="s">
        <v>779</v>
      </c>
      <c r="C578" t="s">
        <v>787</v>
      </c>
      <c r="D578" s="5">
        <v>6</v>
      </c>
      <c r="E578" s="5">
        <v>144</v>
      </c>
      <c r="F578" s="5">
        <v>192</v>
      </c>
      <c r="G578" s="5">
        <v>3</v>
      </c>
      <c r="H578" s="5" t="s">
        <v>5</v>
      </c>
      <c r="I578">
        <v>21</v>
      </c>
      <c r="J578">
        <v>20</v>
      </c>
      <c r="K578">
        <v>12</v>
      </c>
      <c r="L578">
        <v>19</v>
      </c>
      <c r="M578">
        <v>18</v>
      </c>
      <c r="N578">
        <v>23</v>
      </c>
      <c r="P578">
        <v>11</v>
      </c>
      <c r="Q578">
        <v>20</v>
      </c>
    </row>
    <row r="579" spans="1:17" x14ac:dyDescent="0.25">
      <c r="A579" s="7">
        <v>520002131</v>
      </c>
      <c r="B579" t="s">
        <v>779</v>
      </c>
      <c r="C579" t="s">
        <v>788</v>
      </c>
      <c r="D579" s="5">
        <v>2</v>
      </c>
      <c r="E579" s="5">
        <v>92</v>
      </c>
      <c r="F579" s="5">
        <v>197</v>
      </c>
      <c r="G579" s="5">
        <v>1</v>
      </c>
      <c r="H579" s="5" t="s">
        <v>7</v>
      </c>
      <c r="I579">
        <v>12</v>
      </c>
      <c r="J579">
        <v>17</v>
      </c>
      <c r="K579">
        <v>12</v>
      </c>
      <c r="L579">
        <v>16</v>
      </c>
      <c r="M579">
        <v>11</v>
      </c>
      <c r="N579">
        <v>0</v>
      </c>
      <c r="P579">
        <v>8</v>
      </c>
      <c r="Q579">
        <v>16</v>
      </c>
    </row>
    <row r="580" spans="1:17" x14ac:dyDescent="0.25">
      <c r="A580" s="7">
        <v>520002131</v>
      </c>
      <c r="B580" t="s">
        <v>779</v>
      </c>
      <c r="C580" t="s">
        <v>788</v>
      </c>
      <c r="D580" s="5">
        <v>14</v>
      </c>
      <c r="E580" s="5">
        <v>142</v>
      </c>
      <c r="F580" s="5">
        <v>196</v>
      </c>
      <c r="G580" s="5">
        <v>3</v>
      </c>
      <c r="H580" s="5" t="s">
        <v>5</v>
      </c>
      <c r="I580">
        <v>19</v>
      </c>
      <c r="J580">
        <v>18</v>
      </c>
      <c r="K580">
        <v>17</v>
      </c>
      <c r="L580">
        <v>18</v>
      </c>
      <c r="M580">
        <v>17</v>
      </c>
      <c r="N580">
        <v>24</v>
      </c>
      <c r="P580">
        <v>10</v>
      </c>
      <c r="Q580">
        <v>19</v>
      </c>
    </row>
    <row r="581" spans="1:17" x14ac:dyDescent="0.25">
      <c r="A581" s="7">
        <v>520002156</v>
      </c>
      <c r="B581" t="s">
        <v>779</v>
      </c>
      <c r="C581" t="s">
        <v>789</v>
      </c>
      <c r="D581" s="5">
        <v>6</v>
      </c>
      <c r="E581" s="5">
        <v>154</v>
      </c>
      <c r="F581" s="5">
        <v>192</v>
      </c>
      <c r="G581" s="5">
        <v>3</v>
      </c>
      <c r="H581" s="5" t="s">
        <v>5</v>
      </c>
      <c r="I581">
        <v>25</v>
      </c>
      <c r="J581">
        <v>21</v>
      </c>
      <c r="K581">
        <v>15</v>
      </c>
      <c r="L581">
        <v>18</v>
      </c>
      <c r="M581">
        <v>16</v>
      </c>
      <c r="N581">
        <v>28</v>
      </c>
      <c r="P581">
        <v>12</v>
      </c>
      <c r="Q581">
        <v>19</v>
      </c>
    </row>
    <row r="582" spans="1:17" x14ac:dyDescent="0.25">
      <c r="A582" s="7">
        <v>520002163</v>
      </c>
      <c r="B582" t="s">
        <v>779</v>
      </c>
      <c r="C582" t="s">
        <v>790</v>
      </c>
      <c r="D582" s="5">
        <v>2</v>
      </c>
      <c r="E582" s="5">
        <v>160</v>
      </c>
      <c r="F582" s="5">
        <v>197</v>
      </c>
      <c r="G582" s="5">
        <v>3</v>
      </c>
      <c r="H582" s="5" t="s">
        <v>5</v>
      </c>
      <c r="I582">
        <v>27</v>
      </c>
      <c r="J582">
        <v>19</v>
      </c>
      <c r="K582">
        <v>14</v>
      </c>
      <c r="L582">
        <v>20</v>
      </c>
      <c r="M582">
        <v>18</v>
      </c>
      <c r="N582">
        <v>25</v>
      </c>
      <c r="P582">
        <v>14</v>
      </c>
      <c r="Q582">
        <v>23</v>
      </c>
    </row>
    <row r="583" spans="1:17" x14ac:dyDescent="0.25">
      <c r="A583" s="7">
        <v>520002043</v>
      </c>
      <c r="B583" t="s">
        <v>779</v>
      </c>
      <c r="C583" t="s">
        <v>791</v>
      </c>
      <c r="D583" s="5">
        <v>5</v>
      </c>
      <c r="E583" s="5">
        <v>125</v>
      </c>
      <c r="F583" s="5">
        <v>208</v>
      </c>
      <c r="G583" s="5">
        <v>3</v>
      </c>
      <c r="H583" s="5" t="s">
        <v>5</v>
      </c>
      <c r="I583">
        <v>19</v>
      </c>
      <c r="J583">
        <v>16</v>
      </c>
      <c r="K583">
        <v>11</v>
      </c>
      <c r="L583">
        <v>14</v>
      </c>
      <c r="M583">
        <v>12</v>
      </c>
      <c r="N583">
        <v>28</v>
      </c>
      <c r="P583">
        <v>7</v>
      </c>
      <c r="Q583">
        <v>18</v>
      </c>
    </row>
    <row r="584" spans="1:17" x14ac:dyDescent="0.25">
      <c r="A584" s="7">
        <v>520001868</v>
      </c>
      <c r="B584" t="s">
        <v>779</v>
      </c>
      <c r="C584" t="s">
        <v>792</v>
      </c>
      <c r="D584" s="5">
        <v>6</v>
      </c>
      <c r="E584" s="5">
        <v>116</v>
      </c>
      <c r="F584" s="5">
        <v>192</v>
      </c>
      <c r="G584" s="5">
        <v>2</v>
      </c>
      <c r="H584" s="5" t="s">
        <v>8</v>
      </c>
      <c r="I584">
        <v>21</v>
      </c>
      <c r="J584">
        <v>12</v>
      </c>
      <c r="K584">
        <v>10</v>
      </c>
      <c r="L584">
        <v>18</v>
      </c>
      <c r="M584">
        <v>14</v>
      </c>
      <c r="N584">
        <v>15</v>
      </c>
      <c r="P584">
        <v>9</v>
      </c>
      <c r="Q584">
        <v>17</v>
      </c>
    </row>
    <row r="585" spans="1:17" x14ac:dyDescent="0.25">
      <c r="A585" s="7">
        <v>520001836</v>
      </c>
      <c r="B585" t="s">
        <v>779</v>
      </c>
      <c r="C585" t="s">
        <v>793</v>
      </c>
      <c r="D585" s="5">
        <v>2</v>
      </c>
      <c r="E585" s="5">
        <v>134</v>
      </c>
      <c r="F585" s="5">
        <v>197</v>
      </c>
      <c r="G585" s="5">
        <v>3</v>
      </c>
      <c r="H585" s="5" t="s">
        <v>5</v>
      </c>
      <c r="I585">
        <v>18</v>
      </c>
      <c r="J585">
        <v>17</v>
      </c>
      <c r="K585">
        <v>9</v>
      </c>
      <c r="L585">
        <v>16</v>
      </c>
      <c r="M585">
        <v>16</v>
      </c>
      <c r="N585">
        <v>26</v>
      </c>
      <c r="P585">
        <v>9</v>
      </c>
      <c r="Q585">
        <v>23</v>
      </c>
    </row>
    <row r="586" spans="1:17" x14ac:dyDescent="0.25">
      <c r="A586" s="7">
        <v>520002004</v>
      </c>
      <c r="B586" t="s">
        <v>779</v>
      </c>
      <c r="C586" t="s">
        <v>794</v>
      </c>
      <c r="D586" s="5">
        <v>6</v>
      </c>
      <c r="E586" s="5">
        <v>145</v>
      </c>
      <c r="F586" s="5">
        <v>192</v>
      </c>
      <c r="G586" s="5">
        <v>3</v>
      </c>
      <c r="H586" s="5" t="s">
        <v>5</v>
      </c>
      <c r="I586">
        <v>25</v>
      </c>
      <c r="J586">
        <v>16</v>
      </c>
      <c r="K586">
        <v>17</v>
      </c>
      <c r="L586">
        <v>19</v>
      </c>
      <c r="M586">
        <v>14</v>
      </c>
      <c r="N586">
        <v>23</v>
      </c>
      <c r="P586">
        <v>13</v>
      </c>
      <c r="Q586">
        <v>18</v>
      </c>
    </row>
    <row r="587" spans="1:17" x14ac:dyDescent="0.25">
      <c r="A587" s="7">
        <v>521008827</v>
      </c>
      <c r="B587" t="s">
        <v>795</v>
      </c>
      <c r="C587" t="s">
        <v>796</v>
      </c>
      <c r="D587" s="5">
        <v>2</v>
      </c>
      <c r="E587" s="5">
        <v>137</v>
      </c>
      <c r="F587" s="5">
        <v>197</v>
      </c>
      <c r="G587" s="5">
        <v>3</v>
      </c>
      <c r="H587" s="5" t="s">
        <v>5</v>
      </c>
      <c r="I587">
        <v>20</v>
      </c>
      <c r="J587">
        <v>14</v>
      </c>
      <c r="K587">
        <v>14</v>
      </c>
      <c r="L587">
        <v>17</v>
      </c>
      <c r="M587">
        <v>15</v>
      </c>
      <c r="N587">
        <v>26</v>
      </c>
      <c r="P587">
        <v>10</v>
      </c>
      <c r="Q587">
        <v>21</v>
      </c>
    </row>
    <row r="588" spans="1:17" x14ac:dyDescent="0.25">
      <c r="A588" s="7">
        <v>521008584</v>
      </c>
      <c r="B588" t="s">
        <v>795</v>
      </c>
      <c r="C588" t="s">
        <v>797</v>
      </c>
      <c r="D588" s="5">
        <v>1</v>
      </c>
      <c r="E588" s="5">
        <v>95</v>
      </c>
      <c r="F588" s="5">
        <v>213</v>
      </c>
      <c r="G588" s="5">
        <v>1</v>
      </c>
      <c r="H588" s="5" t="s">
        <v>7</v>
      </c>
      <c r="I588">
        <v>0</v>
      </c>
      <c r="J588">
        <v>13</v>
      </c>
      <c r="K588">
        <v>11</v>
      </c>
      <c r="L588">
        <v>15</v>
      </c>
      <c r="M588">
        <v>14</v>
      </c>
      <c r="N588">
        <v>28</v>
      </c>
      <c r="P588">
        <v>0</v>
      </c>
      <c r="Q588">
        <v>14</v>
      </c>
    </row>
    <row r="589" spans="1:17" x14ac:dyDescent="0.25">
      <c r="A589" s="7">
        <v>521008577</v>
      </c>
      <c r="B589" t="s">
        <v>795</v>
      </c>
      <c r="C589" t="s">
        <v>798</v>
      </c>
      <c r="D589" s="5">
        <v>1</v>
      </c>
      <c r="E589" s="5">
        <v>129</v>
      </c>
      <c r="F589" s="5">
        <v>213</v>
      </c>
      <c r="G589" s="5">
        <v>1</v>
      </c>
      <c r="H589" s="5" t="s">
        <v>7</v>
      </c>
      <c r="I589">
        <v>26</v>
      </c>
      <c r="J589">
        <v>20</v>
      </c>
      <c r="K589">
        <v>17</v>
      </c>
      <c r="L589">
        <v>17</v>
      </c>
      <c r="M589">
        <v>15</v>
      </c>
      <c r="N589">
        <v>0</v>
      </c>
      <c r="P589">
        <v>14</v>
      </c>
      <c r="Q589">
        <v>20</v>
      </c>
    </row>
    <row r="590" spans="1:17" x14ac:dyDescent="0.25">
      <c r="A590" s="7">
        <v>521008552</v>
      </c>
      <c r="B590" t="s">
        <v>795</v>
      </c>
      <c r="C590" t="s">
        <v>799</v>
      </c>
      <c r="D590" s="5">
        <v>2</v>
      </c>
      <c r="E590" s="5">
        <v>110</v>
      </c>
      <c r="F590" s="5">
        <v>197</v>
      </c>
      <c r="G590" s="5">
        <v>2</v>
      </c>
      <c r="H590" s="5" t="s">
        <v>8</v>
      </c>
      <c r="I590">
        <v>13</v>
      </c>
      <c r="J590">
        <v>16</v>
      </c>
      <c r="K590">
        <v>9</v>
      </c>
      <c r="L590">
        <v>15</v>
      </c>
      <c r="M590">
        <v>14</v>
      </c>
      <c r="N590">
        <v>16</v>
      </c>
      <c r="P590">
        <v>10</v>
      </c>
      <c r="Q590">
        <v>17</v>
      </c>
    </row>
    <row r="591" spans="1:17" x14ac:dyDescent="0.25">
      <c r="A591" s="7">
        <v>521008834</v>
      </c>
      <c r="B591" t="s">
        <v>795</v>
      </c>
      <c r="C591" t="s">
        <v>800</v>
      </c>
      <c r="D591" s="5">
        <v>1</v>
      </c>
      <c r="E591" s="5">
        <v>104</v>
      </c>
      <c r="F591" s="5">
        <v>213</v>
      </c>
      <c r="G591" s="5">
        <v>2</v>
      </c>
      <c r="H591" s="5" t="s">
        <v>8</v>
      </c>
      <c r="I591">
        <v>12</v>
      </c>
      <c r="J591">
        <v>15</v>
      </c>
      <c r="K591">
        <v>10</v>
      </c>
      <c r="L591">
        <v>12</v>
      </c>
      <c r="M591">
        <v>13</v>
      </c>
      <c r="N591">
        <v>25</v>
      </c>
      <c r="P591">
        <v>6</v>
      </c>
      <c r="Q591">
        <v>11</v>
      </c>
    </row>
    <row r="592" spans="1:17" x14ac:dyDescent="0.25">
      <c r="A592" s="7">
        <v>521008457</v>
      </c>
      <c r="B592" t="s">
        <v>795</v>
      </c>
      <c r="C592" t="s">
        <v>801</v>
      </c>
      <c r="D592" s="5">
        <v>5</v>
      </c>
      <c r="E592" s="5">
        <v>116</v>
      </c>
      <c r="F592" s="5">
        <v>208</v>
      </c>
      <c r="G592" s="5">
        <v>2</v>
      </c>
      <c r="H592" s="5" t="s">
        <v>8</v>
      </c>
      <c r="I592">
        <v>18</v>
      </c>
      <c r="J592">
        <v>15</v>
      </c>
      <c r="K592">
        <v>10</v>
      </c>
      <c r="L592">
        <v>16</v>
      </c>
      <c r="M592">
        <v>14</v>
      </c>
      <c r="N592">
        <v>21</v>
      </c>
      <c r="P592">
        <v>7</v>
      </c>
      <c r="Q592">
        <v>15</v>
      </c>
    </row>
    <row r="593" spans="1:17" x14ac:dyDescent="0.25">
      <c r="A593" s="7">
        <v>521008859</v>
      </c>
      <c r="B593" t="s">
        <v>795</v>
      </c>
      <c r="C593" t="s">
        <v>802</v>
      </c>
      <c r="D593" s="5">
        <v>2</v>
      </c>
      <c r="E593" s="5">
        <v>129</v>
      </c>
      <c r="F593" s="5">
        <v>197</v>
      </c>
      <c r="G593" s="5">
        <v>3</v>
      </c>
      <c r="H593" s="5" t="s">
        <v>5</v>
      </c>
      <c r="I593">
        <v>20</v>
      </c>
      <c r="J593">
        <v>15</v>
      </c>
      <c r="K593">
        <v>11</v>
      </c>
      <c r="L593">
        <v>16</v>
      </c>
      <c r="M593">
        <v>16</v>
      </c>
      <c r="N593">
        <v>23</v>
      </c>
      <c r="P593">
        <v>8</v>
      </c>
      <c r="Q593">
        <v>20</v>
      </c>
    </row>
    <row r="594" spans="1:17" x14ac:dyDescent="0.25">
      <c r="A594" s="7">
        <v>521006900</v>
      </c>
      <c r="B594" t="s">
        <v>795</v>
      </c>
      <c r="C594" t="s">
        <v>803</v>
      </c>
      <c r="D594" s="5">
        <v>6</v>
      </c>
      <c r="E594" s="5">
        <v>104</v>
      </c>
      <c r="F594" s="5">
        <v>192</v>
      </c>
      <c r="G594" s="5">
        <v>2</v>
      </c>
      <c r="H594" s="5" t="s">
        <v>8</v>
      </c>
      <c r="I594">
        <v>17</v>
      </c>
      <c r="J594">
        <v>14</v>
      </c>
      <c r="K594">
        <v>8</v>
      </c>
      <c r="L594">
        <v>14</v>
      </c>
      <c r="M594">
        <v>16</v>
      </c>
      <c r="N594">
        <v>13</v>
      </c>
      <c r="P594">
        <v>7</v>
      </c>
      <c r="Q594">
        <v>15</v>
      </c>
    </row>
    <row r="595" spans="1:17" x14ac:dyDescent="0.25">
      <c r="A595" s="7">
        <v>521008697</v>
      </c>
      <c r="B595" t="s">
        <v>795</v>
      </c>
      <c r="C595" t="s">
        <v>804</v>
      </c>
      <c r="D595" s="5">
        <v>5</v>
      </c>
      <c r="E595" s="5">
        <v>102</v>
      </c>
      <c r="F595" s="5">
        <v>208</v>
      </c>
      <c r="G595" s="5">
        <v>2</v>
      </c>
      <c r="H595" s="5" t="s">
        <v>8</v>
      </c>
      <c r="I595">
        <v>15</v>
      </c>
      <c r="J595">
        <v>11</v>
      </c>
      <c r="K595">
        <v>10</v>
      </c>
      <c r="L595">
        <v>13</v>
      </c>
      <c r="M595">
        <v>13</v>
      </c>
      <c r="N595">
        <v>21</v>
      </c>
      <c r="P595">
        <v>7</v>
      </c>
      <c r="Q595">
        <v>12</v>
      </c>
    </row>
    <row r="596" spans="1:17" x14ac:dyDescent="0.25">
      <c r="A596" s="7">
        <v>521008489</v>
      </c>
      <c r="B596" t="s">
        <v>795</v>
      </c>
      <c r="C596" t="s">
        <v>805</v>
      </c>
      <c r="D596" s="5">
        <v>2</v>
      </c>
      <c r="E596" s="5">
        <v>54</v>
      </c>
      <c r="F596" s="5">
        <v>197</v>
      </c>
      <c r="G596" s="5">
        <v>1</v>
      </c>
      <c r="H596" s="5" t="s">
        <v>7</v>
      </c>
      <c r="I596">
        <v>0</v>
      </c>
      <c r="J596">
        <v>9</v>
      </c>
      <c r="K596">
        <v>0</v>
      </c>
      <c r="L596">
        <v>12</v>
      </c>
      <c r="M596">
        <v>15</v>
      </c>
      <c r="N596">
        <v>0</v>
      </c>
      <c r="P596">
        <v>7</v>
      </c>
      <c r="Q596">
        <v>11</v>
      </c>
    </row>
    <row r="597" spans="1:17" x14ac:dyDescent="0.25">
      <c r="A597" s="7">
        <v>521008961</v>
      </c>
      <c r="B597" t="s">
        <v>795</v>
      </c>
      <c r="C597" t="s">
        <v>806</v>
      </c>
      <c r="D597" s="5">
        <v>2</v>
      </c>
      <c r="E597" s="5">
        <v>125</v>
      </c>
      <c r="F597" s="5">
        <v>197</v>
      </c>
      <c r="G597" s="5">
        <v>3</v>
      </c>
      <c r="H597" s="5" t="s">
        <v>5</v>
      </c>
      <c r="I597">
        <v>18</v>
      </c>
      <c r="J597">
        <v>14</v>
      </c>
      <c r="K597">
        <v>13</v>
      </c>
      <c r="L597">
        <v>18</v>
      </c>
      <c r="M597">
        <v>14</v>
      </c>
      <c r="N597">
        <v>23</v>
      </c>
      <c r="P597">
        <v>8</v>
      </c>
      <c r="Q597">
        <v>17</v>
      </c>
    </row>
    <row r="598" spans="1:17" x14ac:dyDescent="0.25">
      <c r="A598" s="7">
        <v>521008640</v>
      </c>
      <c r="B598" t="s">
        <v>795</v>
      </c>
      <c r="C598" t="s">
        <v>807</v>
      </c>
      <c r="D598" s="5">
        <v>1</v>
      </c>
      <c r="E598" s="5">
        <v>129</v>
      </c>
      <c r="F598" s="5">
        <v>213</v>
      </c>
      <c r="G598" s="5">
        <v>2</v>
      </c>
      <c r="H598" s="5" t="s">
        <v>8</v>
      </c>
      <c r="I598">
        <v>21</v>
      </c>
      <c r="J598">
        <v>11</v>
      </c>
      <c r="K598">
        <v>17</v>
      </c>
      <c r="L598">
        <v>16</v>
      </c>
      <c r="M598">
        <v>12</v>
      </c>
      <c r="N598">
        <v>26</v>
      </c>
      <c r="P598">
        <v>8</v>
      </c>
      <c r="Q598">
        <v>18</v>
      </c>
    </row>
    <row r="599" spans="1:17" x14ac:dyDescent="0.25">
      <c r="A599" s="7">
        <v>521008714</v>
      </c>
      <c r="B599" t="s">
        <v>795</v>
      </c>
      <c r="C599" t="s">
        <v>808</v>
      </c>
      <c r="D599" s="5">
        <v>1</v>
      </c>
      <c r="E599" s="5">
        <v>141</v>
      </c>
      <c r="F599" s="5">
        <v>213</v>
      </c>
      <c r="G599" s="5">
        <v>2</v>
      </c>
      <c r="H599" s="5" t="s">
        <v>8</v>
      </c>
      <c r="I599">
        <v>27</v>
      </c>
      <c r="J599">
        <v>18</v>
      </c>
      <c r="K599">
        <v>12</v>
      </c>
      <c r="L599">
        <v>16</v>
      </c>
      <c r="M599">
        <v>16</v>
      </c>
      <c r="N599">
        <v>31</v>
      </c>
      <c r="P599">
        <v>8</v>
      </c>
      <c r="Q599">
        <v>13</v>
      </c>
    </row>
    <row r="600" spans="1:17" x14ac:dyDescent="0.25">
      <c r="A600" s="7">
        <v>521008993</v>
      </c>
      <c r="B600" t="s">
        <v>795</v>
      </c>
      <c r="C600" t="s">
        <v>809</v>
      </c>
      <c r="D600" s="5">
        <v>1</v>
      </c>
      <c r="E600" s="5">
        <v>108</v>
      </c>
      <c r="F600" s="5">
        <v>213</v>
      </c>
      <c r="G600" s="5">
        <v>2</v>
      </c>
      <c r="H600" s="5" t="s">
        <v>8</v>
      </c>
      <c r="I600">
        <v>15</v>
      </c>
      <c r="J600">
        <v>11</v>
      </c>
      <c r="K600">
        <v>9</v>
      </c>
      <c r="L600">
        <v>15</v>
      </c>
      <c r="M600">
        <v>13</v>
      </c>
      <c r="N600">
        <v>22</v>
      </c>
      <c r="P600">
        <v>9</v>
      </c>
      <c r="Q600">
        <v>14</v>
      </c>
    </row>
    <row r="601" spans="1:17" x14ac:dyDescent="0.25">
      <c r="A601" s="7">
        <v>521008464</v>
      </c>
      <c r="B601" t="s">
        <v>795</v>
      </c>
      <c r="C601" t="s">
        <v>810</v>
      </c>
      <c r="D601" s="5">
        <v>2</v>
      </c>
      <c r="E601" s="5">
        <v>107</v>
      </c>
      <c r="F601" s="5">
        <v>197</v>
      </c>
      <c r="G601" s="5">
        <v>1</v>
      </c>
      <c r="H601" s="5" t="s">
        <v>7</v>
      </c>
      <c r="I601">
        <v>19</v>
      </c>
      <c r="J601">
        <v>14</v>
      </c>
      <c r="K601">
        <v>15</v>
      </c>
      <c r="L601">
        <v>16</v>
      </c>
      <c r="M601">
        <v>15</v>
      </c>
      <c r="N601">
        <v>0</v>
      </c>
      <c r="P601">
        <v>10</v>
      </c>
      <c r="Q601">
        <v>18</v>
      </c>
    </row>
    <row r="602" spans="1:17" x14ac:dyDescent="0.25">
      <c r="A602" s="7">
        <v>521008506</v>
      </c>
      <c r="B602" t="s">
        <v>795</v>
      </c>
      <c r="C602" t="s">
        <v>811</v>
      </c>
      <c r="D602" s="5">
        <v>1</v>
      </c>
      <c r="E602" s="5">
        <v>96</v>
      </c>
      <c r="F602" s="5">
        <v>213</v>
      </c>
      <c r="G602" s="5">
        <v>1</v>
      </c>
      <c r="H602" s="5" t="s">
        <v>7</v>
      </c>
      <c r="I602">
        <v>18</v>
      </c>
      <c r="J602">
        <v>13</v>
      </c>
      <c r="K602">
        <v>10</v>
      </c>
      <c r="L602">
        <v>18</v>
      </c>
      <c r="M602">
        <v>17</v>
      </c>
      <c r="N602">
        <v>0</v>
      </c>
      <c r="P602">
        <v>8</v>
      </c>
      <c r="Q602">
        <v>12</v>
      </c>
    </row>
    <row r="603" spans="1:17" x14ac:dyDescent="0.25">
      <c r="A603" s="7">
        <v>521008383</v>
      </c>
      <c r="B603" t="s">
        <v>795</v>
      </c>
      <c r="C603" t="s">
        <v>813</v>
      </c>
      <c r="D603" s="5">
        <v>1</v>
      </c>
      <c r="E603" s="5">
        <v>158</v>
      </c>
      <c r="F603" s="5">
        <v>213</v>
      </c>
      <c r="G603" s="5">
        <v>3</v>
      </c>
      <c r="H603" s="5" t="s">
        <v>5</v>
      </c>
      <c r="I603">
        <v>26</v>
      </c>
      <c r="J603">
        <v>14</v>
      </c>
      <c r="K603">
        <v>17</v>
      </c>
      <c r="L603">
        <v>14</v>
      </c>
      <c r="M603">
        <v>19</v>
      </c>
      <c r="N603">
        <v>32</v>
      </c>
      <c r="P603">
        <v>12</v>
      </c>
      <c r="Q603">
        <v>24</v>
      </c>
    </row>
    <row r="604" spans="1:17" x14ac:dyDescent="0.25">
      <c r="A604" s="7">
        <v>521008560</v>
      </c>
      <c r="B604" t="s">
        <v>795</v>
      </c>
      <c r="C604" t="s">
        <v>814</v>
      </c>
      <c r="D604" s="5">
        <v>1</v>
      </c>
      <c r="E604" s="5">
        <v>163</v>
      </c>
      <c r="F604" s="5">
        <v>213</v>
      </c>
      <c r="G604" s="5">
        <v>3</v>
      </c>
      <c r="H604" s="5" t="s">
        <v>5</v>
      </c>
      <c r="I604">
        <v>23</v>
      </c>
      <c r="J604">
        <v>19</v>
      </c>
      <c r="K604">
        <v>12</v>
      </c>
      <c r="L604">
        <v>20</v>
      </c>
      <c r="M604">
        <v>17</v>
      </c>
      <c r="N604">
        <v>39</v>
      </c>
      <c r="P604">
        <v>11</v>
      </c>
      <c r="Q604">
        <v>22</v>
      </c>
    </row>
    <row r="605" spans="1:17" x14ac:dyDescent="0.25">
      <c r="A605" s="7">
        <v>521008619</v>
      </c>
      <c r="B605" t="s">
        <v>795</v>
      </c>
      <c r="C605" t="s">
        <v>812</v>
      </c>
      <c r="D605" s="5">
        <v>1</v>
      </c>
      <c r="E605" s="5">
        <v>163</v>
      </c>
      <c r="F605" s="5">
        <v>213</v>
      </c>
      <c r="G605" s="5">
        <v>3</v>
      </c>
      <c r="H605" s="5" t="s">
        <v>5</v>
      </c>
      <c r="I605">
        <v>25</v>
      </c>
      <c r="J605">
        <v>17</v>
      </c>
      <c r="K605">
        <v>16</v>
      </c>
      <c r="L605">
        <v>17</v>
      </c>
      <c r="M605">
        <v>18</v>
      </c>
      <c r="N605">
        <v>35</v>
      </c>
      <c r="P605">
        <v>10</v>
      </c>
      <c r="Q605">
        <v>25</v>
      </c>
    </row>
    <row r="606" spans="1:17" x14ac:dyDescent="0.25">
      <c r="A606" s="7">
        <v>521008915</v>
      </c>
      <c r="B606" t="s">
        <v>795</v>
      </c>
      <c r="C606" t="s">
        <v>815</v>
      </c>
      <c r="D606" s="5">
        <v>6</v>
      </c>
      <c r="E606" s="5">
        <v>156</v>
      </c>
      <c r="F606" s="5">
        <v>192</v>
      </c>
      <c r="G606" s="5">
        <v>3</v>
      </c>
      <c r="H606" s="5" t="s">
        <v>5</v>
      </c>
      <c r="I606">
        <v>27</v>
      </c>
      <c r="J606">
        <v>17</v>
      </c>
      <c r="K606">
        <v>17</v>
      </c>
      <c r="L606">
        <v>19</v>
      </c>
      <c r="M606">
        <v>19</v>
      </c>
      <c r="N606">
        <v>24</v>
      </c>
      <c r="P606">
        <v>8</v>
      </c>
      <c r="Q606">
        <v>25</v>
      </c>
    </row>
    <row r="607" spans="1:17" x14ac:dyDescent="0.25">
      <c r="A607" s="7">
        <v>521008922</v>
      </c>
      <c r="B607" t="s">
        <v>795</v>
      </c>
      <c r="C607" t="s">
        <v>816</v>
      </c>
      <c r="D607" s="5">
        <v>1</v>
      </c>
      <c r="E607" s="5">
        <v>131</v>
      </c>
      <c r="F607" s="5">
        <v>213</v>
      </c>
      <c r="G607" s="5">
        <v>2</v>
      </c>
      <c r="H607" s="5" t="s">
        <v>8</v>
      </c>
      <c r="I607">
        <v>15</v>
      </c>
      <c r="J607">
        <v>15</v>
      </c>
      <c r="K607">
        <v>13</v>
      </c>
      <c r="L607">
        <v>16</v>
      </c>
      <c r="M607">
        <v>13</v>
      </c>
      <c r="N607">
        <v>35</v>
      </c>
      <c r="P607">
        <v>10</v>
      </c>
      <c r="Q607">
        <v>14</v>
      </c>
    </row>
    <row r="608" spans="1:17" x14ac:dyDescent="0.25">
      <c r="A608" s="7">
        <v>521010174</v>
      </c>
      <c r="B608" t="s">
        <v>795</v>
      </c>
      <c r="C608" t="s">
        <v>817</v>
      </c>
      <c r="D608" s="5">
        <v>1</v>
      </c>
      <c r="E608" s="5">
        <v>72</v>
      </c>
      <c r="F608" s="5">
        <v>213</v>
      </c>
      <c r="G608" s="5">
        <v>1</v>
      </c>
      <c r="H608" s="5" t="s">
        <v>7</v>
      </c>
      <c r="I608">
        <v>0</v>
      </c>
      <c r="J608">
        <v>11</v>
      </c>
      <c r="K608">
        <v>11</v>
      </c>
      <c r="L608">
        <v>15</v>
      </c>
      <c r="M608">
        <v>11</v>
      </c>
      <c r="N608">
        <v>0</v>
      </c>
      <c r="P608">
        <v>13</v>
      </c>
      <c r="Q608">
        <v>11</v>
      </c>
    </row>
    <row r="609" spans="1:17" x14ac:dyDescent="0.25">
      <c r="A609" s="7">
        <v>521009027</v>
      </c>
      <c r="B609" t="s">
        <v>795</v>
      </c>
      <c r="C609" t="s">
        <v>818</v>
      </c>
      <c r="D609" s="5">
        <v>5</v>
      </c>
      <c r="E609" s="5">
        <v>116</v>
      </c>
      <c r="F609" s="5">
        <v>208</v>
      </c>
      <c r="G609" s="5">
        <v>2</v>
      </c>
      <c r="H609" s="5" t="s">
        <v>8</v>
      </c>
      <c r="I609">
        <v>18</v>
      </c>
      <c r="J609">
        <v>13</v>
      </c>
      <c r="K609">
        <v>11</v>
      </c>
      <c r="L609">
        <v>12</v>
      </c>
      <c r="M609">
        <v>11</v>
      </c>
      <c r="N609">
        <v>22</v>
      </c>
      <c r="P609">
        <v>8</v>
      </c>
      <c r="Q609">
        <v>21</v>
      </c>
    </row>
    <row r="610" spans="1:17" x14ac:dyDescent="0.25">
      <c r="A610" s="7">
        <v>521008432</v>
      </c>
      <c r="B610" t="s">
        <v>795</v>
      </c>
      <c r="C610" t="s">
        <v>819</v>
      </c>
      <c r="D610" s="5">
        <v>1</v>
      </c>
      <c r="E610" s="5">
        <v>134</v>
      </c>
      <c r="F610" s="5">
        <v>213</v>
      </c>
      <c r="G610" s="5">
        <v>2</v>
      </c>
      <c r="H610" s="5" t="s">
        <v>8</v>
      </c>
      <c r="I610">
        <v>24</v>
      </c>
      <c r="J610">
        <v>15</v>
      </c>
      <c r="K610">
        <v>13</v>
      </c>
      <c r="L610">
        <v>12</v>
      </c>
      <c r="M610">
        <v>14</v>
      </c>
      <c r="N610">
        <v>32</v>
      </c>
      <c r="P610">
        <v>12</v>
      </c>
      <c r="Q610">
        <v>12</v>
      </c>
    </row>
    <row r="611" spans="1:17" x14ac:dyDescent="0.25">
      <c r="A611" s="7">
        <v>521010488</v>
      </c>
      <c r="B611" t="s">
        <v>795</v>
      </c>
      <c r="C611" t="s">
        <v>820</v>
      </c>
      <c r="D611" s="5">
        <v>2</v>
      </c>
      <c r="E611" s="5">
        <v>141</v>
      </c>
      <c r="F611" s="5">
        <v>197</v>
      </c>
      <c r="G611" s="5">
        <v>3</v>
      </c>
      <c r="H611" s="5" t="s">
        <v>5</v>
      </c>
      <c r="I611">
        <v>19</v>
      </c>
      <c r="J611">
        <v>16</v>
      </c>
      <c r="K611">
        <v>17</v>
      </c>
      <c r="L611">
        <v>20</v>
      </c>
      <c r="M611">
        <v>14</v>
      </c>
      <c r="N611">
        <v>23</v>
      </c>
      <c r="P611">
        <v>12</v>
      </c>
      <c r="Q611">
        <v>20</v>
      </c>
    </row>
    <row r="612" spans="1:17" x14ac:dyDescent="0.25">
      <c r="A612" s="7">
        <v>521008658</v>
      </c>
      <c r="B612" t="s">
        <v>795</v>
      </c>
      <c r="C612" t="s">
        <v>821</v>
      </c>
      <c r="D612" s="5">
        <v>1</v>
      </c>
      <c r="E612" s="5">
        <v>153</v>
      </c>
      <c r="F612" s="5">
        <v>213</v>
      </c>
      <c r="G612" s="5">
        <v>3</v>
      </c>
      <c r="H612" s="5" t="s">
        <v>5</v>
      </c>
      <c r="I612">
        <v>25</v>
      </c>
      <c r="J612">
        <v>15</v>
      </c>
      <c r="K612">
        <v>15</v>
      </c>
      <c r="L612">
        <v>17</v>
      </c>
      <c r="M612">
        <v>16</v>
      </c>
      <c r="N612">
        <v>35</v>
      </c>
      <c r="P612">
        <v>11</v>
      </c>
      <c r="Q612">
        <v>19</v>
      </c>
    </row>
    <row r="613" spans="1:17" x14ac:dyDescent="0.25">
      <c r="A613" s="7">
        <v>521008520</v>
      </c>
      <c r="B613" t="s">
        <v>795</v>
      </c>
      <c r="C613" t="s">
        <v>822</v>
      </c>
      <c r="D613" s="5">
        <v>6</v>
      </c>
      <c r="E613" s="5">
        <v>152</v>
      </c>
      <c r="F613" s="5">
        <v>192</v>
      </c>
      <c r="G613" s="5">
        <v>3</v>
      </c>
      <c r="H613" s="5" t="s">
        <v>5</v>
      </c>
      <c r="I613">
        <v>27</v>
      </c>
      <c r="J613">
        <v>16</v>
      </c>
      <c r="K613">
        <v>13</v>
      </c>
      <c r="L613">
        <v>20</v>
      </c>
      <c r="M613">
        <v>17</v>
      </c>
      <c r="N613">
        <v>27</v>
      </c>
      <c r="P613">
        <v>9</v>
      </c>
      <c r="Q613">
        <v>23</v>
      </c>
    </row>
    <row r="614" spans="1:17" x14ac:dyDescent="0.25">
      <c r="A614" s="7">
        <v>521008425</v>
      </c>
      <c r="B614" t="s">
        <v>795</v>
      </c>
      <c r="C614" t="s">
        <v>823</v>
      </c>
      <c r="D614" s="5">
        <v>1</v>
      </c>
      <c r="E614" s="5">
        <v>141</v>
      </c>
      <c r="F614" s="5">
        <v>213</v>
      </c>
      <c r="G614" s="5">
        <v>3</v>
      </c>
      <c r="H614" s="5" t="s">
        <v>5</v>
      </c>
      <c r="I614">
        <v>19</v>
      </c>
      <c r="J614">
        <v>14</v>
      </c>
      <c r="K614">
        <v>15</v>
      </c>
      <c r="L614">
        <v>17</v>
      </c>
      <c r="M614">
        <v>14</v>
      </c>
      <c r="N614">
        <v>32</v>
      </c>
      <c r="P614">
        <v>11</v>
      </c>
      <c r="Q614">
        <v>19</v>
      </c>
    </row>
    <row r="615" spans="1:17" x14ac:dyDescent="0.25">
      <c r="A615" s="7">
        <v>521010209</v>
      </c>
      <c r="B615" t="s">
        <v>795</v>
      </c>
      <c r="C615" t="s">
        <v>824</v>
      </c>
      <c r="D615" s="5">
        <v>6</v>
      </c>
      <c r="E615" s="5">
        <v>121</v>
      </c>
      <c r="F615" s="5">
        <v>192</v>
      </c>
      <c r="G615" s="5">
        <v>3</v>
      </c>
      <c r="H615" s="5" t="s">
        <v>5</v>
      </c>
      <c r="I615">
        <v>23</v>
      </c>
      <c r="J615">
        <v>16</v>
      </c>
      <c r="K615">
        <v>11</v>
      </c>
      <c r="L615">
        <v>15</v>
      </c>
      <c r="M615">
        <v>14</v>
      </c>
      <c r="N615">
        <v>19</v>
      </c>
      <c r="P615">
        <v>8</v>
      </c>
      <c r="Q615">
        <v>15</v>
      </c>
    </row>
    <row r="616" spans="1:17" x14ac:dyDescent="0.25">
      <c r="A616" s="7">
        <v>521008538</v>
      </c>
      <c r="B616" t="s">
        <v>795</v>
      </c>
      <c r="C616" t="s">
        <v>825</v>
      </c>
      <c r="D616" s="5">
        <v>2</v>
      </c>
      <c r="E616" s="5">
        <v>164</v>
      </c>
      <c r="F616" s="5">
        <v>197</v>
      </c>
      <c r="G616" s="5">
        <v>4</v>
      </c>
      <c r="H616" s="5" t="s">
        <v>6</v>
      </c>
      <c r="I616">
        <v>29</v>
      </c>
      <c r="J616">
        <v>20</v>
      </c>
      <c r="K616">
        <v>16</v>
      </c>
      <c r="L616">
        <v>18</v>
      </c>
      <c r="M616">
        <v>19</v>
      </c>
      <c r="N616">
        <v>26</v>
      </c>
      <c r="P616">
        <v>12</v>
      </c>
      <c r="Q616">
        <v>24</v>
      </c>
    </row>
    <row r="617" spans="1:17" x14ac:dyDescent="0.25">
      <c r="A617" s="7">
        <v>521008496</v>
      </c>
      <c r="B617" t="s">
        <v>795</v>
      </c>
      <c r="C617" t="s">
        <v>826</v>
      </c>
      <c r="D617" s="5">
        <v>6</v>
      </c>
      <c r="E617" s="5">
        <v>124</v>
      </c>
      <c r="F617" s="5">
        <v>192</v>
      </c>
      <c r="G617" s="5">
        <v>2</v>
      </c>
      <c r="H617" s="5" t="s">
        <v>8</v>
      </c>
      <c r="I617">
        <v>18</v>
      </c>
      <c r="J617">
        <v>13</v>
      </c>
      <c r="K617">
        <v>13</v>
      </c>
      <c r="L617">
        <v>18</v>
      </c>
      <c r="M617">
        <v>15</v>
      </c>
      <c r="N617">
        <v>16</v>
      </c>
      <c r="P617">
        <v>11</v>
      </c>
      <c r="Q617">
        <v>20</v>
      </c>
    </row>
    <row r="618" spans="1:17" x14ac:dyDescent="0.25">
      <c r="A618" s="7">
        <v>521008471</v>
      </c>
      <c r="B618" t="s">
        <v>795</v>
      </c>
      <c r="C618" t="s">
        <v>827</v>
      </c>
      <c r="D618" s="5">
        <v>2</v>
      </c>
      <c r="E618" s="5">
        <v>151</v>
      </c>
      <c r="F618" s="5">
        <v>197</v>
      </c>
      <c r="G618" s="5">
        <v>3</v>
      </c>
      <c r="H618" s="5" t="s">
        <v>5</v>
      </c>
      <c r="I618">
        <v>25</v>
      </c>
      <c r="J618">
        <v>14</v>
      </c>
      <c r="K618">
        <v>16</v>
      </c>
      <c r="L618">
        <v>17</v>
      </c>
      <c r="M618">
        <v>18</v>
      </c>
      <c r="N618">
        <v>26</v>
      </c>
      <c r="P618">
        <v>12</v>
      </c>
      <c r="Q618">
        <v>23</v>
      </c>
    </row>
    <row r="619" spans="1:17" x14ac:dyDescent="0.25">
      <c r="A619" s="7">
        <v>521009806</v>
      </c>
      <c r="B619" t="s">
        <v>795</v>
      </c>
      <c r="C619" t="s">
        <v>828</v>
      </c>
      <c r="D619" s="5">
        <v>6</v>
      </c>
      <c r="E619" s="5">
        <v>146</v>
      </c>
      <c r="F619" s="5">
        <v>192</v>
      </c>
      <c r="G619" s="5">
        <v>3</v>
      </c>
      <c r="H619" s="5" t="s">
        <v>5</v>
      </c>
      <c r="I619">
        <v>24</v>
      </c>
      <c r="J619">
        <v>16</v>
      </c>
      <c r="K619">
        <v>14</v>
      </c>
      <c r="L619">
        <v>20</v>
      </c>
      <c r="M619">
        <v>16</v>
      </c>
      <c r="N619">
        <v>24</v>
      </c>
      <c r="P619">
        <v>11</v>
      </c>
      <c r="Q619">
        <v>21</v>
      </c>
    </row>
    <row r="620" spans="1:17" x14ac:dyDescent="0.25">
      <c r="A620" s="7">
        <v>521009796</v>
      </c>
      <c r="B620" t="s">
        <v>795</v>
      </c>
      <c r="C620" t="s">
        <v>829</v>
      </c>
      <c r="D620" s="5">
        <v>1</v>
      </c>
      <c r="E620" s="5">
        <v>108</v>
      </c>
      <c r="F620" s="5">
        <v>213</v>
      </c>
      <c r="G620" s="5">
        <v>2</v>
      </c>
      <c r="H620" s="5" t="s">
        <v>8</v>
      </c>
      <c r="I620">
        <v>11</v>
      </c>
      <c r="J620">
        <v>13</v>
      </c>
      <c r="K620">
        <v>8</v>
      </c>
      <c r="L620">
        <v>14</v>
      </c>
      <c r="M620">
        <v>16</v>
      </c>
      <c r="N620">
        <v>25</v>
      </c>
      <c r="P620">
        <v>7</v>
      </c>
      <c r="Q620">
        <v>14</v>
      </c>
    </row>
    <row r="621" spans="1:17" x14ac:dyDescent="0.25">
      <c r="A621" s="7">
        <v>521008369</v>
      </c>
      <c r="B621" t="s">
        <v>795</v>
      </c>
      <c r="C621" t="s">
        <v>830</v>
      </c>
      <c r="D621" s="5">
        <v>1</v>
      </c>
      <c r="E621" s="5">
        <v>149</v>
      </c>
      <c r="F621" s="5">
        <v>213</v>
      </c>
      <c r="G621" s="5">
        <v>3</v>
      </c>
      <c r="H621" s="5" t="s">
        <v>5</v>
      </c>
      <c r="I621">
        <v>23</v>
      </c>
      <c r="J621">
        <v>18</v>
      </c>
      <c r="K621">
        <v>14</v>
      </c>
      <c r="L621">
        <v>18</v>
      </c>
      <c r="M621">
        <v>15</v>
      </c>
      <c r="N621">
        <v>30</v>
      </c>
      <c r="P621">
        <v>11</v>
      </c>
      <c r="Q621">
        <v>20</v>
      </c>
    </row>
    <row r="622" spans="1:17" x14ac:dyDescent="0.25">
      <c r="A622" s="7">
        <v>521010470</v>
      </c>
      <c r="B622" t="s">
        <v>795</v>
      </c>
      <c r="C622" t="s">
        <v>831</v>
      </c>
      <c r="D622" s="5">
        <v>1</v>
      </c>
      <c r="E622" s="5">
        <v>162</v>
      </c>
      <c r="F622" s="5">
        <v>213</v>
      </c>
      <c r="G622" s="5">
        <v>3</v>
      </c>
      <c r="H622" s="5" t="s">
        <v>5</v>
      </c>
      <c r="I622">
        <v>23</v>
      </c>
      <c r="J622">
        <v>18</v>
      </c>
      <c r="K622">
        <v>14</v>
      </c>
      <c r="L622">
        <v>19</v>
      </c>
      <c r="M622">
        <v>19</v>
      </c>
      <c r="N622">
        <v>34</v>
      </c>
      <c r="P622">
        <v>12</v>
      </c>
      <c r="Q622">
        <v>23</v>
      </c>
    </row>
    <row r="623" spans="1:17" x14ac:dyDescent="0.25">
      <c r="A623" s="7">
        <v>521008440</v>
      </c>
      <c r="B623" t="s">
        <v>795</v>
      </c>
      <c r="C623" t="s">
        <v>832</v>
      </c>
      <c r="D623" s="5">
        <v>2</v>
      </c>
      <c r="E623" s="5">
        <v>126</v>
      </c>
      <c r="F623" s="5">
        <v>197</v>
      </c>
      <c r="G623" s="5">
        <v>3</v>
      </c>
      <c r="H623" s="5" t="s">
        <v>5</v>
      </c>
      <c r="I623">
        <v>22</v>
      </c>
      <c r="J623">
        <v>15</v>
      </c>
      <c r="K623">
        <v>13</v>
      </c>
      <c r="L623">
        <v>12</v>
      </c>
      <c r="M623">
        <v>17</v>
      </c>
      <c r="N623">
        <v>23</v>
      </c>
      <c r="P623">
        <v>8</v>
      </c>
      <c r="Q623">
        <v>16</v>
      </c>
    </row>
    <row r="624" spans="1:17" x14ac:dyDescent="0.25">
      <c r="A624" s="7">
        <v>521007189</v>
      </c>
      <c r="B624" t="s">
        <v>795</v>
      </c>
      <c r="C624" t="s">
        <v>833</v>
      </c>
      <c r="D624" s="5">
        <v>1</v>
      </c>
      <c r="E624" s="5">
        <v>144</v>
      </c>
      <c r="F624" s="5">
        <v>213</v>
      </c>
      <c r="G624" s="5">
        <v>3</v>
      </c>
      <c r="H624" s="5" t="s">
        <v>5</v>
      </c>
      <c r="I624">
        <v>22</v>
      </c>
      <c r="J624">
        <v>13</v>
      </c>
      <c r="K624">
        <v>13</v>
      </c>
      <c r="L624">
        <v>17</v>
      </c>
      <c r="M624">
        <v>17</v>
      </c>
      <c r="N624">
        <v>33</v>
      </c>
      <c r="P624">
        <v>10</v>
      </c>
      <c r="Q624">
        <v>19</v>
      </c>
    </row>
    <row r="625" spans="1:17" x14ac:dyDescent="0.25">
      <c r="A625" s="7">
        <v>521010336</v>
      </c>
      <c r="B625" t="s">
        <v>795</v>
      </c>
      <c r="C625" t="s">
        <v>834</v>
      </c>
      <c r="D625" s="5">
        <v>2</v>
      </c>
      <c r="E625" s="5">
        <v>145</v>
      </c>
      <c r="F625" s="5">
        <v>197</v>
      </c>
      <c r="G625" s="5">
        <v>3</v>
      </c>
      <c r="H625" s="5" t="s">
        <v>5</v>
      </c>
      <c r="I625">
        <v>23</v>
      </c>
      <c r="J625">
        <v>15</v>
      </c>
      <c r="K625">
        <v>14</v>
      </c>
      <c r="L625">
        <v>17</v>
      </c>
      <c r="M625">
        <v>20</v>
      </c>
      <c r="N625">
        <v>25</v>
      </c>
      <c r="P625">
        <v>10</v>
      </c>
      <c r="Q625">
        <v>21</v>
      </c>
    </row>
    <row r="626" spans="1:17" x14ac:dyDescent="0.25">
      <c r="A626" s="7">
        <v>523004257</v>
      </c>
      <c r="B626" t="s">
        <v>835</v>
      </c>
      <c r="C626" t="s">
        <v>836</v>
      </c>
      <c r="D626" s="5">
        <v>1</v>
      </c>
      <c r="E626" s="5">
        <v>147</v>
      </c>
      <c r="F626" s="5">
        <v>213</v>
      </c>
      <c r="G626" s="5">
        <v>3</v>
      </c>
      <c r="H626" s="5" t="s">
        <v>5</v>
      </c>
      <c r="I626">
        <v>20</v>
      </c>
      <c r="J626">
        <v>17</v>
      </c>
      <c r="K626">
        <v>13</v>
      </c>
      <c r="L626">
        <v>18</v>
      </c>
      <c r="M626">
        <v>15</v>
      </c>
      <c r="N626">
        <v>35</v>
      </c>
      <c r="P626">
        <v>12</v>
      </c>
      <c r="Q626">
        <v>17</v>
      </c>
    </row>
    <row r="627" spans="1:17" x14ac:dyDescent="0.25">
      <c r="A627" s="7">
        <v>523000252</v>
      </c>
      <c r="B627" t="s">
        <v>835</v>
      </c>
      <c r="C627" t="s">
        <v>837</v>
      </c>
      <c r="D627" s="5">
        <v>1</v>
      </c>
      <c r="E627" s="5">
        <v>150</v>
      </c>
      <c r="F627" s="5">
        <v>213</v>
      </c>
      <c r="G627" s="5">
        <v>3</v>
      </c>
      <c r="H627" s="5" t="s">
        <v>5</v>
      </c>
      <c r="I627">
        <v>20</v>
      </c>
      <c r="J627">
        <v>17</v>
      </c>
      <c r="K627">
        <v>15</v>
      </c>
      <c r="L627">
        <v>19</v>
      </c>
      <c r="M627">
        <v>16</v>
      </c>
      <c r="N627">
        <v>33</v>
      </c>
      <c r="P627">
        <v>10</v>
      </c>
      <c r="Q627">
        <v>20</v>
      </c>
    </row>
    <row r="628" spans="1:17" x14ac:dyDescent="0.25">
      <c r="A628" s="7">
        <v>523000630</v>
      </c>
      <c r="B628" t="s">
        <v>835</v>
      </c>
      <c r="C628" t="s">
        <v>838</v>
      </c>
      <c r="D628" s="5">
        <v>1</v>
      </c>
      <c r="E628" s="5">
        <v>170</v>
      </c>
      <c r="F628" s="5">
        <v>213</v>
      </c>
      <c r="G628" s="5">
        <v>3</v>
      </c>
      <c r="H628" s="5" t="s">
        <v>5</v>
      </c>
      <c r="I628">
        <v>26</v>
      </c>
      <c r="J628">
        <v>14</v>
      </c>
      <c r="K628">
        <v>14</v>
      </c>
      <c r="L628">
        <v>20</v>
      </c>
      <c r="M628">
        <v>18</v>
      </c>
      <c r="N628">
        <v>40</v>
      </c>
      <c r="P628">
        <v>13</v>
      </c>
      <c r="Q628">
        <v>25</v>
      </c>
    </row>
    <row r="629" spans="1:17" x14ac:dyDescent="0.25">
      <c r="A629" s="7">
        <v>523000365</v>
      </c>
      <c r="B629" t="s">
        <v>835</v>
      </c>
      <c r="C629" t="s">
        <v>839</v>
      </c>
      <c r="D629" s="5">
        <v>1</v>
      </c>
      <c r="E629" s="5">
        <v>191</v>
      </c>
      <c r="F629" s="5">
        <v>213</v>
      </c>
      <c r="G629" s="5">
        <v>4</v>
      </c>
      <c r="H629" s="5" t="s">
        <v>6</v>
      </c>
      <c r="I629">
        <v>30</v>
      </c>
      <c r="J629">
        <v>21</v>
      </c>
      <c r="K629">
        <v>17</v>
      </c>
      <c r="L629">
        <v>20</v>
      </c>
      <c r="M629">
        <v>19</v>
      </c>
      <c r="N629">
        <v>43</v>
      </c>
      <c r="P629">
        <v>14</v>
      </c>
      <c r="Q629">
        <v>27</v>
      </c>
    </row>
    <row r="630" spans="1:17" x14ac:dyDescent="0.25">
      <c r="A630" s="7">
        <v>523004240</v>
      </c>
      <c r="B630" t="s">
        <v>835</v>
      </c>
      <c r="C630" t="s">
        <v>840</v>
      </c>
      <c r="D630" s="5">
        <v>6</v>
      </c>
      <c r="E630" s="5">
        <v>122</v>
      </c>
      <c r="F630" s="5">
        <v>192</v>
      </c>
      <c r="G630" s="5">
        <v>3</v>
      </c>
      <c r="H630" s="5" t="s">
        <v>5</v>
      </c>
      <c r="I630">
        <v>17</v>
      </c>
      <c r="J630">
        <v>11</v>
      </c>
      <c r="K630">
        <v>11</v>
      </c>
      <c r="L630">
        <v>17</v>
      </c>
      <c r="M630">
        <v>16</v>
      </c>
      <c r="N630">
        <v>23</v>
      </c>
      <c r="P630">
        <v>10</v>
      </c>
      <c r="Q630">
        <v>17</v>
      </c>
    </row>
    <row r="631" spans="1:17" x14ac:dyDescent="0.25">
      <c r="A631" s="7">
        <v>523000453</v>
      </c>
      <c r="B631" t="s">
        <v>835</v>
      </c>
      <c r="C631" t="s">
        <v>841</v>
      </c>
      <c r="D631" s="5">
        <v>1</v>
      </c>
      <c r="E631" s="5">
        <v>161</v>
      </c>
      <c r="F631" s="5">
        <v>213</v>
      </c>
      <c r="G631" s="5">
        <v>3</v>
      </c>
      <c r="H631" s="5" t="s">
        <v>5</v>
      </c>
      <c r="I631">
        <v>21</v>
      </c>
      <c r="J631">
        <v>18</v>
      </c>
      <c r="K631">
        <v>17</v>
      </c>
      <c r="L631">
        <v>19</v>
      </c>
      <c r="M631">
        <v>16</v>
      </c>
      <c r="N631">
        <v>35</v>
      </c>
      <c r="P631">
        <v>13</v>
      </c>
      <c r="Q631">
        <v>22</v>
      </c>
    </row>
    <row r="632" spans="1:17" x14ac:dyDescent="0.25">
      <c r="A632" s="7">
        <v>523000421</v>
      </c>
      <c r="B632" t="s">
        <v>835</v>
      </c>
      <c r="C632" t="s">
        <v>842</v>
      </c>
      <c r="D632" s="5">
        <v>5</v>
      </c>
      <c r="E632" s="5">
        <v>93</v>
      </c>
      <c r="F632" s="5">
        <v>208</v>
      </c>
      <c r="G632" s="5">
        <v>1</v>
      </c>
      <c r="H632" s="5" t="s">
        <v>7</v>
      </c>
      <c r="I632">
        <v>18</v>
      </c>
      <c r="J632">
        <v>17</v>
      </c>
      <c r="K632">
        <v>7</v>
      </c>
      <c r="L632">
        <v>15</v>
      </c>
      <c r="M632">
        <v>12</v>
      </c>
      <c r="N632">
        <v>0</v>
      </c>
      <c r="P632">
        <v>10</v>
      </c>
      <c r="Q632">
        <v>14</v>
      </c>
    </row>
    <row r="633" spans="1:17" x14ac:dyDescent="0.25">
      <c r="A633" s="7">
        <v>523000421</v>
      </c>
      <c r="B633" t="s">
        <v>835</v>
      </c>
      <c r="C633" t="s">
        <v>842</v>
      </c>
      <c r="D633" s="5">
        <v>6</v>
      </c>
      <c r="E633" s="5">
        <v>116</v>
      </c>
      <c r="F633" s="5">
        <v>192</v>
      </c>
      <c r="G633" s="5">
        <v>3</v>
      </c>
      <c r="H633" s="5" t="s">
        <v>5</v>
      </c>
      <c r="I633">
        <v>19</v>
      </c>
      <c r="J633">
        <v>11</v>
      </c>
      <c r="K633">
        <v>9</v>
      </c>
      <c r="L633">
        <v>16</v>
      </c>
      <c r="M633">
        <v>12</v>
      </c>
      <c r="N633">
        <v>24</v>
      </c>
      <c r="P633">
        <v>9</v>
      </c>
      <c r="Q633">
        <v>16</v>
      </c>
    </row>
    <row r="634" spans="1:17" x14ac:dyDescent="0.25">
      <c r="A634" s="7">
        <v>523000277</v>
      </c>
      <c r="B634" t="s">
        <v>835</v>
      </c>
      <c r="C634" t="s">
        <v>843</v>
      </c>
      <c r="D634" s="5">
        <v>1</v>
      </c>
      <c r="E634" s="5">
        <v>123</v>
      </c>
      <c r="F634" s="5">
        <v>213</v>
      </c>
      <c r="G634" s="5">
        <v>2</v>
      </c>
      <c r="H634" s="5" t="s">
        <v>8</v>
      </c>
      <c r="I634">
        <v>16</v>
      </c>
      <c r="J634">
        <v>14</v>
      </c>
      <c r="K634">
        <v>7</v>
      </c>
      <c r="L634">
        <v>16</v>
      </c>
      <c r="M634">
        <v>14</v>
      </c>
      <c r="N634">
        <v>28</v>
      </c>
      <c r="P634">
        <v>9</v>
      </c>
      <c r="Q634">
        <v>19</v>
      </c>
    </row>
    <row r="635" spans="1:17" x14ac:dyDescent="0.25">
      <c r="A635" s="7">
        <v>523000140</v>
      </c>
      <c r="B635" t="s">
        <v>835</v>
      </c>
      <c r="C635" t="s">
        <v>844</v>
      </c>
      <c r="D635" s="5">
        <v>1</v>
      </c>
      <c r="E635" s="5">
        <v>155</v>
      </c>
      <c r="F635" s="5">
        <v>213</v>
      </c>
      <c r="G635" s="5">
        <v>3</v>
      </c>
      <c r="H635" s="5" t="s">
        <v>5</v>
      </c>
      <c r="I635">
        <v>20</v>
      </c>
      <c r="J635">
        <v>15</v>
      </c>
      <c r="K635">
        <v>16</v>
      </c>
      <c r="L635">
        <v>19</v>
      </c>
      <c r="M635">
        <v>17</v>
      </c>
      <c r="N635">
        <v>34</v>
      </c>
      <c r="P635">
        <v>11</v>
      </c>
      <c r="Q635">
        <v>23</v>
      </c>
    </row>
    <row r="636" spans="1:17" x14ac:dyDescent="0.25">
      <c r="A636" s="7">
        <v>523000164</v>
      </c>
      <c r="B636" t="s">
        <v>835</v>
      </c>
      <c r="C636" t="s">
        <v>845</v>
      </c>
      <c r="D636" s="5">
        <v>2</v>
      </c>
      <c r="E636" s="5">
        <v>145</v>
      </c>
      <c r="F636" s="5">
        <v>197</v>
      </c>
      <c r="G636" s="5">
        <v>3</v>
      </c>
      <c r="H636" s="5" t="s">
        <v>5</v>
      </c>
      <c r="I636">
        <v>21</v>
      </c>
      <c r="J636">
        <v>17</v>
      </c>
      <c r="K636">
        <v>14</v>
      </c>
      <c r="L636">
        <v>19</v>
      </c>
      <c r="M636">
        <v>15</v>
      </c>
      <c r="N636">
        <v>28</v>
      </c>
      <c r="P636">
        <v>11</v>
      </c>
      <c r="Q636">
        <v>20</v>
      </c>
    </row>
    <row r="637" spans="1:17" x14ac:dyDescent="0.25">
      <c r="A637" s="7">
        <v>523000693</v>
      </c>
      <c r="B637" t="s">
        <v>835</v>
      </c>
      <c r="C637" t="s">
        <v>846</v>
      </c>
      <c r="D637" s="5">
        <v>5</v>
      </c>
      <c r="E637" s="5">
        <v>157</v>
      </c>
      <c r="F637" s="5">
        <v>208</v>
      </c>
      <c r="G637" s="5">
        <v>3</v>
      </c>
      <c r="H637" s="5" t="s">
        <v>5</v>
      </c>
      <c r="I637">
        <v>23</v>
      </c>
      <c r="J637">
        <v>18</v>
      </c>
      <c r="K637">
        <v>14</v>
      </c>
      <c r="L637">
        <v>19</v>
      </c>
      <c r="M637">
        <v>16</v>
      </c>
      <c r="N637">
        <v>34</v>
      </c>
      <c r="P637">
        <v>10</v>
      </c>
      <c r="Q637">
        <v>23</v>
      </c>
    </row>
    <row r="638" spans="1:17" x14ac:dyDescent="0.25">
      <c r="A638" s="7">
        <v>523000460</v>
      </c>
      <c r="B638" t="s">
        <v>835</v>
      </c>
      <c r="C638" t="s">
        <v>847</v>
      </c>
      <c r="D638" s="5">
        <v>1</v>
      </c>
      <c r="E638" s="5">
        <v>143</v>
      </c>
      <c r="F638" s="5">
        <v>213</v>
      </c>
      <c r="G638" s="5">
        <v>3</v>
      </c>
      <c r="H638" s="5" t="s">
        <v>5</v>
      </c>
      <c r="I638">
        <v>17</v>
      </c>
      <c r="J638">
        <v>15</v>
      </c>
      <c r="K638">
        <v>11</v>
      </c>
      <c r="L638">
        <v>19</v>
      </c>
      <c r="M638">
        <v>16</v>
      </c>
      <c r="N638">
        <v>33</v>
      </c>
      <c r="P638">
        <v>11</v>
      </c>
      <c r="Q638">
        <v>21</v>
      </c>
    </row>
    <row r="639" spans="1:17" x14ac:dyDescent="0.25">
      <c r="A639" s="7">
        <v>523000301</v>
      </c>
      <c r="B639" t="s">
        <v>835</v>
      </c>
      <c r="C639" t="s">
        <v>848</v>
      </c>
      <c r="D639" s="5">
        <v>1</v>
      </c>
      <c r="E639" s="5">
        <v>144</v>
      </c>
      <c r="F639" s="5">
        <v>213</v>
      </c>
      <c r="G639" s="5">
        <v>3</v>
      </c>
      <c r="H639" s="5" t="s">
        <v>5</v>
      </c>
      <c r="I639">
        <v>17</v>
      </c>
      <c r="J639">
        <v>15</v>
      </c>
      <c r="K639">
        <v>12</v>
      </c>
      <c r="L639">
        <v>18</v>
      </c>
      <c r="M639">
        <v>17</v>
      </c>
      <c r="N639">
        <v>35</v>
      </c>
      <c r="P639">
        <v>11</v>
      </c>
      <c r="Q639">
        <v>19</v>
      </c>
    </row>
    <row r="640" spans="1:17" x14ac:dyDescent="0.25">
      <c r="A640" s="7">
        <v>523000615</v>
      </c>
      <c r="B640" t="s">
        <v>835</v>
      </c>
      <c r="C640" t="s">
        <v>849</v>
      </c>
      <c r="D640" s="5">
        <v>1</v>
      </c>
      <c r="E640" s="5">
        <v>170</v>
      </c>
      <c r="F640" s="5">
        <v>213</v>
      </c>
      <c r="G640" s="5">
        <v>3</v>
      </c>
      <c r="H640" s="5" t="s">
        <v>5</v>
      </c>
      <c r="I640">
        <v>23</v>
      </c>
      <c r="J640">
        <v>18</v>
      </c>
      <c r="K640">
        <v>14</v>
      </c>
      <c r="L640">
        <v>19</v>
      </c>
      <c r="M640">
        <v>18</v>
      </c>
      <c r="N640">
        <v>41</v>
      </c>
      <c r="P640">
        <v>13</v>
      </c>
      <c r="Q640">
        <v>24</v>
      </c>
    </row>
    <row r="641" spans="1:17" x14ac:dyDescent="0.25">
      <c r="A641" s="7">
        <v>523000686</v>
      </c>
      <c r="B641" t="s">
        <v>835</v>
      </c>
      <c r="C641" t="s">
        <v>850</v>
      </c>
      <c r="D641" s="5">
        <v>1</v>
      </c>
      <c r="E641" s="5">
        <v>145</v>
      </c>
      <c r="F641" s="5">
        <v>213</v>
      </c>
      <c r="G641" s="5">
        <v>3</v>
      </c>
      <c r="H641" s="5" t="s">
        <v>5</v>
      </c>
      <c r="I641">
        <v>19</v>
      </c>
      <c r="J641">
        <v>15</v>
      </c>
      <c r="K641">
        <v>14</v>
      </c>
      <c r="L641">
        <v>18</v>
      </c>
      <c r="M641">
        <v>16</v>
      </c>
      <c r="N641">
        <v>34</v>
      </c>
      <c r="P641">
        <v>11</v>
      </c>
      <c r="Q641">
        <v>18</v>
      </c>
    </row>
    <row r="642" spans="1:17" x14ac:dyDescent="0.25">
      <c r="A642" s="7">
        <v>523004313</v>
      </c>
      <c r="B642" t="s">
        <v>835</v>
      </c>
      <c r="C642" t="s">
        <v>851</v>
      </c>
      <c r="D642" s="5">
        <v>4</v>
      </c>
      <c r="E642" s="5">
        <v>78</v>
      </c>
      <c r="F642" s="5">
        <v>166</v>
      </c>
      <c r="G642" s="5">
        <v>2</v>
      </c>
      <c r="H642" s="5" t="s">
        <v>8</v>
      </c>
      <c r="I642">
        <v>13</v>
      </c>
      <c r="J642">
        <v>10</v>
      </c>
      <c r="K642">
        <v>7</v>
      </c>
      <c r="L642">
        <v>12</v>
      </c>
      <c r="M642">
        <v>10</v>
      </c>
      <c r="N642">
        <v>14</v>
      </c>
      <c r="P642">
        <v>0</v>
      </c>
      <c r="Q642">
        <v>12</v>
      </c>
    </row>
    <row r="643" spans="1:17" x14ac:dyDescent="0.25">
      <c r="A643" s="7">
        <v>523000446</v>
      </c>
      <c r="B643" t="s">
        <v>835</v>
      </c>
      <c r="C643" t="s">
        <v>852</v>
      </c>
      <c r="D643" s="5">
        <v>1</v>
      </c>
      <c r="E643" s="5">
        <v>119</v>
      </c>
      <c r="F643" s="5">
        <v>213</v>
      </c>
      <c r="G643" s="5">
        <v>2</v>
      </c>
      <c r="H643" s="5" t="s">
        <v>8</v>
      </c>
      <c r="I643">
        <v>16</v>
      </c>
      <c r="J643">
        <v>11</v>
      </c>
      <c r="K643">
        <v>12</v>
      </c>
      <c r="L643">
        <v>16</v>
      </c>
      <c r="M643">
        <v>16</v>
      </c>
      <c r="N643">
        <v>26</v>
      </c>
      <c r="P643">
        <v>8</v>
      </c>
      <c r="Q643">
        <v>14</v>
      </c>
    </row>
    <row r="644" spans="1:17" x14ac:dyDescent="0.25">
      <c r="A644" s="7">
        <v>523000446</v>
      </c>
      <c r="B644" t="s">
        <v>835</v>
      </c>
      <c r="C644" t="s">
        <v>852</v>
      </c>
      <c r="D644" s="5">
        <v>2</v>
      </c>
      <c r="E644" s="5">
        <v>86</v>
      </c>
      <c r="F644" s="5">
        <v>197</v>
      </c>
      <c r="G644" s="5">
        <v>1</v>
      </c>
      <c r="H644" s="5" t="s">
        <v>7</v>
      </c>
      <c r="I644">
        <v>16</v>
      </c>
      <c r="J644">
        <v>13</v>
      </c>
      <c r="K644">
        <v>12</v>
      </c>
      <c r="L644">
        <v>0</v>
      </c>
      <c r="M644">
        <v>14</v>
      </c>
      <c r="N644">
        <v>21</v>
      </c>
      <c r="P644">
        <v>10</v>
      </c>
      <c r="Q644">
        <v>0</v>
      </c>
    </row>
    <row r="645" spans="1:17" x14ac:dyDescent="0.25">
      <c r="A645" s="7">
        <v>523000647</v>
      </c>
      <c r="B645" t="s">
        <v>835</v>
      </c>
      <c r="C645" t="s">
        <v>853</v>
      </c>
      <c r="D645" s="5">
        <v>1</v>
      </c>
      <c r="E645" s="5">
        <v>159</v>
      </c>
      <c r="F645" s="5">
        <v>213</v>
      </c>
      <c r="G645" s="5">
        <v>3</v>
      </c>
      <c r="H645" s="5" t="s">
        <v>5</v>
      </c>
      <c r="I645">
        <v>19</v>
      </c>
      <c r="J645">
        <v>16</v>
      </c>
      <c r="K645">
        <v>17</v>
      </c>
      <c r="L645">
        <v>20</v>
      </c>
      <c r="M645">
        <v>19</v>
      </c>
      <c r="N645">
        <v>34</v>
      </c>
      <c r="P645">
        <v>11</v>
      </c>
      <c r="Q645">
        <v>23</v>
      </c>
    </row>
    <row r="646" spans="1:17" x14ac:dyDescent="0.25">
      <c r="A646" s="7">
        <v>523000654</v>
      </c>
      <c r="B646" t="s">
        <v>835</v>
      </c>
      <c r="C646" t="s">
        <v>854</v>
      </c>
      <c r="D646" s="5">
        <v>1</v>
      </c>
      <c r="E646" s="5">
        <v>168</v>
      </c>
      <c r="F646" s="5">
        <v>213</v>
      </c>
      <c r="G646" s="5">
        <v>3</v>
      </c>
      <c r="H646" s="5" t="s">
        <v>5</v>
      </c>
      <c r="I646">
        <v>23</v>
      </c>
      <c r="J646">
        <v>15</v>
      </c>
      <c r="K646">
        <v>13</v>
      </c>
      <c r="L646">
        <v>19</v>
      </c>
      <c r="M646">
        <v>18</v>
      </c>
      <c r="N646">
        <v>41</v>
      </c>
      <c r="P646">
        <v>13</v>
      </c>
      <c r="Q646">
        <v>26</v>
      </c>
    </row>
    <row r="647" spans="1:17" x14ac:dyDescent="0.25">
      <c r="A647" s="7">
        <v>523000260</v>
      </c>
      <c r="B647" t="s">
        <v>835</v>
      </c>
      <c r="C647" t="s">
        <v>855</v>
      </c>
      <c r="D647" s="5">
        <v>5</v>
      </c>
      <c r="E647" s="5">
        <v>135</v>
      </c>
      <c r="F647" s="5">
        <v>208</v>
      </c>
      <c r="G647" s="5">
        <v>3</v>
      </c>
      <c r="H647" s="5" t="s">
        <v>5</v>
      </c>
      <c r="I647">
        <v>18</v>
      </c>
      <c r="J647">
        <v>12</v>
      </c>
      <c r="K647">
        <v>11</v>
      </c>
      <c r="L647">
        <v>19</v>
      </c>
      <c r="M647">
        <v>14</v>
      </c>
      <c r="N647">
        <v>30</v>
      </c>
      <c r="P647">
        <v>11</v>
      </c>
      <c r="Q647">
        <v>20</v>
      </c>
    </row>
    <row r="648" spans="1:17" x14ac:dyDescent="0.25">
      <c r="A648" s="7">
        <v>523000326</v>
      </c>
      <c r="B648" t="s">
        <v>835</v>
      </c>
      <c r="C648" t="s">
        <v>856</v>
      </c>
      <c r="D648" s="5">
        <v>1</v>
      </c>
      <c r="E648" s="5">
        <v>162</v>
      </c>
      <c r="F648" s="5">
        <v>213</v>
      </c>
      <c r="G648" s="5">
        <v>3</v>
      </c>
      <c r="H648" s="5" t="s">
        <v>5</v>
      </c>
      <c r="I648">
        <v>23</v>
      </c>
      <c r="J648">
        <v>15</v>
      </c>
      <c r="K648">
        <v>14</v>
      </c>
      <c r="L648">
        <v>20</v>
      </c>
      <c r="M648">
        <v>17</v>
      </c>
      <c r="N648">
        <v>39</v>
      </c>
      <c r="P648">
        <v>13</v>
      </c>
      <c r="Q648">
        <v>21</v>
      </c>
    </row>
    <row r="649" spans="1:17" x14ac:dyDescent="0.25">
      <c r="A649" s="7">
        <v>523000478</v>
      </c>
      <c r="B649" t="s">
        <v>835</v>
      </c>
      <c r="C649" t="s">
        <v>857</v>
      </c>
      <c r="D649" s="5">
        <v>1</v>
      </c>
      <c r="E649" s="5">
        <v>148</v>
      </c>
      <c r="F649" s="5">
        <v>213</v>
      </c>
      <c r="G649" s="5">
        <v>3</v>
      </c>
      <c r="H649" s="5" t="s">
        <v>5</v>
      </c>
      <c r="I649">
        <v>22</v>
      </c>
      <c r="J649">
        <v>16</v>
      </c>
      <c r="K649">
        <v>13</v>
      </c>
      <c r="L649">
        <v>17</v>
      </c>
      <c r="M649">
        <v>16</v>
      </c>
      <c r="N649">
        <v>30</v>
      </c>
      <c r="P649">
        <v>13</v>
      </c>
      <c r="Q649">
        <v>21</v>
      </c>
    </row>
    <row r="650" spans="1:17" x14ac:dyDescent="0.25">
      <c r="A650" s="7">
        <v>523004264</v>
      </c>
      <c r="B650" t="s">
        <v>835</v>
      </c>
      <c r="C650" t="s">
        <v>858</v>
      </c>
      <c r="D650" s="5">
        <v>1</v>
      </c>
      <c r="E650" s="5">
        <v>127</v>
      </c>
      <c r="F650" s="5">
        <v>213</v>
      </c>
      <c r="G650" s="5">
        <v>2</v>
      </c>
      <c r="H650" s="5" t="s">
        <v>8</v>
      </c>
      <c r="I650">
        <v>19</v>
      </c>
      <c r="J650">
        <v>9</v>
      </c>
      <c r="K650">
        <v>11</v>
      </c>
      <c r="L650">
        <v>18</v>
      </c>
      <c r="M650">
        <v>15</v>
      </c>
      <c r="N650">
        <v>29</v>
      </c>
      <c r="P650">
        <v>11</v>
      </c>
      <c r="Q650">
        <v>15</v>
      </c>
    </row>
    <row r="651" spans="1:17" x14ac:dyDescent="0.25">
      <c r="A651" s="7">
        <v>523004320</v>
      </c>
      <c r="B651" t="s">
        <v>835</v>
      </c>
      <c r="C651" t="s">
        <v>859</v>
      </c>
      <c r="D651" s="5">
        <v>6</v>
      </c>
      <c r="E651" s="5">
        <v>120</v>
      </c>
      <c r="F651" s="5">
        <v>192</v>
      </c>
      <c r="G651" s="5">
        <v>2</v>
      </c>
      <c r="H651" s="5" t="s">
        <v>8</v>
      </c>
      <c r="I651">
        <v>18</v>
      </c>
      <c r="J651">
        <v>14</v>
      </c>
      <c r="K651">
        <v>10</v>
      </c>
      <c r="L651">
        <v>18</v>
      </c>
      <c r="M651">
        <v>15</v>
      </c>
      <c r="N651">
        <v>16</v>
      </c>
      <c r="P651">
        <v>11</v>
      </c>
      <c r="Q651">
        <v>18</v>
      </c>
    </row>
    <row r="652" spans="1:17" x14ac:dyDescent="0.25">
      <c r="A652" s="7">
        <v>523004271</v>
      </c>
      <c r="B652" t="s">
        <v>835</v>
      </c>
      <c r="C652" t="s">
        <v>860</v>
      </c>
      <c r="D652" s="5">
        <v>2</v>
      </c>
      <c r="E652" s="5">
        <v>126</v>
      </c>
      <c r="F652" s="5">
        <v>197</v>
      </c>
      <c r="G652" s="5">
        <v>2</v>
      </c>
      <c r="H652" s="5" t="s">
        <v>8</v>
      </c>
      <c r="I652">
        <v>15</v>
      </c>
      <c r="J652">
        <v>12</v>
      </c>
      <c r="K652">
        <v>14</v>
      </c>
      <c r="L652">
        <v>18</v>
      </c>
      <c r="M652">
        <v>15</v>
      </c>
      <c r="N652">
        <v>25</v>
      </c>
      <c r="P652">
        <v>10</v>
      </c>
      <c r="Q652">
        <v>17</v>
      </c>
    </row>
    <row r="653" spans="1:17" x14ac:dyDescent="0.25">
      <c r="A653" s="7">
        <v>523000703</v>
      </c>
      <c r="B653" t="s">
        <v>835</v>
      </c>
      <c r="C653" t="s">
        <v>861</v>
      </c>
      <c r="D653" s="5">
        <v>1</v>
      </c>
      <c r="E653" s="5">
        <v>144</v>
      </c>
      <c r="F653" s="5">
        <v>213</v>
      </c>
      <c r="G653" s="5">
        <v>3</v>
      </c>
      <c r="H653" s="5" t="s">
        <v>5</v>
      </c>
      <c r="I653">
        <v>21</v>
      </c>
      <c r="J653">
        <v>11</v>
      </c>
      <c r="K653">
        <v>15</v>
      </c>
      <c r="L653">
        <v>19</v>
      </c>
      <c r="M653">
        <v>14</v>
      </c>
      <c r="N653">
        <v>32</v>
      </c>
      <c r="P653">
        <v>10</v>
      </c>
      <c r="Q653">
        <v>22</v>
      </c>
    </row>
    <row r="654" spans="1:17" x14ac:dyDescent="0.25">
      <c r="A654" s="7">
        <v>523000439</v>
      </c>
      <c r="B654" t="s">
        <v>835</v>
      </c>
      <c r="C654" t="s">
        <v>862</v>
      </c>
      <c r="D654" s="5">
        <v>2</v>
      </c>
      <c r="E654" s="5">
        <v>143</v>
      </c>
      <c r="F654" s="5">
        <v>197</v>
      </c>
      <c r="G654" s="5">
        <v>3</v>
      </c>
      <c r="H654" s="5" t="s">
        <v>5</v>
      </c>
      <c r="I654">
        <v>23</v>
      </c>
      <c r="J654">
        <v>20</v>
      </c>
      <c r="K654">
        <v>13</v>
      </c>
      <c r="L654">
        <v>19</v>
      </c>
      <c r="M654">
        <v>15</v>
      </c>
      <c r="N654">
        <v>24</v>
      </c>
      <c r="P654">
        <v>11</v>
      </c>
      <c r="Q654">
        <v>18</v>
      </c>
    </row>
    <row r="655" spans="1:17" x14ac:dyDescent="0.25">
      <c r="A655" s="7">
        <v>523000333</v>
      </c>
      <c r="B655" t="s">
        <v>835</v>
      </c>
      <c r="C655" t="s">
        <v>863</v>
      </c>
      <c r="D655" s="5">
        <v>6</v>
      </c>
      <c r="E655" s="5">
        <v>116</v>
      </c>
      <c r="F655" s="5">
        <v>192</v>
      </c>
      <c r="G655" s="5">
        <v>2</v>
      </c>
      <c r="H655" s="5" t="s">
        <v>8</v>
      </c>
      <c r="I655">
        <v>22</v>
      </c>
      <c r="J655">
        <v>14</v>
      </c>
      <c r="K655">
        <v>10</v>
      </c>
      <c r="L655">
        <v>16</v>
      </c>
      <c r="M655">
        <v>14</v>
      </c>
      <c r="N655">
        <v>17</v>
      </c>
      <c r="P655">
        <v>11</v>
      </c>
      <c r="Q655">
        <v>12</v>
      </c>
    </row>
    <row r="656" spans="1:17" x14ac:dyDescent="0.25">
      <c r="A656" s="7">
        <v>523000622</v>
      </c>
      <c r="B656" t="s">
        <v>835</v>
      </c>
      <c r="C656" t="s">
        <v>864</v>
      </c>
      <c r="D656" s="5">
        <v>1</v>
      </c>
      <c r="E656" s="5">
        <v>148</v>
      </c>
      <c r="F656" s="5">
        <v>213</v>
      </c>
      <c r="G656" s="5">
        <v>3</v>
      </c>
      <c r="H656" s="5" t="s">
        <v>5</v>
      </c>
      <c r="I656">
        <v>19</v>
      </c>
      <c r="J656">
        <v>17</v>
      </c>
      <c r="K656">
        <v>13</v>
      </c>
      <c r="L656">
        <v>20</v>
      </c>
      <c r="M656">
        <v>16</v>
      </c>
      <c r="N656">
        <v>33</v>
      </c>
      <c r="P656">
        <v>12</v>
      </c>
      <c r="Q656">
        <v>18</v>
      </c>
    </row>
    <row r="657" spans="1:17" x14ac:dyDescent="0.25">
      <c r="A657" s="7">
        <v>523000284</v>
      </c>
      <c r="B657" t="s">
        <v>835</v>
      </c>
      <c r="C657" t="s">
        <v>865</v>
      </c>
      <c r="D657" s="5">
        <v>2</v>
      </c>
      <c r="E657" s="5">
        <v>146</v>
      </c>
      <c r="F657" s="5">
        <v>197</v>
      </c>
      <c r="G657" s="5">
        <v>3</v>
      </c>
      <c r="H657" s="5" t="s">
        <v>5</v>
      </c>
      <c r="I657">
        <v>21</v>
      </c>
      <c r="J657">
        <v>17</v>
      </c>
      <c r="K657">
        <v>14</v>
      </c>
      <c r="L657">
        <v>18</v>
      </c>
      <c r="M657">
        <v>14</v>
      </c>
      <c r="N657">
        <v>31</v>
      </c>
      <c r="P657">
        <v>10</v>
      </c>
      <c r="Q657">
        <v>21</v>
      </c>
    </row>
    <row r="658" spans="1:17" x14ac:dyDescent="0.25">
      <c r="A658" s="7">
        <v>523000502</v>
      </c>
      <c r="B658" t="s">
        <v>835</v>
      </c>
      <c r="C658" t="s">
        <v>866</v>
      </c>
      <c r="D658" s="5">
        <v>1</v>
      </c>
      <c r="E658" s="5">
        <v>184</v>
      </c>
      <c r="F658" s="5">
        <v>213</v>
      </c>
      <c r="G658" s="5">
        <v>4</v>
      </c>
      <c r="H658" s="5" t="s">
        <v>6</v>
      </c>
      <c r="I658">
        <v>24</v>
      </c>
      <c r="J658">
        <v>21</v>
      </c>
      <c r="K658">
        <v>18</v>
      </c>
      <c r="L658">
        <v>22</v>
      </c>
      <c r="M658">
        <v>19</v>
      </c>
      <c r="N658">
        <v>41</v>
      </c>
      <c r="P658">
        <v>13</v>
      </c>
      <c r="Q658">
        <v>26</v>
      </c>
    </row>
    <row r="659" spans="1:17" x14ac:dyDescent="0.25">
      <c r="A659" s="7">
        <v>523000710</v>
      </c>
      <c r="B659" t="s">
        <v>835</v>
      </c>
      <c r="C659" t="s">
        <v>867</v>
      </c>
      <c r="D659" s="5">
        <v>5</v>
      </c>
      <c r="E659" s="5">
        <v>101</v>
      </c>
      <c r="F659" s="5">
        <v>208</v>
      </c>
      <c r="G659" s="5">
        <v>2</v>
      </c>
      <c r="H659" s="5" t="s">
        <v>8</v>
      </c>
      <c r="I659">
        <v>17</v>
      </c>
      <c r="J659">
        <v>15</v>
      </c>
      <c r="K659">
        <v>7</v>
      </c>
      <c r="L659">
        <v>10</v>
      </c>
      <c r="M659">
        <v>9</v>
      </c>
      <c r="N659">
        <v>22</v>
      </c>
      <c r="P659">
        <v>8</v>
      </c>
      <c r="Q659">
        <v>13</v>
      </c>
    </row>
    <row r="660" spans="1:17" x14ac:dyDescent="0.25">
      <c r="A660" s="7">
        <v>523000710</v>
      </c>
      <c r="B660" t="s">
        <v>835</v>
      </c>
      <c r="C660" t="s">
        <v>867</v>
      </c>
      <c r="D660" s="5">
        <v>1</v>
      </c>
      <c r="E660" s="5">
        <v>60</v>
      </c>
      <c r="F660" s="5">
        <v>213</v>
      </c>
      <c r="G660" s="5">
        <v>1</v>
      </c>
      <c r="H660" s="5" t="s">
        <v>7</v>
      </c>
      <c r="I660">
        <v>0</v>
      </c>
      <c r="J660">
        <v>12</v>
      </c>
      <c r="K660">
        <v>12</v>
      </c>
      <c r="L660">
        <v>13</v>
      </c>
      <c r="M660">
        <v>13</v>
      </c>
      <c r="N660">
        <v>0</v>
      </c>
      <c r="P660">
        <v>10</v>
      </c>
      <c r="Q660">
        <v>0</v>
      </c>
    </row>
    <row r="661" spans="1:17" x14ac:dyDescent="0.25">
      <c r="A661" s="7">
        <v>524006465</v>
      </c>
      <c r="B661" t="s">
        <v>868</v>
      </c>
      <c r="C661" t="s">
        <v>869</v>
      </c>
      <c r="D661" s="5">
        <v>1</v>
      </c>
      <c r="E661" s="5">
        <v>166</v>
      </c>
      <c r="F661" s="5">
        <v>213</v>
      </c>
      <c r="G661" s="5">
        <v>3</v>
      </c>
      <c r="H661" s="5" t="s">
        <v>5</v>
      </c>
      <c r="I661">
        <v>27</v>
      </c>
      <c r="J661">
        <v>19</v>
      </c>
      <c r="K661">
        <v>19</v>
      </c>
      <c r="L661">
        <v>18</v>
      </c>
      <c r="M661">
        <v>17</v>
      </c>
      <c r="N661">
        <v>35</v>
      </c>
      <c r="P661">
        <v>13</v>
      </c>
      <c r="Q661">
        <v>18</v>
      </c>
    </row>
    <row r="662" spans="1:17" x14ac:dyDescent="0.25">
      <c r="A662" s="7">
        <v>524005366</v>
      </c>
      <c r="B662" t="s">
        <v>868</v>
      </c>
      <c r="C662" t="s">
        <v>870</v>
      </c>
      <c r="D662" s="5">
        <v>1</v>
      </c>
      <c r="E662" s="5">
        <v>141</v>
      </c>
      <c r="F662" s="5">
        <v>213</v>
      </c>
      <c r="G662" s="5">
        <v>2</v>
      </c>
      <c r="H662" s="5" t="s">
        <v>8</v>
      </c>
      <c r="I662">
        <v>23</v>
      </c>
      <c r="J662">
        <v>17</v>
      </c>
      <c r="K662">
        <v>13</v>
      </c>
      <c r="L662">
        <v>16</v>
      </c>
      <c r="M662">
        <v>15</v>
      </c>
      <c r="N662">
        <v>24</v>
      </c>
      <c r="P662">
        <v>12</v>
      </c>
      <c r="Q662">
        <v>21</v>
      </c>
    </row>
    <row r="663" spans="1:17" x14ac:dyDescent="0.25">
      <c r="A663" s="7">
        <v>524005119</v>
      </c>
      <c r="B663" t="s">
        <v>868</v>
      </c>
      <c r="C663" t="s">
        <v>871</v>
      </c>
      <c r="D663" s="5">
        <v>1</v>
      </c>
      <c r="E663" s="5">
        <v>158</v>
      </c>
      <c r="F663" s="5">
        <v>213</v>
      </c>
      <c r="G663" s="5">
        <v>3</v>
      </c>
      <c r="H663" s="5" t="s">
        <v>5</v>
      </c>
      <c r="I663">
        <v>24</v>
      </c>
      <c r="J663">
        <v>19</v>
      </c>
      <c r="K663">
        <v>16</v>
      </c>
      <c r="L663">
        <v>19</v>
      </c>
      <c r="M663">
        <v>16</v>
      </c>
      <c r="N663">
        <v>29</v>
      </c>
      <c r="P663">
        <v>11</v>
      </c>
      <c r="Q663">
        <v>24</v>
      </c>
    </row>
    <row r="664" spans="1:17" x14ac:dyDescent="0.25">
      <c r="A664" s="7">
        <v>524005091</v>
      </c>
      <c r="B664" t="s">
        <v>868</v>
      </c>
      <c r="C664" t="s">
        <v>872</v>
      </c>
      <c r="D664" s="5">
        <v>1</v>
      </c>
      <c r="E664" s="5">
        <v>138</v>
      </c>
      <c r="F664" s="5">
        <v>213</v>
      </c>
      <c r="G664" s="5">
        <v>2</v>
      </c>
      <c r="H664" s="5" t="s">
        <v>8</v>
      </c>
      <c r="I664">
        <v>17</v>
      </c>
      <c r="J664">
        <v>14</v>
      </c>
      <c r="K664">
        <v>14</v>
      </c>
      <c r="L664">
        <v>17</v>
      </c>
      <c r="M664">
        <v>17</v>
      </c>
      <c r="N664">
        <v>25</v>
      </c>
      <c r="P664">
        <v>13</v>
      </c>
      <c r="Q664">
        <v>21</v>
      </c>
    </row>
    <row r="665" spans="1:17" x14ac:dyDescent="0.25">
      <c r="A665" s="7">
        <v>524005197</v>
      </c>
      <c r="B665" t="s">
        <v>868</v>
      </c>
      <c r="C665" t="s">
        <v>873</v>
      </c>
      <c r="D665" s="5">
        <v>1</v>
      </c>
      <c r="E665" s="5">
        <v>151</v>
      </c>
      <c r="F665" s="5">
        <v>213</v>
      </c>
      <c r="G665" s="5">
        <v>3</v>
      </c>
      <c r="H665" s="5" t="s">
        <v>5</v>
      </c>
      <c r="I665">
        <v>23</v>
      </c>
      <c r="J665">
        <v>13</v>
      </c>
      <c r="K665">
        <v>12</v>
      </c>
      <c r="L665">
        <v>19</v>
      </c>
      <c r="M665">
        <v>17</v>
      </c>
      <c r="N665">
        <v>35</v>
      </c>
      <c r="P665">
        <v>13</v>
      </c>
      <c r="Q665">
        <v>19</v>
      </c>
    </row>
    <row r="666" spans="1:17" x14ac:dyDescent="0.25">
      <c r="A666" s="7">
        <v>524007356</v>
      </c>
      <c r="B666" t="s">
        <v>868</v>
      </c>
      <c r="C666" t="s">
        <v>874</v>
      </c>
      <c r="D666" s="5">
        <v>1</v>
      </c>
      <c r="E666" s="5">
        <v>145</v>
      </c>
      <c r="F666" s="5">
        <v>213</v>
      </c>
      <c r="G666" s="5">
        <v>3</v>
      </c>
      <c r="H666" s="5" t="s">
        <v>5</v>
      </c>
      <c r="I666">
        <v>22</v>
      </c>
      <c r="J666">
        <v>15</v>
      </c>
      <c r="K666">
        <v>14</v>
      </c>
      <c r="L666">
        <v>18</v>
      </c>
      <c r="M666">
        <v>16</v>
      </c>
      <c r="N666">
        <v>29</v>
      </c>
      <c r="P666">
        <v>13</v>
      </c>
      <c r="Q666">
        <v>18</v>
      </c>
    </row>
    <row r="667" spans="1:17" x14ac:dyDescent="0.25">
      <c r="A667" s="7">
        <v>524005341</v>
      </c>
      <c r="B667" t="s">
        <v>868</v>
      </c>
      <c r="C667" t="s">
        <v>875</v>
      </c>
      <c r="D667" s="5">
        <v>1</v>
      </c>
      <c r="E667" s="5">
        <v>161</v>
      </c>
      <c r="F667" s="5">
        <v>213</v>
      </c>
      <c r="G667" s="5">
        <v>3</v>
      </c>
      <c r="H667" s="5" t="s">
        <v>5</v>
      </c>
      <c r="I667">
        <v>27</v>
      </c>
      <c r="J667">
        <v>16</v>
      </c>
      <c r="K667">
        <v>12</v>
      </c>
      <c r="L667">
        <v>19</v>
      </c>
      <c r="M667">
        <v>19</v>
      </c>
      <c r="N667">
        <v>35</v>
      </c>
      <c r="P667">
        <v>12</v>
      </c>
      <c r="Q667">
        <v>21</v>
      </c>
    </row>
    <row r="668" spans="1:17" x14ac:dyDescent="0.25">
      <c r="A668" s="7">
        <v>524005180</v>
      </c>
      <c r="B668" t="s">
        <v>868</v>
      </c>
      <c r="C668" t="s">
        <v>876</v>
      </c>
      <c r="D668" s="5">
        <v>1</v>
      </c>
      <c r="E668" s="5">
        <v>180</v>
      </c>
      <c r="F668" s="5">
        <v>213</v>
      </c>
      <c r="G668" s="5">
        <v>4</v>
      </c>
      <c r="H668" s="5" t="s">
        <v>6</v>
      </c>
      <c r="I668">
        <v>26</v>
      </c>
      <c r="J668">
        <v>18</v>
      </c>
      <c r="K668">
        <v>17</v>
      </c>
      <c r="L668">
        <v>21</v>
      </c>
      <c r="M668">
        <v>19</v>
      </c>
      <c r="N668">
        <v>42</v>
      </c>
      <c r="P668">
        <v>12</v>
      </c>
      <c r="Q668">
        <v>25</v>
      </c>
    </row>
    <row r="669" spans="1:17" x14ac:dyDescent="0.25">
      <c r="A669" s="7">
        <v>524008141</v>
      </c>
      <c r="B669" t="s">
        <v>868</v>
      </c>
      <c r="C669" t="s">
        <v>877</v>
      </c>
      <c r="D669" s="5">
        <v>1</v>
      </c>
      <c r="E669" s="5">
        <v>149</v>
      </c>
      <c r="F669" s="5">
        <v>213</v>
      </c>
      <c r="G669" s="5">
        <v>3</v>
      </c>
      <c r="H669" s="5" t="s">
        <v>5</v>
      </c>
      <c r="I669">
        <v>20</v>
      </c>
      <c r="J669">
        <v>13</v>
      </c>
      <c r="K669">
        <v>14</v>
      </c>
      <c r="L669">
        <v>21</v>
      </c>
      <c r="M669">
        <v>17</v>
      </c>
      <c r="N669">
        <v>28</v>
      </c>
      <c r="P669">
        <v>13</v>
      </c>
      <c r="Q669">
        <v>23</v>
      </c>
    </row>
    <row r="670" spans="1:17" x14ac:dyDescent="0.25">
      <c r="A670" s="7">
        <v>524005101</v>
      </c>
      <c r="B670" t="s">
        <v>868</v>
      </c>
      <c r="C670" t="s">
        <v>879</v>
      </c>
      <c r="D670" s="5">
        <v>1</v>
      </c>
      <c r="E670" s="5">
        <v>136</v>
      </c>
      <c r="F670" s="5">
        <v>213</v>
      </c>
      <c r="G670" s="5">
        <v>3</v>
      </c>
      <c r="H670" s="5" t="s">
        <v>5</v>
      </c>
      <c r="I670">
        <v>16</v>
      </c>
      <c r="J670">
        <v>13</v>
      </c>
      <c r="K670">
        <v>13</v>
      </c>
      <c r="L670">
        <v>18</v>
      </c>
      <c r="M670">
        <v>17</v>
      </c>
      <c r="N670">
        <v>27</v>
      </c>
      <c r="P670">
        <v>12</v>
      </c>
      <c r="Q670">
        <v>20</v>
      </c>
    </row>
    <row r="671" spans="1:17" x14ac:dyDescent="0.25">
      <c r="A671" s="7">
        <v>524006313</v>
      </c>
      <c r="B671" t="s">
        <v>868</v>
      </c>
      <c r="C671" t="s">
        <v>878</v>
      </c>
      <c r="D671" s="5">
        <v>1</v>
      </c>
      <c r="E671" s="5">
        <v>155</v>
      </c>
      <c r="F671" s="5">
        <v>213</v>
      </c>
      <c r="G671" s="5">
        <v>3</v>
      </c>
      <c r="H671" s="5" t="s">
        <v>5</v>
      </c>
      <c r="I671">
        <v>21</v>
      </c>
      <c r="J671">
        <v>15</v>
      </c>
      <c r="K671">
        <v>16</v>
      </c>
      <c r="L671">
        <v>18</v>
      </c>
      <c r="M671">
        <v>19</v>
      </c>
      <c r="N671">
        <v>36</v>
      </c>
      <c r="P671">
        <v>11</v>
      </c>
      <c r="Q671">
        <v>19</v>
      </c>
    </row>
    <row r="672" spans="1:17" x14ac:dyDescent="0.25">
      <c r="A672" s="7">
        <v>524005060</v>
      </c>
      <c r="B672" t="s">
        <v>868</v>
      </c>
      <c r="C672" t="s">
        <v>880</v>
      </c>
      <c r="D672" s="5">
        <v>1</v>
      </c>
      <c r="E672" s="5">
        <v>157</v>
      </c>
      <c r="F672" s="5">
        <v>213</v>
      </c>
      <c r="G672" s="5">
        <v>3</v>
      </c>
      <c r="H672" s="5" t="s">
        <v>5</v>
      </c>
      <c r="I672">
        <v>24</v>
      </c>
      <c r="J672">
        <v>18</v>
      </c>
      <c r="K672">
        <v>13</v>
      </c>
      <c r="L672">
        <v>19</v>
      </c>
      <c r="M672">
        <v>15</v>
      </c>
      <c r="N672">
        <v>32</v>
      </c>
      <c r="P672">
        <v>13</v>
      </c>
      <c r="Q672">
        <v>23</v>
      </c>
    </row>
    <row r="673" spans="1:17" x14ac:dyDescent="0.25">
      <c r="A673" s="7">
        <v>524005126</v>
      </c>
      <c r="B673" t="s">
        <v>868</v>
      </c>
      <c r="C673" t="s">
        <v>881</v>
      </c>
      <c r="D673" s="5">
        <v>1</v>
      </c>
      <c r="E673" s="5">
        <v>160</v>
      </c>
      <c r="F673" s="5">
        <v>213</v>
      </c>
      <c r="G673" s="5">
        <v>3</v>
      </c>
      <c r="H673" s="5" t="s">
        <v>5</v>
      </c>
      <c r="I673">
        <v>17</v>
      </c>
      <c r="J673">
        <v>21</v>
      </c>
      <c r="K673">
        <v>16</v>
      </c>
      <c r="L673">
        <v>19</v>
      </c>
      <c r="M673">
        <v>16</v>
      </c>
      <c r="N673">
        <v>39</v>
      </c>
      <c r="P673">
        <v>12</v>
      </c>
      <c r="Q673">
        <v>20</v>
      </c>
    </row>
    <row r="674" spans="1:17" x14ac:dyDescent="0.25">
      <c r="A674" s="7">
        <v>524007331</v>
      </c>
      <c r="B674" t="s">
        <v>868</v>
      </c>
      <c r="C674" t="s">
        <v>882</v>
      </c>
      <c r="D674" s="5">
        <v>1</v>
      </c>
      <c r="E674" s="5">
        <v>175</v>
      </c>
      <c r="F674" s="5">
        <v>213</v>
      </c>
      <c r="G674" s="5">
        <v>4</v>
      </c>
      <c r="H674" s="5" t="s">
        <v>6</v>
      </c>
      <c r="I674">
        <v>27</v>
      </c>
      <c r="J674">
        <v>19</v>
      </c>
      <c r="K674">
        <v>16</v>
      </c>
      <c r="L674">
        <v>19</v>
      </c>
      <c r="M674">
        <v>20</v>
      </c>
      <c r="N674">
        <v>38</v>
      </c>
      <c r="P674">
        <v>14</v>
      </c>
      <c r="Q674">
        <v>22</v>
      </c>
    </row>
    <row r="675" spans="1:17" x14ac:dyDescent="0.25">
      <c r="A675" s="7">
        <v>524004860</v>
      </c>
      <c r="B675" t="s">
        <v>868</v>
      </c>
      <c r="C675" t="s">
        <v>883</v>
      </c>
      <c r="D675" s="5">
        <v>5</v>
      </c>
      <c r="E675" s="5">
        <v>130</v>
      </c>
      <c r="F675" s="5">
        <v>208</v>
      </c>
      <c r="G675" s="5">
        <v>2</v>
      </c>
      <c r="H675" s="5" t="s">
        <v>8</v>
      </c>
      <c r="I675">
        <v>18</v>
      </c>
      <c r="J675">
        <v>16</v>
      </c>
      <c r="K675">
        <v>14</v>
      </c>
      <c r="L675">
        <v>17</v>
      </c>
      <c r="M675">
        <v>10</v>
      </c>
      <c r="N675">
        <v>22</v>
      </c>
      <c r="P675">
        <v>11</v>
      </c>
      <c r="Q675">
        <v>22</v>
      </c>
    </row>
    <row r="676" spans="1:17" x14ac:dyDescent="0.25">
      <c r="A676" s="7">
        <v>524007268</v>
      </c>
      <c r="B676" t="s">
        <v>868</v>
      </c>
      <c r="C676" t="s">
        <v>884</v>
      </c>
      <c r="D676" s="5">
        <v>1</v>
      </c>
      <c r="E676" s="5">
        <v>143</v>
      </c>
      <c r="F676" s="5">
        <v>213</v>
      </c>
      <c r="G676" s="5">
        <v>3</v>
      </c>
      <c r="H676" s="5" t="s">
        <v>5</v>
      </c>
      <c r="I676">
        <v>21</v>
      </c>
      <c r="J676">
        <v>13</v>
      </c>
      <c r="K676">
        <v>16</v>
      </c>
      <c r="L676">
        <v>20</v>
      </c>
      <c r="M676">
        <v>14</v>
      </c>
      <c r="N676">
        <v>29</v>
      </c>
      <c r="P676">
        <v>12</v>
      </c>
      <c r="Q676">
        <v>18</v>
      </c>
    </row>
    <row r="677" spans="1:17" x14ac:dyDescent="0.25">
      <c r="A677" s="7">
        <v>524005422</v>
      </c>
      <c r="B677" t="s">
        <v>868</v>
      </c>
      <c r="C677" t="s">
        <v>885</v>
      </c>
      <c r="D677" s="5">
        <v>1</v>
      </c>
      <c r="E677" s="5">
        <v>138</v>
      </c>
      <c r="F677" s="5">
        <v>213</v>
      </c>
      <c r="G677" s="5">
        <v>2</v>
      </c>
      <c r="H677" s="5" t="s">
        <v>8</v>
      </c>
      <c r="I677">
        <v>21</v>
      </c>
      <c r="J677">
        <v>18</v>
      </c>
      <c r="K677">
        <v>13</v>
      </c>
      <c r="L677">
        <v>17</v>
      </c>
      <c r="M677">
        <v>11</v>
      </c>
      <c r="N677">
        <v>24</v>
      </c>
      <c r="P677">
        <v>12</v>
      </c>
      <c r="Q677">
        <v>22</v>
      </c>
    </row>
    <row r="678" spans="1:17" x14ac:dyDescent="0.25">
      <c r="A678" s="7">
        <v>524005133</v>
      </c>
      <c r="B678" t="s">
        <v>868</v>
      </c>
      <c r="C678" t="s">
        <v>886</v>
      </c>
      <c r="D678" s="5">
        <v>2</v>
      </c>
      <c r="E678" s="5">
        <v>133</v>
      </c>
      <c r="F678" s="5">
        <v>197</v>
      </c>
      <c r="G678" s="5">
        <v>3</v>
      </c>
      <c r="H678" s="5" t="s">
        <v>5</v>
      </c>
      <c r="I678">
        <v>18</v>
      </c>
      <c r="J678">
        <v>18</v>
      </c>
      <c r="K678">
        <v>13</v>
      </c>
      <c r="L678">
        <v>16</v>
      </c>
      <c r="M678">
        <v>14</v>
      </c>
      <c r="N678">
        <v>25</v>
      </c>
      <c r="P678">
        <v>10</v>
      </c>
      <c r="Q678">
        <v>19</v>
      </c>
    </row>
    <row r="679" spans="1:17" x14ac:dyDescent="0.25">
      <c r="A679" s="7">
        <v>524008889</v>
      </c>
      <c r="B679" t="s">
        <v>868</v>
      </c>
      <c r="C679" t="s">
        <v>887</v>
      </c>
      <c r="D679" s="5">
        <v>1</v>
      </c>
      <c r="E679" s="5">
        <v>105</v>
      </c>
      <c r="F679" s="5">
        <v>213</v>
      </c>
      <c r="G679" s="5">
        <v>1</v>
      </c>
      <c r="H679" s="5" t="s">
        <v>7</v>
      </c>
      <c r="I679">
        <v>0</v>
      </c>
      <c r="J679">
        <v>15</v>
      </c>
      <c r="K679">
        <v>11</v>
      </c>
      <c r="L679">
        <v>15</v>
      </c>
      <c r="M679">
        <v>13</v>
      </c>
      <c r="N679">
        <v>28</v>
      </c>
      <c r="P679">
        <v>10</v>
      </c>
      <c r="Q679">
        <v>13</v>
      </c>
    </row>
    <row r="680" spans="1:17" x14ac:dyDescent="0.25">
      <c r="A680" s="7">
        <v>524008582</v>
      </c>
      <c r="B680" t="s">
        <v>868</v>
      </c>
      <c r="C680" t="s">
        <v>888</v>
      </c>
      <c r="D680" s="5">
        <v>1</v>
      </c>
      <c r="E680" s="5">
        <v>170</v>
      </c>
      <c r="F680" s="5">
        <v>213</v>
      </c>
      <c r="G680" s="5">
        <v>3</v>
      </c>
      <c r="H680" s="5" t="s">
        <v>5</v>
      </c>
      <c r="I680">
        <v>26</v>
      </c>
      <c r="J680">
        <v>21</v>
      </c>
      <c r="K680">
        <v>14</v>
      </c>
      <c r="L680">
        <v>21</v>
      </c>
      <c r="M680">
        <v>16</v>
      </c>
      <c r="N680">
        <v>38</v>
      </c>
      <c r="P680">
        <v>12</v>
      </c>
      <c r="Q680">
        <v>22</v>
      </c>
    </row>
    <row r="681" spans="1:17" x14ac:dyDescent="0.25">
      <c r="A681" s="7">
        <v>524005359</v>
      </c>
      <c r="B681" t="s">
        <v>868</v>
      </c>
      <c r="C681" t="s">
        <v>889</v>
      </c>
      <c r="D681" s="5">
        <v>1</v>
      </c>
      <c r="E681" s="5">
        <v>153</v>
      </c>
      <c r="F681" s="5">
        <v>213</v>
      </c>
      <c r="G681" s="5">
        <v>3</v>
      </c>
      <c r="H681" s="5" t="s">
        <v>5</v>
      </c>
      <c r="I681">
        <v>22</v>
      </c>
      <c r="J681">
        <v>18</v>
      </c>
      <c r="K681">
        <v>15</v>
      </c>
      <c r="L681">
        <v>20</v>
      </c>
      <c r="M681">
        <v>15</v>
      </c>
      <c r="N681">
        <v>31</v>
      </c>
      <c r="P681">
        <v>12</v>
      </c>
      <c r="Q681">
        <v>20</v>
      </c>
    </row>
    <row r="682" spans="1:17" x14ac:dyDescent="0.25">
      <c r="A682" s="7">
        <v>524005172</v>
      </c>
      <c r="B682" t="s">
        <v>868</v>
      </c>
      <c r="C682" t="s">
        <v>890</v>
      </c>
      <c r="D682" s="5">
        <v>1</v>
      </c>
      <c r="E682" s="5">
        <v>146</v>
      </c>
      <c r="F682" s="5">
        <v>213</v>
      </c>
      <c r="G682" s="5">
        <v>3</v>
      </c>
      <c r="H682" s="5" t="s">
        <v>5</v>
      </c>
      <c r="I682">
        <v>24</v>
      </c>
      <c r="J682">
        <v>12</v>
      </c>
      <c r="K682">
        <v>10</v>
      </c>
      <c r="L682">
        <v>19</v>
      </c>
      <c r="M682">
        <v>17</v>
      </c>
      <c r="N682">
        <v>36</v>
      </c>
      <c r="P682">
        <v>9</v>
      </c>
      <c r="Q682">
        <v>19</v>
      </c>
    </row>
    <row r="683" spans="1:17" x14ac:dyDescent="0.25">
      <c r="A683" s="7">
        <v>524005214</v>
      </c>
      <c r="B683" t="s">
        <v>868</v>
      </c>
      <c r="C683" t="s">
        <v>891</v>
      </c>
      <c r="D683" s="5">
        <v>19</v>
      </c>
      <c r="E683" s="5">
        <v>173</v>
      </c>
      <c r="F683" s="5">
        <v>208</v>
      </c>
      <c r="G683" s="5">
        <v>4</v>
      </c>
      <c r="H683" s="5" t="s">
        <v>6</v>
      </c>
      <c r="I683">
        <v>24</v>
      </c>
      <c r="J683">
        <v>19</v>
      </c>
      <c r="K683">
        <v>14</v>
      </c>
      <c r="L683">
        <v>19</v>
      </c>
      <c r="M683">
        <v>18</v>
      </c>
      <c r="N683">
        <v>38</v>
      </c>
      <c r="P683">
        <v>13</v>
      </c>
      <c r="Q683">
        <v>28</v>
      </c>
    </row>
    <row r="684" spans="1:17" x14ac:dyDescent="0.25">
      <c r="A684" s="7">
        <v>525005947</v>
      </c>
      <c r="B684" t="s">
        <v>892</v>
      </c>
      <c r="C684" t="s">
        <v>893</v>
      </c>
      <c r="D684" s="5">
        <v>1</v>
      </c>
      <c r="E684" s="5">
        <v>136</v>
      </c>
      <c r="F684" s="5">
        <v>213</v>
      </c>
      <c r="G684" s="5">
        <v>3</v>
      </c>
      <c r="H684" s="5" t="s">
        <v>5</v>
      </c>
      <c r="I684">
        <v>17</v>
      </c>
      <c r="J684">
        <v>14</v>
      </c>
      <c r="K684">
        <v>14</v>
      </c>
      <c r="L684">
        <v>18</v>
      </c>
      <c r="M684">
        <v>14</v>
      </c>
      <c r="N684">
        <v>29</v>
      </c>
      <c r="P684">
        <v>11</v>
      </c>
      <c r="Q684">
        <v>19</v>
      </c>
    </row>
    <row r="685" spans="1:17" x14ac:dyDescent="0.25">
      <c r="A685" s="7">
        <v>525005908</v>
      </c>
      <c r="B685" t="s">
        <v>892</v>
      </c>
      <c r="C685" t="s">
        <v>894</v>
      </c>
      <c r="D685" s="5">
        <v>1</v>
      </c>
      <c r="E685" s="5">
        <v>167</v>
      </c>
      <c r="F685" s="5">
        <v>213</v>
      </c>
      <c r="G685" s="5">
        <v>3</v>
      </c>
      <c r="H685" s="5" t="s">
        <v>5</v>
      </c>
      <c r="I685">
        <v>27</v>
      </c>
      <c r="J685">
        <v>19</v>
      </c>
      <c r="K685">
        <v>14</v>
      </c>
      <c r="L685">
        <v>18</v>
      </c>
      <c r="M685">
        <v>15</v>
      </c>
      <c r="N685">
        <v>40</v>
      </c>
      <c r="P685">
        <v>11</v>
      </c>
      <c r="Q685">
        <v>23</v>
      </c>
    </row>
    <row r="686" spans="1:17" x14ac:dyDescent="0.25">
      <c r="A686" s="7">
        <v>525005915</v>
      </c>
      <c r="B686" t="s">
        <v>892</v>
      </c>
      <c r="C686" t="s">
        <v>895</v>
      </c>
      <c r="D686" s="5">
        <v>2</v>
      </c>
      <c r="E686" s="5">
        <v>172</v>
      </c>
      <c r="F686" s="5">
        <v>197</v>
      </c>
      <c r="G686" s="5">
        <v>4</v>
      </c>
      <c r="H686" s="5" t="s">
        <v>6</v>
      </c>
      <c r="I686">
        <v>27</v>
      </c>
      <c r="J686">
        <v>21</v>
      </c>
      <c r="K686">
        <v>15</v>
      </c>
      <c r="L686">
        <v>20</v>
      </c>
      <c r="M686">
        <v>18</v>
      </c>
      <c r="N686">
        <v>32</v>
      </c>
      <c r="P686">
        <v>11</v>
      </c>
      <c r="Q686">
        <v>28</v>
      </c>
    </row>
    <row r="687" spans="1:17" x14ac:dyDescent="0.25">
      <c r="A687" s="7">
        <v>525005930</v>
      </c>
      <c r="B687" t="s">
        <v>892</v>
      </c>
      <c r="C687" t="s">
        <v>896</v>
      </c>
      <c r="D687" s="5">
        <v>1</v>
      </c>
      <c r="E687" s="5">
        <v>174</v>
      </c>
      <c r="F687" s="5">
        <v>213</v>
      </c>
      <c r="G687" s="5">
        <v>4</v>
      </c>
      <c r="H687" s="5" t="s">
        <v>6</v>
      </c>
      <c r="I687">
        <v>27</v>
      </c>
      <c r="J687">
        <v>20</v>
      </c>
      <c r="K687">
        <v>14</v>
      </c>
      <c r="L687">
        <v>19</v>
      </c>
      <c r="M687">
        <v>19</v>
      </c>
      <c r="N687">
        <v>38</v>
      </c>
      <c r="P687">
        <v>10</v>
      </c>
      <c r="Q687">
        <v>27</v>
      </c>
    </row>
    <row r="688" spans="1:17" x14ac:dyDescent="0.25">
      <c r="A688" s="7">
        <v>525006002</v>
      </c>
      <c r="B688" t="s">
        <v>892</v>
      </c>
      <c r="C688" t="s">
        <v>897</v>
      </c>
      <c r="D688" s="5">
        <v>1</v>
      </c>
      <c r="E688" s="5">
        <v>178</v>
      </c>
      <c r="F688" s="5">
        <v>213</v>
      </c>
      <c r="G688" s="5">
        <v>4</v>
      </c>
      <c r="H688" s="5" t="s">
        <v>6</v>
      </c>
      <c r="I688">
        <v>28</v>
      </c>
      <c r="J688">
        <v>19</v>
      </c>
      <c r="K688">
        <v>16</v>
      </c>
      <c r="L688">
        <v>20</v>
      </c>
      <c r="M688">
        <v>21</v>
      </c>
      <c r="N688">
        <v>38</v>
      </c>
      <c r="P688">
        <v>11</v>
      </c>
      <c r="Q688">
        <v>25</v>
      </c>
    </row>
    <row r="689" spans="1:17" x14ac:dyDescent="0.25">
      <c r="A689" s="7">
        <v>525005979</v>
      </c>
      <c r="B689" t="s">
        <v>892</v>
      </c>
      <c r="C689" t="s">
        <v>898</v>
      </c>
      <c r="D689" s="5">
        <v>1</v>
      </c>
      <c r="E689" s="5">
        <v>157</v>
      </c>
      <c r="F689" s="5">
        <v>213</v>
      </c>
      <c r="G689" s="5">
        <v>3</v>
      </c>
      <c r="H689" s="5" t="s">
        <v>5</v>
      </c>
      <c r="I689">
        <v>23</v>
      </c>
      <c r="J689">
        <v>15</v>
      </c>
      <c r="K689">
        <v>15</v>
      </c>
      <c r="L689">
        <v>18</v>
      </c>
      <c r="M689">
        <v>19</v>
      </c>
      <c r="N689">
        <v>35</v>
      </c>
      <c r="P689">
        <v>9</v>
      </c>
      <c r="Q689">
        <v>23</v>
      </c>
    </row>
    <row r="690" spans="1:17" x14ac:dyDescent="0.25">
      <c r="A690" s="7">
        <v>525006161</v>
      </c>
      <c r="B690" t="s">
        <v>892</v>
      </c>
      <c r="C690" t="s">
        <v>899</v>
      </c>
      <c r="D690" s="5">
        <v>1</v>
      </c>
      <c r="E690" s="5">
        <v>186</v>
      </c>
      <c r="F690" s="5">
        <v>213</v>
      </c>
      <c r="G690" s="5">
        <v>4</v>
      </c>
      <c r="H690" s="5" t="s">
        <v>6</v>
      </c>
      <c r="I690">
        <v>25</v>
      </c>
      <c r="J690">
        <v>20</v>
      </c>
      <c r="K690">
        <v>17</v>
      </c>
      <c r="L690">
        <v>19</v>
      </c>
      <c r="M690">
        <v>21</v>
      </c>
      <c r="N690">
        <v>46</v>
      </c>
      <c r="P690">
        <v>13</v>
      </c>
      <c r="Q690">
        <v>25</v>
      </c>
    </row>
    <row r="691" spans="1:17" x14ac:dyDescent="0.25">
      <c r="A691" s="7">
        <v>525006147</v>
      </c>
      <c r="B691" t="s">
        <v>892</v>
      </c>
      <c r="C691" t="s">
        <v>900</v>
      </c>
      <c r="D691" s="5">
        <v>1</v>
      </c>
      <c r="E691" s="5">
        <v>175</v>
      </c>
      <c r="F691" s="5">
        <v>213</v>
      </c>
      <c r="G691" s="5">
        <v>4</v>
      </c>
      <c r="H691" s="5" t="s">
        <v>6</v>
      </c>
      <c r="I691">
        <v>25</v>
      </c>
      <c r="J691">
        <v>17</v>
      </c>
      <c r="K691">
        <v>17</v>
      </c>
      <c r="L691">
        <v>20</v>
      </c>
      <c r="M691">
        <v>18</v>
      </c>
      <c r="N691">
        <v>42</v>
      </c>
      <c r="P691">
        <v>9</v>
      </c>
      <c r="Q691">
        <v>27</v>
      </c>
    </row>
    <row r="692" spans="1:17" x14ac:dyDescent="0.25">
      <c r="A692" s="7">
        <v>525006108</v>
      </c>
      <c r="B692" t="s">
        <v>892</v>
      </c>
      <c r="C692" t="s">
        <v>901</v>
      </c>
      <c r="D692" s="5">
        <v>1</v>
      </c>
      <c r="E692" s="5">
        <v>170</v>
      </c>
      <c r="F692" s="5">
        <v>213</v>
      </c>
      <c r="G692" s="5">
        <v>3</v>
      </c>
      <c r="H692" s="5" t="s">
        <v>5</v>
      </c>
      <c r="I692">
        <v>21</v>
      </c>
      <c r="J692">
        <v>16</v>
      </c>
      <c r="K692">
        <v>18</v>
      </c>
      <c r="L692">
        <v>20</v>
      </c>
      <c r="M692">
        <v>20</v>
      </c>
      <c r="N692">
        <v>41</v>
      </c>
      <c r="P692">
        <v>11</v>
      </c>
      <c r="Q692">
        <v>23</v>
      </c>
    </row>
    <row r="693" spans="1:17" x14ac:dyDescent="0.25">
      <c r="A693" s="7">
        <v>525006154</v>
      </c>
      <c r="B693" t="s">
        <v>892</v>
      </c>
      <c r="C693" t="s">
        <v>902</v>
      </c>
      <c r="D693" s="5">
        <v>1</v>
      </c>
      <c r="E693" s="5">
        <v>186</v>
      </c>
      <c r="F693" s="5">
        <v>213</v>
      </c>
      <c r="G693" s="5">
        <v>4</v>
      </c>
      <c r="H693" s="5" t="s">
        <v>6</v>
      </c>
      <c r="I693">
        <v>30</v>
      </c>
      <c r="J693">
        <v>20</v>
      </c>
      <c r="K693">
        <v>16</v>
      </c>
      <c r="L693">
        <v>21</v>
      </c>
      <c r="M693">
        <v>21</v>
      </c>
      <c r="N693">
        <v>38</v>
      </c>
      <c r="P693">
        <v>12</v>
      </c>
      <c r="Q693">
        <v>28</v>
      </c>
    </row>
    <row r="694" spans="1:17" x14ac:dyDescent="0.25">
      <c r="A694" s="7">
        <v>525005859</v>
      </c>
      <c r="B694" t="s">
        <v>892</v>
      </c>
      <c r="C694" t="s">
        <v>903</v>
      </c>
      <c r="D694" s="5">
        <v>1</v>
      </c>
      <c r="E694" s="5">
        <v>138</v>
      </c>
      <c r="F694" s="5">
        <v>213</v>
      </c>
      <c r="G694" s="5">
        <v>1</v>
      </c>
      <c r="H694" s="5" t="s">
        <v>7</v>
      </c>
      <c r="I694">
        <v>23</v>
      </c>
      <c r="J694">
        <v>16</v>
      </c>
      <c r="K694">
        <v>17</v>
      </c>
      <c r="L694">
        <v>21</v>
      </c>
      <c r="M694">
        <v>21</v>
      </c>
      <c r="N694">
        <v>0</v>
      </c>
      <c r="P694">
        <v>14</v>
      </c>
      <c r="Q694">
        <v>26</v>
      </c>
    </row>
    <row r="695" spans="1:17" x14ac:dyDescent="0.25">
      <c r="A695" s="7">
        <v>525005880</v>
      </c>
      <c r="B695" t="s">
        <v>892</v>
      </c>
      <c r="C695" t="s">
        <v>904</v>
      </c>
      <c r="D695" s="5">
        <v>1</v>
      </c>
      <c r="E695" s="5">
        <v>165</v>
      </c>
      <c r="F695" s="5">
        <v>213</v>
      </c>
      <c r="G695" s="5">
        <v>3</v>
      </c>
      <c r="H695" s="5" t="s">
        <v>5</v>
      </c>
      <c r="I695">
        <v>24</v>
      </c>
      <c r="J695">
        <v>17</v>
      </c>
      <c r="K695">
        <v>13</v>
      </c>
      <c r="L695">
        <v>20</v>
      </c>
      <c r="M695">
        <v>18</v>
      </c>
      <c r="N695">
        <v>33</v>
      </c>
      <c r="P695">
        <v>12</v>
      </c>
      <c r="Q695">
        <v>28</v>
      </c>
    </row>
    <row r="696" spans="1:17" x14ac:dyDescent="0.25">
      <c r="A696" s="7">
        <v>525005961</v>
      </c>
      <c r="B696" t="s">
        <v>892</v>
      </c>
      <c r="C696" t="s">
        <v>905</v>
      </c>
      <c r="D696" s="5">
        <v>6</v>
      </c>
      <c r="E696" s="5">
        <v>149</v>
      </c>
      <c r="F696" s="5">
        <v>192</v>
      </c>
      <c r="G696" s="5">
        <v>3</v>
      </c>
      <c r="H696" s="5" t="s">
        <v>5</v>
      </c>
      <c r="I696">
        <v>27</v>
      </c>
      <c r="J696">
        <v>18</v>
      </c>
      <c r="K696">
        <v>12</v>
      </c>
      <c r="L696">
        <v>18</v>
      </c>
      <c r="M696">
        <v>16</v>
      </c>
      <c r="N696">
        <v>23</v>
      </c>
      <c r="P696">
        <v>11</v>
      </c>
      <c r="Q696">
        <v>24</v>
      </c>
    </row>
    <row r="697" spans="1:17" x14ac:dyDescent="0.25">
      <c r="A697" s="7">
        <v>525005898</v>
      </c>
      <c r="B697" t="s">
        <v>892</v>
      </c>
      <c r="C697" t="s">
        <v>906</v>
      </c>
      <c r="D697" s="5">
        <v>1</v>
      </c>
      <c r="E697" s="5">
        <v>179</v>
      </c>
      <c r="F697" s="5">
        <v>213</v>
      </c>
      <c r="G697" s="5">
        <v>4</v>
      </c>
      <c r="H697" s="5" t="s">
        <v>6</v>
      </c>
      <c r="I697">
        <v>29</v>
      </c>
      <c r="J697">
        <v>20</v>
      </c>
      <c r="K697">
        <v>15</v>
      </c>
      <c r="L697">
        <v>20</v>
      </c>
      <c r="M697">
        <v>18</v>
      </c>
      <c r="N697">
        <v>41</v>
      </c>
      <c r="P697">
        <v>10</v>
      </c>
      <c r="Q697">
        <v>26</v>
      </c>
    </row>
    <row r="698" spans="1:17" x14ac:dyDescent="0.25">
      <c r="A698" s="7">
        <v>525006250</v>
      </c>
      <c r="B698" t="s">
        <v>892</v>
      </c>
      <c r="C698" t="s">
        <v>907</v>
      </c>
      <c r="D698" s="5">
        <v>1</v>
      </c>
      <c r="E698" s="5">
        <v>126</v>
      </c>
      <c r="F698" s="5">
        <v>213</v>
      </c>
      <c r="G698" s="5">
        <v>1</v>
      </c>
      <c r="H698" s="5" t="s">
        <v>7</v>
      </c>
      <c r="I698">
        <v>18</v>
      </c>
      <c r="J698">
        <v>20</v>
      </c>
      <c r="K698">
        <v>9</v>
      </c>
      <c r="L698">
        <v>19</v>
      </c>
      <c r="M698">
        <v>15</v>
      </c>
      <c r="N698">
        <v>38</v>
      </c>
      <c r="P698">
        <v>7</v>
      </c>
      <c r="Q698">
        <v>0</v>
      </c>
    </row>
    <row r="699" spans="1:17" x14ac:dyDescent="0.25">
      <c r="A699" s="7">
        <v>525005922</v>
      </c>
      <c r="B699" t="s">
        <v>892</v>
      </c>
      <c r="C699" t="s">
        <v>908</v>
      </c>
      <c r="D699" s="5">
        <v>5</v>
      </c>
      <c r="E699" s="5">
        <v>163</v>
      </c>
      <c r="F699" s="5">
        <v>208</v>
      </c>
      <c r="G699" s="5">
        <v>3</v>
      </c>
      <c r="H699" s="5" t="s">
        <v>5</v>
      </c>
      <c r="I699">
        <v>23</v>
      </c>
      <c r="J699">
        <v>20</v>
      </c>
      <c r="K699">
        <v>17</v>
      </c>
      <c r="L699">
        <v>20</v>
      </c>
      <c r="M699">
        <v>15</v>
      </c>
      <c r="N699">
        <v>30</v>
      </c>
      <c r="P699">
        <v>12</v>
      </c>
      <c r="Q699">
        <v>26</v>
      </c>
    </row>
    <row r="700" spans="1:17" x14ac:dyDescent="0.25">
      <c r="A700" s="7">
        <v>507017058</v>
      </c>
      <c r="B700" t="s">
        <v>909</v>
      </c>
      <c r="C700" t="s">
        <v>910</v>
      </c>
      <c r="D700" s="5">
        <v>10</v>
      </c>
      <c r="E700" s="5">
        <v>170</v>
      </c>
      <c r="F700" s="5">
        <v>195</v>
      </c>
      <c r="G700" s="5">
        <v>4</v>
      </c>
      <c r="H700" s="5" t="s">
        <v>6</v>
      </c>
      <c r="I700">
        <v>25</v>
      </c>
      <c r="J700">
        <v>18</v>
      </c>
      <c r="K700">
        <v>17</v>
      </c>
      <c r="L700">
        <v>20</v>
      </c>
      <c r="M700">
        <v>17</v>
      </c>
      <c r="N700">
        <v>34</v>
      </c>
      <c r="P700">
        <v>13</v>
      </c>
      <c r="Q700">
        <v>26</v>
      </c>
    </row>
    <row r="701" spans="1:17" x14ac:dyDescent="0.25">
      <c r="A701" s="7">
        <v>562044856</v>
      </c>
      <c r="B701" t="s">
        <v>909</v>
      </c>
      <c r="C701" t="s">
        <v>911</v>
      </c>
      <c r="D701" s="5">
        <v>10</v>
      </c>
      <c r="E701" s="5">
        <v>180</v>
      </c>
      <c r="F701" s="5">
        <v>195</v>
      </c>
      <c r="G701" s="5">
        <v>4</v>
      </c>
      <c r="H701" s="5" t="s">
        <v>6</v>
      </c>
      <c r="I701">
        <v>28</v>
      </c>
      <c r="J701">
        <v>21</v>
      </c>
      <c r="K701">
        <v>17</v>
      </c>
      <c r="L701">
        <v>20</v>
      </c>
      <c r="M701">
        <v>20</v>
      </c>
      <c r="N701">
        <v>32</v>
      </c>
      <c r="P701">
        <v>14</v>
      </c>
      <c r="Q701">
        <v>28</v>
      </c>
    </row>
    <row r="702" spans="1:17" x14ac:dyDescent="0.25">
      <c r="A702" s="7">
        <v>562055216</v>
      </c>
      <c r="B702" t="s">
        <v>909</v>
      </c>
      <c r="C702" t="s">
        <v>912</v>
      </c>
      <c r="D702" s="5">
        <v>2</v>
      </c>
      <c r="E702" s="5">
        <v>171</v>
      </c>
      <c r="F702" s="5">
        <v>197</v>
      </c>
      <c r="G702" s="5">
        <v>4</v>
      </c>
      <c r="H702" s="5" t="s">
        <v>6</v>
      </c>
      <c r="I702">
        <v>25</v>
      </c>
      <c r="J702">
        <v>19</v>
      </c>
      <c r="K702">
        <v>18</v>
      </c>
      <c r="L702">
        <v>20</v>
      </c>
      <c r="M702">
        <v>20</v>
      </c>
      <c r="N702">
        <v>32</v>
      </c>
      <c r="P702">
        <v>12</v>
      </c>
      <c r="Q702">
        <v>25</v>
      </c>
    </row>
    <row r="703" spans="1:17" x14ac:dyDescent="0.25">
      <c r="A703" s="7">
        <v>554003246</v>
      </c>
      <c r="B703" t="s">
        <v>909</v>
      </c>
      <c r="C703" t="s">
        <v>913</v>
      </c>
      <c r="D703" s="5">
        <v>1</v>
      </c>
      <c r="E703" s="5">
        <v>177</v>
      </c>
      <c r="F703" s="5">
        <v>213</v>
      </c>
      <c r="G703" s="5">
        <v>4</v>
      </c>
      <c r="H703" s="5" t="s">
        <v>6</v>
      </c>
      <c r="I703">
        <v>25</v>
      </c>
      <c r="J703">
        <v>19</v>
      </c>
      <c r="K703">
        <v>17</v>
      </c>
      <c r="L703">
        <v>20</v>
      </c>
      <c r="M703">
        <v>20</v>
      </c>
      <c r="N703">
        <v>34</v>
      </c>
      <c r="P703">
        <v>13</v>
      </c>
      <c r="Q703">
        <v>29</v>
      </c>
    </row>
    <row r="704" spans="1:17" x14ac:dyDescent="0.25">
      <c r="A704" s="7">
        <v>541018380</v>
      </c>
      <c r="B704" t="s">
        <v>909</v>
      </c>
      <c r="C704" t="s">
        <v>914</v>
      </c>
      <c r="D704" s="5">
        <v>15</v>
      </c>
      <c r="E704" s="5">
        <v>191</v>
      </c>
      <c r="F704" s="5">
        <v>210</v>
      </c>
      <c r="G704" s="5">
        <v>4</v>
      </c>
      <c r="H704" s="5" t="s">
        <v>6</v>
      </c>
      <c r="I704">
        <v>29</v>
      </c>
      <c r="J704">
        <v>20</v>
      </c>
      <c r="K704">
        <v>19</v>
      </c>
      <c r="L704">
        <v>19</v>
      </c>
      <c r="M704">
        <v>23</v>
      </c>
      <c r="N704">
        <v>44</v>
      </c>
      <c r="P704">
        <v>13</v>
      </c>
      <c r="Q704">
        <v>24</v>
      </c>
    </row>
    <row r="705" spans="1:17" x14ac:dyDescent="0.25">
      <c r="A705" s="7">
        <v>546011349</v>
      </c>
      <c r="B705" t="s">
        <v>909</v>
      </c>
      <c r="C705" t="s">
        <v>915</v>
      </c>
      <c r="D705" s="5">
        <v>2</v>
      </c>
      <c r="E705" s="5">
        <v>156</v>
      </c>
      <c r="F705" s="5">
        <v>197</v>
      </c>
      <c r="G705" s="5">
        <v>3</v>
      </c>
      <c r="H705" s="5" t="s">
        <v>5</v>
      </c>
      <c r="I705">
        <v>21</v>
      </c>
      <c r="J705">
        <v>18</v>
      </c>
      <c r="K705">
        <v>17</v>
      </c>
      <c r="L705">
        <v>19</v>
      </c>
      <c r="M705">
        <v>17</v>
      </c>
      <c r="N705">
        <v>30</v>
      </c>
      <c r="P705">
        <v>13</v>
      </c>
      <c r="Q705">
        <v>21</v>
      </c>
    </row>
    <row r="706" spans="1:17" x14ac:dyDescent="0.25">
      <c r="A706" s="7">
        <v>543001134</v>
      </c>
      <c r="B706" t="s">
        <v>909</v>
      </c>
      <c r="C706" t="s">
        <v>916</v>
      </c>
      <c r="D706" s="5">
        <v>6</v>
      </c>
      <c r="E706" s="5">
        <v>152</v>
      </c>
      <c r="F706" s="5">
        <v>192</v>
      </c>
      <c r="G706" s="5">
        <v>3</v>
      </c>
      <c r="H706" s="5" t="s">
        <v>5</v>
      </c>
      <c r="I706">
        <v>27</v>
      </c>
      <c r="J706">
        <v>17</v>
      </c>
      <c r="K706">
        <v>16</v>
      </c>
      <c r="L706">
        <v>19</v>
      </c>
      <c r="M706">
        <v>14</v>
      </c>
      <c r="N706">
        <v>25</v>
      </c>
      <c r="P706">
        <v>10</v>
      </c>
      <c r="Q706">
        <v>24</v>
      </c>
    </row>
    <row r="707" spans="1:17" x14ac:dyDescent="0.25">
      <c r="A707" s="7">
        <v>545011138</v>
      </c>
      <c r="B707" t="s">
        <v>909</v>
      </c>
      <c r="C707" t="s">
        <v>917</v>
      </c>
      <c r="D707" s="5">
        <v>1</v>
      </c>
      <c r="E707" s="5">
        <v>162</v>
      </c>
      <c r="F707" s="5">
        <v>213</v>
      </c>
      <c r="G707" s="5">
        <v>3</v>
      </c>
      <c r="H707" s="5" t="s">
        <v>5</v>
      </c>
      <c r="I707">
        <v>20</v>
      </c>
      <c r="J707">
        <v>17</v>
      </c>
      <c r="K707">
        <v>16</v>
      </c>
      <c r="L707">
        <v>19</v>
      </c>
      <c r="M707">
        <v>20</v>
      </c>
      <c r="N707">
        <v>34</v>
      </c>
      <c r="P707">
        <v>10</v>
      </c>
      <c r="Q707">
        <v>26</v>
      </c>
    </row>
    <row r="708" spans="1:17" x14ac:dyDescent="0.25">
      <c r="A708" s="7">
        <v>545011434</v>
      </c>
      <c r="B708" t="s">
        <v>909</v>
      </c>
      <c r="C708" t="s">
        <v>918</v>
      </c>
      <c r="D708" s="5">
        <v>1</v>
      </c>
      <c r="E708" s="5">
        <v>140</v>
      </c>
      <c r="F708" s="5">
        <v>213</v>
      </c>
      <c r="G708" s="5">
        <v>1</v>
      </c>
      <c r="H708" s="5" t="s">
        <v>7</v>
      </c>
      <c r="I708">
        <v>0</v>
      </c>
      <c r="J708">
        <v>18</v>
      </c>
      <c r="K708">
        <v>17</v>
      </c>
      <c r="L708">
        <v>18</v>
      </c>
      <c r="M708">
        <v>19</v>
      </c>
      <c r="N708">
        <v>36</v>
      </c>
      <c r="P708">
        <v>10</v>
      </c>
      <c r="Q708">
        <v>22</v>
      </c>
    </row>
    <row r="709" spans="1:17" x14ac:dyDescent="0.25">
      <c r="A709" s="7">
        <v>522008940</v>
      </c>
      <c r="B709" t="s">
        <v>909</v>
      </c>
      <c r="C709" t="s">
        <v>919</v>
      </c>
      <c r="D709" s="5">
        <v>17</v>
      </c>
      <c r="E709" s="5">
        <v>138</v>
      </c>
      <c r="F709" s="5">
        <v>208</v>
      </c>
      <c r="G709" s="5">
        <v>3</v>
      </c>
      <c r="H709" s="5" t="s">
        <v>5</v>
      </c>
      <c r="I709">
        <v>19</v>
      </c>
      <c r="J709">
        <v>14</v>
      </c>
      <c r="K709">
        <v>13</v>
      </c>
      <c r="L709">
        <v>14</v>
      </c>
      <c r="M709">
        <v>16</v>
      </c>
      <c r="N709">
        <v>33</v>
      </c>
      <c r="P709">
        <v>9</v>
      </c>
      <c r="Q709">
        <v>20</v>
      </c>
    </row>
    <row r="710" spans="1:17" x14ac:dyDescent="0.25">
      <c r="A710" s="7">
        <v>523000855</v>
      </c>
      <c r="B710" t="s">
        <v>909</v>
      </c>
      <c r="C710" t="s">
        <v>920</v>
      </c>
      <c r="D710" s="5">
        <v>17</v>
      </c>
      <c r="E710" s="5">
        <v>151</v>
      </c>
      <c r="F710" s="5">
        <v>208</v>
      </c>
      <c r="G710" s="5">
        <v>3</v>
      </c>
      <c r="H710" s="5" t="s">
        <v>5</v>
      </c>
      <c r="I710">
        <v>23</v>
      </c>
      <c r="J710">
        <v>15</v>
      </c>
      <c r="K710">
        <v>16</v>
      </c>
      <c r="L710">
        <v>15</v>
      </c>
      <c r="M710">
        <v>19</v>
      </c>
      <c r="N710">
        <v>31</v>
      </c>
      <c r="P710">
        <v>12</v>
      </c>
      <c r="Q710">
        <v>20</v>
      </c>
    </row>
    <row r="711" spans="1:17" x14ac:dyDescent="0.25">
      <c r="A711" s="7">
        <v>562076449</v>
      </c>
      <c r="B711" t="s">
        <v>909</v>
      </c>
      <c r="C711" t="s">
        <v>921</v>
      </c>
      <c r="D711" s="5">
        <v>1</v>
      </c>
      <c r="E711" s="5">
        <v>164</v>
      </c>
      <c r="F711" s="5">
        <v>213</v>
      </c>
      <c r="G711" s="5">
        <v>3</v>
      </c>
      <c r="H711" s="5" t="s">
        <v>5</v>
      </c>
      <c r="I711">
        <v>31</v>
      </c>
      <c r="J711">
        <v>17</v>
      </c>
      <c r="K711">
        <v>18</v>
      </c>
      <c r="L711">
        <v>14</v>
      </c>
      <c r="M711">
        <v>13</v>
      </c>
      <c r="N711">
        <v>43</v>
      </c>
      <c r="P711">
        <v>13</v>
      </c>
      <c r="Q711">
        <v>15</v>
      </c>
    </row>
    <row r="712" spans="1:17" x14ac:dyDescent="0.25">
      <c r="A712" s="7">
        <v>544002532</v>
      </c>
      <c r="B712" t="s">
        <v>909</v>
      </c>
      <c r="C712" t="s">
        <v>922</v>
      </c>
      <c r="D712" s="5">
        <v>10</v>
      </c>
      <c r="E712" s="5">
        <v>148</v>
      </c>
      <c r="F712" s="5">
        <v>195</v>
      </c>
      <c r="G712" s="5">
        <v>3</v>
      </c>
      <c r="H712" s="5" t="s">
        <v>5</v>
      </c>
      <c r="I712">
        <v>21</v>
      </c>
      <c r="J712">
        <v>20</v>
      </c>
      <c r="K712">
        <v>15</v>
      </c>
      <c r="L712">
        <v>17</v>
      </c>
      <c r="M712">
        <v>19</v>
      </c>
      <c r="N712">
        <v>27</v>
      </c>
      <c r="P712">
        <v>12</v>
      </c>
      <c r="Q712">
        <v>17</v>
      </c>
    </row>
    <row r="713" spans="1:17" x14ac:dyDescent="0.25">
      <c r="A713" s="7">
        <v>542009645</v>
      </c>
      <c r="B713" t="s">
        <v>909</v>
      </c>
      <c r="C713" t="s">
        <v>923</v>
      </c>
      <c r="D713" s="5">
        <v>1</v>
      </c>
      <c r="E713" s="5">
        <v>171</v>
      </c>
      <c r="F713" s="5">
        <v>213</v>
      </c>
      <c r="G713" s="5">
        <v>3</v>
      </c>
      <c r="H713" s="5" t="s">
        <v>5</v>
      </c>
      <c r="I713">
        <v>24</v>
      </c>
      <c r="J713">
        <v>19</v>
      </c>
      <c r="K713">
        <v>18</v>
      </c>
      <c r="L713">
        <v>19</v>
      </c>
      <c r="M713">
        <v>20</v>
      </c>
      <c r="N713">
        <v>35</v>
      </c>
      <c r="P713">
        <v>12</v>
      </c>
      <c r="Q713">
        <v>24</v>
      </c>
    </row>
    <row r="714" spans="1:17" x14ac:dyDescent="0.25">
      <c r="A714" s="7">
        <v>544013446</v>
      </c>
      <c r="B714" t="s">
        <v>909</v>
      </c>
      <c r="C714" t="s">
        <v>924</v>
      </c>
      <c r="D714" s="5">
        <v>6</v>
      </c>
      <c r="E714" s="5">
        <v>105</v>
      </c>
      <c r="F714" s="5">
        <v>192</v>
      </c>
      <c r="G714" s="5">
        <v>2</v>
      </c>
      <c r="H714" s="5" t="s">
        <v>8</v>
      </c>
      <c r="I714">
        <v>11</v>
      </c>
      <c r="J714">
        <v>16</v>
      </c>
      <c r="K714">
        <v>11</v>
      </c>
      <c r="L714">
        <v>14</v>
      </c>
      <c r="M714">
        <v>11</v>
      </c>
      <c r="N714">
        <v>18</v>
      </c>
      <c r="P714">
        <v>10</v>
      </c>
      <c r="Q714">
        <v>14</v>
      </c>
    </row>
    <row r="715" spans="1:17" x14ac:dyDescent="0.25">
      <c r="A715" s="7">
        <v>526005562</v>
      </c>
      <c r="B715" t="s">
        <v>925</v>
      </c>
      <c r="C715" t="s">
        <v>926</v>
      </c>
      <c r="D715" s="5">
        <v>1</v>
      </c>
      <c r="E715" s="5">
        <v>171</v>
      </c>
      <c r="F715" s="5">
        <v>213</v>
      </c>
      <c r="G715" s="5">
        <v>3</v>
      </c>
      <c r="H715" s="5" t="s">
        <v>5</v>
      </c>
      <c r="I715">
        <v>24</v>
      </c>
      <c r="J715">
        <v>19</v>
      </c>
      <c r="K715">
        <v>18</v>
      </c>
      <c r="L715">
        <v>20</v>
      </c>
      <c r="M715">
        <v>19</v>
      </c>
      <c r="N715">
        <v>37</v>
      </c>
      <c r="P715">
        <v>12</v>
      </c>
      <c r="Q715">
        <v>22</v>
      </c>
    </row>
    <row r="716" spans="1:17" x14ac:dyDescent="0.25">
      <c r="A716" s="7">
        <v>526013186</v>
      </c>
      <c r="B716" t="s">
        <v>925</v>
      </c>
      <c r="C716" t="s">
        <v>927</v>
      </c>
      <c r="D716" s="5">
        <v>3</v>
      </c>
      <c r="E716" s="5">
        <v>148</v>
      </c>
      <c r="F716" s="5">
        <v>182</v>
      </c>
      <c r="G716" s="5">
        <v>2</v>
      </c>
      <c r="H716" s="5" t="s">
        <v>8</v>
      </c>
      <c r="I716">
        <v>24</v>
      </c>
      <c r="J716">
        <v>20</v>
      </c>
      <c r="K716">
        <v>13</v>
      </c>
      <c r="L716">
        <v>19</v>
      </c>
      <c r="M716">
        <v>19</v>
      </c>
      <c r="N716">
        <v>33</v>
      </c>
      <c r="P716">
        <v>0</v>
      </c>
      <c r="Q716">
        <v>20</v>
      </c>
    </row>
    <row r="717" spans="1:17" x14ac:dyDescent="0.25">
      <c r="A717" s="7">
        <v>526013316</v>
      </c>
      <c r="B717" t="s">
        <v>925</v>
      </c>
      <c r="C717" t="s">
        <v>929</v>
      </c>
      <c r="D717" s="5">
        <v>2</v>
      </c>
      <c r="E717" s="5">
        <v>167</v>
      </c>
      <c r="F717" s="5">
        <v>197</v>
      </c>
      <c r="G717" s="5">
        <v>4</v>
      </c>
      <c r="H717" s="5" t="s">
        <v>6</v>
      </c>
      <c r="I717">
        <v>27</v>
      </c>
      <c r="J717">
        <v>20</v>
      </c>
      <c r="K717">
        <v>17</v>
      </c>
      <c r="L717">
        <v>21</v>
      </c>
      <c r="M717">
        <v>19</v>
      </c>
      <c r="N717">
        <v>28</v>
      </c>
      <c r="P717">
        <v>13</v>
      </c>
      <c r="Q717">
        <v>22</v>
      </c>
    </row>
    <row r="718" spans="1:17" x14ac:dyDescent="0.25">
      <c r="A718" s="7">
        <v>526013161</v>
      </c>
      <c r="B718" t="s">
        <v>925</v>
      </c>
      <c r="C718" t="s">
        <v>930</v>
      </c>
      <c r="D718" s="5">
        <v>2</v>
      </c>
      <c r="E718" s="5">
        <v>143</v>
      </c>
      <c r="F718" s="5">
        <v>197</v>
      </c>
      <c r="G718" s="5">
        <v>3</v>
      </c>
      <c r="H718" s="5" t="s">
        <v>5</v>
      </c>
      <c r="I718">
        <v>21</v>
      </c>
      <c r="J718">
        <v>16</v>
      </c>
      <c r="K718">
        <v>11</v>
      </c>
      <c r="L718">
        <v>20</v>
      </c>
      <c r="M718">
        <v>16</v>
      </c>
      <c r="N718">
        <v>23</v>
      </c>
      <c r="P718">
        <v>13</v>
      </c>
      <c r="Q718">
        <v>23</v>
      </c>
    </row>
    <row r="719" spans="1:17" x14ac:dyDescent="0.25">
      <c r="A719" s="7">
        <v>526013193</v>
      </c>
      <c r="B719" t="s">
        <v>925</v>
      </c>
      <c r="C719" t="s">
        <v>931</v>
      </c>
      <c r="D719" s="5">
        <v>2</v>
      </c>
      <c r="E719" s="5">
        <v>159</v>
      </c>
      <c r="F719" s="5">
        <v>197</v>
      </c>
      <c r="G719" s="5">
        <v>3</v>
      </c>
      <c r="H719" s="5" t="s">
        <v>5</v>
      </c>
      <c r="I719">
        <v>26</v>
      </c>
      <c r="J719">
        <v>17</v>
      </c>
      <c r="K719">
        <v>15</v>
      </c>
      <c r="L719">
        <v>20</v>
      </c>
      <c r="M719">
        <v>19</v>
      </c>
      <c r="N719">
        <v>27</v>
      </c>
      <c r="P719">
        <v>13</v>
      </c>
      <c r="Q719">
        <v>22</v>
      </c>
    </row>
    <row r="720" spans="1:17" x14ac:dyDescent="0.25">
      <c r="A720" s="7">
        <v>526013355</v>
      </c>
      <c r="B720" t="s">
        <v>925</v>
      </c>
      <c r="C720" t="s">
        <v>932</v>
      </c>
      <c r="D720" s="5">
        <v>2</v>
      </c>
      <c r="E720" s="5">
        <v>150</v>
      </c>
      <c r="F720" s="5">
        <v>197</v>
      </c>
      <c r="G720" s="5">
        <v>3</v>
      </c>
      <c r="H720" s="5" t="s">
        <v>5</v>
      </c>
      <c r="I720">
        <v>24</v>
      </c>
      <c r="J720">
        <v>18</v>
      </c>
      <c r="K720">
        <v>14</v>
      </c>
      <c r="L720">
        <v>19</v>
      </c>
      <c r="M720">
        <v>16</v>
      </c>
      <c r="N720">
        <v>27</v>
      </c>
      <c r="P720">
        <v>11</v>
      </c>
      <c r="Q720">
        <v>21</v>
      </c>
    </row>
    <row r="721" spans="1:17" x14ac:dyDescent="0.25">
      <c r="A721" s="7">
        <v>526013348</v>
      </c>
      <c r="B721" t="s">
        <v>925</v>
      </c>
      <c r="C721" t="s">
        <v>933</v>
      </c>
      <c r="D721" s="5">
        <v>2</v>
      </c>
      <c r="E721" s="5">
        <v>169</v>
      </c>
      <c r="F721" s="5">
        <v>197</v>
      </c>
      <c r="G721" s="5">
        <v>4</v>
      </c>
      <c r="H721" s="5" t="s">
        <v>6</v>
      </c>
      <c r="I721">
        <v>27</v>
      </c>
      <c r="J721">
        <v>20</v>
      </c>
      <c r="K721">
        <v>17</v>
      </c>
      <c r="L721">
        <v>21</v>
      </c>
      <c r="M721">
        <v>18</v>
      </c>
      <c r="N721">
        <v>30</v>
      </c>
      <c r="P721">
        <v>13</v>
      </c>
      <c r="Q721">
        <v>23</v>
      </c>
    </row>
    <row r="722" spans="1:17" x14ac:dyDescent="0.25">
      <c r="A722" s="7">
        <v>526003766</v>
      </c>
      <c r="B722" t="s">
        <v>925</v>
      </c>
      <c r="C722" t="s">
        <v>934</v>
      </c>
      <c r="D722" s="5">
        <v>1</v>
      </c>
      <c r="E722" s="5">
        <v>174</v>
      </c>
      <c r="F722" s="5">
        <v>213</v>
      </c>
      <c r="G722" s="5">
        <v>4</v>
      </c>
      <c r="H722" s="5" t="s">
        <v>6</v>
      </c>
      <c r="I722">
        <v>26</v>
      </c>
      <c r="J722">
        <v>19</v>
      </c>
      <c r="K722">
        <v>18</v>
      </c>
      <c r="L722">
        <v>20</v>
      </c>
      <c r="M722">
        <v>21</v>
      </c>
      <c r="N722">
        <v>34</v>
      </c>
      <c r="P722">
        <v>13</v>
      </c>
      <c r="Q722">
        <v>23</v>
      </c>
    </row>
    <row r="723" spans="1:17" x14ac:dyDescent="0.25">
      <c r="A723" s="7">
        <v>526013154</v>
      </c>
      <c r="B723" t="s">
        <v>925</v>
      </c>
      <c r="C723" t="s">
        <v>935</v>
      </c>
      <c r="D723" s="5">
        <v>2</v>
      </c>
      <c r="E723" s="5">
        <v>162</v>
      </c>
      <c r="F723" s="5">
        <v>197</v>
      </c>
      <c r="G723" s="5">
        <v>3</v>
      </c>
      <c r="H723" s="5" t="s">
        <v>5</v>
      </c>
      <c r="I723">
        <v>26</v>
      </c>
      <c r="J723">
        <v>19</v>
      </c>
      <c r="K723">
        <v>15</v>
      </c>
      <c r="L723">
        <v>21</v>
      </c>
      <c r="M723">
        <v>19</v>
      </c>
      <c r="N723">
        <v>27</v>
      </c>
      <c r="P723">
        <v>13</v>
      </c>
      <c r="Q723">
        <v>22</v>
      </c>
    </row>
    <row r="724" spans="1:17" x14ac:dyDescent="0.25">
      <c r="A724" s="7">
        <v>526013098</v>
      </c>
      <c r="B724" t="s">
        <v>925</v>
      </c>
      <c r="C724" t="s">
        <v>936</v>
      </c>
      <c r="D724" s="5">
        <v>2</v>
      </c>
      <c r="E724" s="5">
        <v>98</v>
      </c>
      <c r="F724" s="5">
        <v>197</v>
      </c>
      <c r="G724" s="5">
        <v>1</v>
      </c>
      <c r="H724" s="5" t="s">
        <v>7</v>
      </c>
      <c r="I724">
        <v>17</v>
      </c>
      <c r="J724">
        <v>19</v>
      </c>
      <c r="K724">
        <v>11</v>
      </c>
      <c r="L724">
        <v>16</v>
      </c>
      <c r="M724">
        <v>10</v>
      </c>
      <c r="N724">
        <v>0</v>
      </c>
      <c r="P724">
        <v>10</v>
      </c>
      <c r="Q724">
        <v>15</v>
      </c>
    </row>
    <row r="725" spans="1:17" x14ac:dyDescent="0.25">
      <c r="A725" s="7">
        <v>526013387</v>
      </c>
      <c r="B725" t="s">
        <v>925</v>
      </c>
      <c r="C725" t="s">
        <v>938</v>
      </c>
      <c r="D725" s="5">
        <v>2</v>
      </c>
      <c r="E725" s="5">
        <v>158</v>
      </c>
      <c r="F725" s="5">
        <v>197</v>
      </c>
      <c r="G725" s="5">
        <v>3</v>
      </c>
      <c r="H725" s="5" t="s">
        <v>5</v>
      </c>
      <c r="I725">
        <v>28</v>
      </c>
      <c r="J725">
        <v>18</v>
      </c>
      <c r="K725">
        <v>16</v>
      </c>
      <c r="L725">
        <v>21</v>
      </c>
      <c r="M725">
        <v>17</v>
      </c>
      <c r="N725">
        <v>25</v>
      </c>
      <c r="P725">
        <v>13</v>
      </c>
      <c r="Q725">
        <v>20</v>
      </c>
    </row>
    <row r="726" spans="1:17" x14ac:dyDescent="0.25">
      <c r="A726" s="7">
        <v>526013387</v>
      </c>
      <c r="B726" t="s">
        <v>925</v>
      </c>
      <c r="C726" t="s">
        <v>938</v>
      </c>
      <c r="D726" s="5">
        <v>6</v>
      </c>
      <c r="E726" s="5">
        <v>144</v>
      </c>
      <c r="F726" s="5">
        <v>192</v>
      </c>
      <c r="G726" s="5">
        <v>3</v>
      </c>
      <c r="H726" s="5" t="s">
        <v>5</v>
      </c>
      <c r="I726">
        <v>24</v>
      </c>
      <c r="J726">
        <v>18</v>
      </c>
      <c r="K726">
        <v>17</v>
      </c>
      <c r="L726">
        <v>20</v>
      </c>
      <c r="M726">
        <v>14</v>
      </c>
      <c r="N726">
        <v>21</v>
      </c>
      <c r="P726">
        <v>12</v>
      </c>
      <c r="Q726">
        <v>18</v>
      </c>
    </row>
    <row r="727" spans="1:17" x14ac:dyDescent="0.25">
      <c r="A727" s="7">
        <v>526013330</v>
      </c>
      <c r="B727" t="s">
        <v>925</v>
      </c>
      <c r="C727" t="s">
        <v>939</v>
      </c>
      <c r="D727" s="5">
        <v>2</v>
      </c>
      <c r="E727" s="5">
        <v>163</v>
      </c>
      <c r="F727" s="5">
        <v>197</v>
      </c>
      <c r="G727" s="5">
        <v>3</v>
      </c>
      <c r="H727" s="5" t="s">
        <v>5</v>
      </c>
      <c r="I727">
        <v>27</v>
      </c>
      <c r="J727">
        <v>19</v>
      </c>
      <c r="K727">
        <v>17</v>
      </c>
      <c r="L727">
        <v>20</v>
      </c>
      <c r="M727">
        <v>17</v>
      </c>
      <c r="N727">
        <v>27</v>
      </c>
      <c r="P727">
        <v>13</v>
      </c>
      <c r="Q727">
        <v>23</v>
      </c>
    </row>
    <row r="728" spans="1:17" x14ac:dyDescent="0.25">
      <c r="A728" s="7">
        <v>526013235</v>
      </c>
      <c r="B728" t="s">
        <v>925</v>
      </c>
      <c r="C728" t="s">
        <v>940</v>
      </c>
      <c r="D728" s="5">
        <v>2</v>
      </c>
      <c r="E728" s="5">
        <v>162</v>
      </c>
      <c r="F728" s="5">
        <v>197</v>
      </c>
      <c r="G728" s="5">
        <v>3</v>
      </c>
      <c r="H728" s="5" t="s">
        <v>5</v>
      </c>
      <c r="I728">
        <v>25</v>
      </c>
      <c r="J728">
        <v>19</v>
      </c>
      <c r="K728">
        <v>17</v>
      </c>
      <c r="L728">
        <v>20</v>
      </c>
      <c r="M728">
        <v>19</v>
      </c>
      <c r="N728">
        <v>28</v>
      </c>
      <c r="P728">
        <v>13</v>
      </c>
      <c r="Q728">
        <v>21</v>
      </c>
    </row>
    <row r="729" spans="1:17" x14ac:dyDescent="0.25">
      <c r="A729" s="7">
        <v>526013274</v>
      </c>
      <c r="B729" t="s">
        <v>925</v>
      </c>
      <c r="C729" t="s">
        <v>941</v>
      </c>
      <c r="D729" s="5">
        <v>4</v>
      </c>
      <c r="E729" s="5">
        <v>116</v>
      </c>
      <c r="F729" s="5">
        <v>166</v>
      </c>
      <c r="G729" s="5">
        <v>2</v>
      </c>
      <c r="H729" s="5" t="s">
        <v>8</v>
      </c>
      <c r="I729">
        <v>22</v>
      </c>
      <c r="J729">
        <v>18</v>
      </c>
      <c r="K729">
        <v>12</v>
      </c>
      <c r="L729">
        <v>17</v>
      </c>
      <c r="M729">
        <v>13</v>
      </c>
      <c r="N729">
        <v>18</v>
      </c>
      <c r="P729">
        <v>0</v>
      </c>
      <c r="Q729">
        <v>16</v>
      </c>
    </row>
    <row r="730" spans="1:17" x14ac:dyDescent="0.25">
      <c r="A730" s="7">
        <v>526013370</v>
      </c>
      <c r="B730" t="s">
        <v>925</v>
      </c>
      <c r="C730" t="s">
        <v>942</v>
      </c>
      <c r="D730" s="5">
        <v>2</v>
      </c>
      <c r="E730" s="5">
        <v>161</v>
      </c>
      <c r="F730" s="5">
        <v>197</v>
      </c>
      <c r="G730" s="5">
        <v>3</v>
      </c>
      <c r="H730" s="5" t="s">
        <v>5</v>
      </c>
      <c r="I730">
        <v>25</v>
      </c>
      <c r="J730">
        <v>19</v>
      </c>
      <c r="K730">
        <v>17</v>
      </c>
      <c r="L730">
        <v>20</v>
      </c>
      <c r="M730">
        <v>18</v>
      </c>
      <c r="N730">
        <v>27</v>
      </c>
      <c r="P730">
        <v>13</v>
      </c>
      <c r="Q730">
        <v>22</v>
      </c>
    </row>
    <row r="731" spans="1:17" x14ac:dyDescent="0.25">
      <c r="A731" s="7">
        <v>526003886</v>
      </c>
      <c r="B731" t="s">
        <v>925</v>
      </c>
      <c r="C731" t="s">
        <v>943</v>
      </c>
      <c r="D731" s="5">
        <v>1</v>
      </c>
      <c r="E731" s="5">
        <v>176</v>
      </c>
      <c r="F731" s="5">
        <v>213</v>
      </c>
      <c r="G731" s="5">
        <v>1</v>
      </c>
      <c r="H731" s="5" t="s">
        <v>7</v>
      </c>
      <c r="I731">
        <v>28</v>
      </c>
      <c r="J731">
        <v>0</v>
      </c>
      <c r="K731">
        <v>18</v>
      </c>
      <c r="L731">
        <v>20</v>
      </c>
      <c r="M731">
        <v>24</v>
      </c>
      <c r="N731">
        <v>46</v>
      </c>
      <c r="P731">
        <v>13</v>
      </c>
      <c r="Q731">
        <v>27</v>
      </c>
    </row>
    <row r="732" spans="1:17" x14ac:dyDescent="0.25">
      <c r="A732" s="7">
        <v>526013027</v>
      </c>
      <c r="B732" t="s">
        <v>925</v>
      </c>
      <c r="C732" t="s">
        <v>944</v>
      </c>
      <c r="D732" s="5">
        <v>2</v>
      </c>
      <c r="E732" s="5">
        <v>182</v>
      </c>
      <c r="F732" s="5">
        <v>197</v>
      </c>
      <c r="G732" s="5">
        <v>4</v>
      </c>
      <c r="H732" s="5" t="s">
        <v>6</v>
      </c>
      <c r="I732">
        <v>29</v>
      </c>
      <c r="J732">
        <v>21</v>
      </c>
      <c r="K732">
        <v>17</v>
      </c>
      <c r="L732">
        <v>21</v>
      </c>
      <c r="M732">
        <v>19</v>
      </c>
      <c r="N732">
        <v>36</v>
      </c>
      <c r="P732">
        <v>13</v>
      </c>
      <c r="Q732">
        <v>26</v>
      </c>
    </row>
    <row r="733" spans="1:17" x14ac:dyDescent="0.25">
      <c r="A733" s="7">
        <v>526007930</v>
      </c>
      <c r="B733" t="s">
        <v>925</v>
      </c>
      <c r="C733" t="s">
        <v>946</v>
      </c>
      <c r="D733" s="5">
        <v>1</v>
      </c>
      <c r="E733" s="5">
        <v>195</v>
      </c>
      <c r="F733" s="5">
        <v>213</v>
      </c>
      <c r="G733" s="5">
        <v>4</v>
      </c>
      <c r="H733" s="5" t="s">
        <v>6</v>
      </c>
      <c r="I733">
        <v>28</v>
      </c>
      <c r="J733">
        <v>20</v>
      </c>
      <c r="K733">
        <v>18</v>
      </c>
      <c r="L733">
        <v>21</v>
      </c>
      <c r="M733">
        <v>21</v>
      </c>
      <c r="N733">
        <v>46</v>
      </c>
      <c r="P733">
        <v>13</v>
      </c>
      <c r="Q733">
        <v>28</v>
      </c>
    </row>
    <row r="734" spans="1:17" x14ac:dyDescent="0.25">
      <c r="A734" s="7">
        <v>526013179</v>
      </c>
      <c r="B734" t="s">
        <v>925</v>
      </c>
      <c r="C734" t="s">
        <v>947</v>
      </c>
      <c r="D734" s="5">
        <v>6</v>
      </c>
      <c r="E734" s="5">
        <v>158</v>
      </c>
      <c r="F734" s="5">
        <v>192</v>
      </c>
      <c r="G734" s="5">
        <v>3</v>
      </c>
      <c r="H734" s="5" t="s">
        <v>5</v>
      </c>
      <c r="I734">
        <v>27</v>
      </c>
      <c r="J734">
        <v>19</v>
      </c>
      <c r="K734">
        <v>16</v>
      </c>
      <c r="L734">
        <v>20</v>
      </c>
      <c r="M734">
        <v>17</v>
      </c>
      <c r="N734">
        <v>26</v>
      </c>
      <c r="P734">
        <v>13</v>
      </c>
      <c r="Q734">
        <v>20</v>
      </c>
    </row>
    <row r="735" spans="1:17" x14ac:dyDescent="0.25">
      <c r="A735" s="7">
        <v>526013242</v>
      </c>
      <c r="B735" t="s">
        <v>925</v>
      </c>
      <c r="C735" t="s">
        <v>948</v>
      </c>
      <c r="D735" s="5">
        <v>2</v>
      </c>
      <c r="E735" s="5">
        <v>166</v>
      </c>
      <c r="F735" s="5">
        <v>197</v>
      </c>
      <c r="G735" s="5">
        <v>4</v>
      </c>
      <c r="H735" s="5" t="s">
        <v>6</v>
      </c>
      <c r="I735">
        <v>26</v>
      </c>
      <c r="J735">
        <v>19</v>
      </c>
      <c r="K735">
        <v>15</v>
      </c>
      <c r="L735">
        <v>21</v>
      </c>
      <c r="M735">
        <v>18</v>
      </c>
      <c r="N735">
        <v>29</v>
      </c>
      <c r="P735">
        <v>13</v>
      </c>
      <c r="Q735">
        <v>25</v>
      </c>
    </row>
    <row r="736" spans="1:17" x14ac:dyDescent="0.25">
      <c r="A736" s="7">
        <v>526013299</v>
      </c>
      <c r="B736" t="s">
        <v>925</v>
      </c>
      <c r="C736" t="s">
        <v>949</v>
      </c>
      <c r="D736" s="5">
        <v>4</v>
      </c>
      <c r="E736" s="5">
        <v>135</v>
      </c>
      <c r="F736" s="5">
        <v>166</v>
      </c>
      <c r="G736" s="5">
        <v>2</v>
      </c>
      <c r="H736" s="5" t="s">
        <v>8</v>
      </c>
      <c r="I736">
        <v>24</v>
      </c>
      <c r="J736">
        <v>19</v>
      </c>
      <c r="K736">
        <v>14</v>
      </c>
      <c r="L736">
        <v>19</v>
      </c>
      <c r="M736">
        <v>18</v>
      </c>
      <c r="N736">
        <v>21</v>
      </c>
      <c r="P736">
        <v>0</v>
      </c>
      <c r="Q736">
        <v>20</v>
      </c>
    </row>
    <row r="737" spans="1:17" x14ac:dyDescent="0.25">
      <c r="A737" s="7">
        <v>526012834</v>
      </c>
      <c r="B737" t="s">
        <v>925</v>
      </c>
      <c r="C737" t="s">
        <v>951</v>
      </c>
      <c r="D737" s="5">
        <v>6</v>
      </c>
      <c r="E737" s="5">
        <v>73</v>
      </c>
      <c r="F737" s="5">
        <v>192</v>
      </c>
      <c r="G737" s="5">
        <v>1</v>
      </c>
      <c r="H737" s="5" t="s">
        <v>7</v>
      </c>
      <c r="I737">
        <v>15</v>
      </c>
      <c r="J737">
        <v>15</v>
      </c>
      <c r="K737">
        <v>0</v>
      </c>
      <c r="L737">
        <v>14</v>
      </c>
      <c r="M737">
        <v>12</v>
      </c>
      <c r="N737">
        <v>0</v>
      </c>
      <c r="P737">
        <v>7</v>
      </c>
      <c r="Q737">
        <v>10</v>
      </c>
    </row>
    <row r="738" spans="1:17" x14ac:dyDescent="0.25">
      <c r="A738" s="7">
        <v>526013228</v>
      </c>
      <c r="B738" t="s">
        <v>925</v>
      </c>
      <c r="C738" t="s">
        <v>952</v>
      </c>
      <c r="D738" s="5">
        <v>2</v>
      </c>
      <c r="E738" s="5">
        <v>156</v>
      </c>
      <c r="F738" s="5">
        <v>197</v>
      </c>
      <c r="G738" s="5">
        <v>3</v>
      </c>
      <c r="H738" s="5" t="s">
        <v>5</v>
      </c>
      <c r="I738">
        <v>25</v>
      </c>
      <c r="J738">
        <v>19</v>
      </c>
      <c r="K738">
        <v>15</v>
      </c>
      <c r="L738">
        <v>20</v>
      </c>
      <c r="M738">
        <v>18</v>
      </c>
      <c r="N738">
        <v>27</v>
      </c>
      <c r="P738">
        <v>12</v>
      </c>
      <c r="Q738">
        <v>20</v>
      </c>
    </row>
    <row r="739" spans="1:17" x14ac:dyDescent="0.25">
      <c r="A739" s="7">
        <v>527002853</v>
      </c>
      <c r="B739" t="s">
        <v>953</v>
      </c>
      <c r="C739" t="s">
        <v>954</v>
      </c>
      <c r="D739" s="5">
        <v>2</v>
      </c>
      <c r="E739" s="5">
        <v>150</v>
      </c>
      <c r="F739" s="5">
        <v>197</v>
      </c>
      <c r="G739" s="5">
        <v>3</v>
      </c>
      <c r="H739" s="5" t="s">
        <v>5</v>
      </c>
      <c r="I739">
        <v>25</v>
      </c>
      <c r="J739">
        <v>16</v>
      </c>
      <c r="K739">
        <v>13</v>
      </c>
      <c r="L739">
        <v>18</v>
      </c>
      <c r="M739">
        <v>17</v>
      </c>
      <c r="N739">
        <v>25</v>
      </c>
      <c r="P739">
        <v>11</v>
      </c>
      <c r="Q739">
        <v>25</v>
      </c>
    </row>
    <row r="740" spans="1:17" x14ac:dyDescent="0.25">
      <c r="A740" s="7">
        <v>527003159</v>
      </c>
      <c r="B740" t="s">
        <v>953</v>
      </c>
      <c r="C740" t="s">
        <v>955</v>
      </c>
      <c r="D740" s="5">
        <v>1</v>
      </c>
      <c r="E740" s="5">
        <v>151</v>
      </c>
      <c r="F740" s="5">
        <v>213</v>
      </c>
      <c r="G740" s="5">
        <v>3</v>
      </c>
      <c r="H740" s="5" t="s">
        <v>5</v>
      </c>
      <c r="I740">
        <v>21</v>
      </c>
      <c r="J740">
        <v>14</v>
      </c>
      <c r="K740">
        <v>15</v>
      </c>
      <c r="L740">
        <v>17</v>
      </c>
      <c r="M740">
        <v>17</v>
      </c>
      <c r="N740">
        <v>34</v>
      </c>
      <c r="P740">
        <v>11</v>
      </c>
      <c r="Q740">
        <v>22</v>
      </c>
    </row>
    <row r="741" spans="1:17" x14ac:dyDescent="0.25">
      <c r="A741" s="7">
        <v>527003021</v>
      </c>
      <c r="B741" t="s">
        <v>953</v>
      </c>
      <c r="C741" t="s">
        <v>956</v>
      </c>
      <c r="D741" s="5">
        <v>2</v>
      </c>
      <c r="E741" s="5">
        <v>136</v>
      </c>
      <c r="F741" s="5">
        <v>197</v>
      </c>
      <c r="G741" s="5">
        <v>3</v>
      </c>
      <c r="H741" s="5" t="s">
        <v>5</v>
      </c>
      <c r="I741">
        <v>22</v>
      </c>
      <c r="J741">
        <v>18</v>
      </c>
      <c r="K741">
        <v>14</v>
      </c>
      <c r="L741">
        <v>17</v>
      </c>
      <c r="M741">
        <v>13</v>
      </c>
      <c r="N741">
        <v>22</v>
      </c>
      <c r="P741">
        <v>10</v>
      </c>
      <c r="Q741">
        <v>20</v>
      </c>
    </row>
    <row r="742" spans="1:17" x14ac:dyDescent="0.25">
      <c r="A742" s="7">
        <v>527002910</v>
      </c>
      <c r="B742" t="s">
        <v>953</v>
      </c>
      <c r="C742" t="s">
        <v>957</v>
      </c>
      <c r="D742" s="5">
        <v>1</v>
      </c>
      <c r="E742" s="5">
        <v>133</v>
      </c>
      <c r="F742" s="5">
        <v>213</v>
      </c>
      <c r="G742" s="5">
        <v>1</v>
      </c>
      <c r="H742" s="5" t="s">
        <v>7</v>
      </c>
      <c r="I742">
        <v>20</v>
      </c>
      <c r="J742">
        <v>0</v>
      </c>
      <c r="K742">
        <v>8</v>
      </c>
      <c r="L742">
        <v>16</v>
      </c>
      <c r="M742">
        <v>18</v>
      </c>
      <c r="N742">
        <v>37</v>
      </c>
      <c r="P742">
        <v>11</v>
      </c>
      <c r="Q742">
        <v>23</v>
      </c>
    </row>
    <row r="743" spans="1:17" x14ac:dyDescent="0.25">
      <c r="A743" s="7">
        <v>527002910</v>
      </c>
      <c r="B743" t="s">
        <v>953</v>
      </c>
      <c r="C743" t="s">
        <v>957</v>
      </c>
      <c r="D743" s="5">
        <v>2</v>
      </c>
      <c r="E743" s="5">
        <v>120</v>
      </c>
      <c r="F743" s="5">
        <v>197</v>
      </c>
      <c r="G743" s="5">
        <v>3</v>
      </c>
      <c r="H743" s="5" t="s">
        <v>5</v>
      </c>
      <c r="I743">
        <v>18</v>
      </c>
      <c r="J743">
        <v>12</v>
      </c>
      <c r="K743">
        <v>10</v>
      </c>
      <c r="L743">
        <v>16</v>
      </c>
      <c r="M743">
        <v>14</v>
      </c>
      <c r="N743">
        <v>21</v>
      </c>
      <c r="P743">
        <v>8</v>
      </c>
      <c r="Q743">
        <v>21</v>
      </c>
    </row>
    <row r="744" spans="1:17" x14ac:dyDescent="0.25">
      <c r="A744" s="7">
        <v>527002927</v>
      </c>
      <c r="B744" t="s">
        <v>953</v>
      </c>
      <c r="C744" t="s">
        <v>958</v>
      </c>
      <c r="D744" s="5">
        <v>1</v>
      </c>
      <c r="E744" s="5">
        <v>152</v>
      </c>
      <c r="F744" s="5">
        <v>213</v>
      </c>
      <c r="G744" s="5">
        <v>3</v>
      </c>
      <c r="H744" s="5" t="s">
        <v>5</v>
      </c>
      <c r="I744">
        <v>24</v>
      </c>
      <c r="J744">
        <v>16</v>
      </c>
      <c r="K744">
        <v>16</v>
      </c>
      <c r="L744">
        <v>18</v>
      </c>
      <c r="M744">
        <v>16</v>
      </c>
      <c r="N744">
        <v>34</v>
      </c>
      <c r="P744">
        <v>9</v>
      </c>
      <c r="Q744">
        <v>19</v>
      </c>
    </row>
    <row r="745" spans="1:17" x14ac:dyDescent="0.25">
      <c r="A745" s="7">
        <v>527003092</v>
      </c>
      <c r="B745" t="s">
        <v>953</v>
      </c>
      <c r="C745" t="s">
        <v>959</v>
      </c>
      <c r="D745" s="5">
        <v>1</v>
      </c>
      <c r="E745" s="5">
        <v>137</v>
      </c>
      <c r="F745" s="5">
        <v>213</v>
      </c>
      <c r="G745" s="5">
        <v>3</v>
      </c>
      <c r="H745" s="5" t="s">
        <v>5</v>
      </c>
      <c r="I745">
        <v>24</v>
      </c>
      <c r="J745">
        <v>14</v>
      </c>
      <c r="K745">
        <v>13</v>
      </c>
      <c r="L745">
        <v>17</v>
      </c>
      <c r="M745">
        <v>14</v>
      </c>
      <c r="N745">
        <v>30</v>
      </c>
      <c r="P745">
        <v>9</v>
      </c>
      <c r="Q745">
        <v>16</v>
      </c>
    </row>
    <row r="746" spans="1:17" x14ac:dyDescent="0.25">
      <c r="A746" s="7">
        <v>527003085</v>
      </c>
      <c r="B746" t="s">
        <v>953</v>
      </c>
      <c r="C746" t="s">
        <v>960</v>
      </c>
      <c r="D746" s="5">
        <v>2</v>
      </c>
      <c r="E746" s="5">
        <v>136</v>
      </c>
      <c r="F746" s="5">
        <v>197</v>
      </c>
      <c r="G746" s="5">
        <v>3</v>
      </c>
      <c r="H746" s="5" t="s">
        <v>5</v>
      </c>
      <c r="I746">
        <v>22</v>
      </c>
      <c r="J746">
        <v>13</v>
      </c>
      <c r="K746">
        <v>13</v>
      </c>
      <c r="L746">
        <v>16</v>
      </c>
      <c r="M746">
        <v>17</v>
      </c>
      <c r="N746">
        <v>23</v>
      </c>
      <c r="P746">
        <v>11</v>
      </c>
      <c r="Q746">
        <v>21</v>
      </c>
    </row>
    <row r="747" spans="1:17" x14ac:dyDescent="0.25">
      <c r="A747" s="7">
        <v>527002846</v>
      </c>
      <c r="B747" t="s">
        <v>953</v>
      </c>
      <c r="C747" t="s">
        <v>961</v>
      </c>
      <c r="D747" s="5">
        <v>2</v>
      </c>
      <c r="E747" s="5">
        <v>128</v>
      </c>
      <c r="F747" s="5">
        <v>197</v>
      </c>
      <c r="G747" s="5">
        <v>3</v>
      </c>
      <c r="H747" s="5" t="s">
        <v>5</v>
      </c>
      <c r="I747">
        <v>19</v>
      </c>
      <c r="J747">
        <v>16</v>
      </c>
      <c r="K747">
        <v>11</v>
      </c>
      <c r="L747">
        <v>18</v>
      </c>
      <c r="M747">
        <v>15</v>
      </c>
      <c r="N747">
        <v>20</v>
      </c>
      <c r="P747">
        <v>9</v>
      </c>
      <c r="Q747">
        <v>20</v>
      </c>
    </row>
    <row r="748" spans="1:17" x14ac:dyDescent="0.25">
      <c r="A748" s="7">
        <v>527002885</v>
      </c>
      <c r="B748" t="s">
        <v>953</v>
      </c>
      <c r="C748" t="s">
        <v>962</v>
      </c>
      <c r="D748" s="5">
        <v>1</v>
      </c>
      <c r="E748" s="5">
        <v>132</v>
      </c>
      <c r="F748" s="5">
        <v>213</v>
      </c>
      <c r="G748" s="5">
        <v>2</v>
      </c>
      <c r="H748" s="5" t="s">
        <v>8</v>
      </c>
      <c r="I748">
        <v>20</v>
      </c>
      <c r="J748">
        <v>13</v>
      </c>
      <c r="K748">
        <v>14</v>
      </c>
      <c r="L748">
        <v>17</v>
      </c>
      <c r="M748">
        <v>14</v>
      </c>
      <c r="N748">
        <v>29</v>
      </c>
      <c r="P748">
        <v>13</v>
      </c>
      <c r="Q748">
        <v>12</v>
      </c>
    </row>
    <row r="749" spans="1:17" x14ac:dyDescent="0.25">
      <c r="A749" s="7">
        <v>527002885</v>
      </c>
      <c r="B749" t="s">
        <v>953</v>
      </c>
      <c r="C749" t="s">
        <v>962</v>
      </c>
      <c r="D749" s="5">
        <v>2</v>
      </c>
      <c r="E749" s="5">
        <v>136</v>
      </c>
      <c r="F749" s="5">
        <v>197</v>
      </c>
      <c r="G749" s="5">
        <v>3</v>
      </c>
      <c r="H749" s="5" t="s">
        <v>5</v>
      </c>
      <c r="I749">
        <v>24</v>
      </c>
      <c r="J749">
        <v>16</v>
      </c>
      <c r="K749">
        <v>12</v>
      </c>
      <c r="L749">
        <v>16</v>
      </c>
      <c r="M749">
        <v>13</v>
      </c>
      <c r="N749">
        <v>25</v>
      </c>
      <c r="P749">
        <v>12</v>
      </c>
      <c r="Q749">
        <v>18</v>
      </c>
    </row>
    <row r="750" spans="1:17" x14ac:dyDescent="0.25">
      <c r="A750" s="7">
        <v>527002878</v>
      </c>
      <c r="B750" t="s">
        <v>953</v>
      </c>
      <c r="C750" t="s">
        <v>963</v>
      </c>
      <c r="D750" s="5">
        <v>1</v>
      </c>
      <c r="E750" s="5">
        <v>161</v>
      </c>
      <c r="F750" s="5">
        <v>213</v>
      </c>
      <c r="G750" s="5">
        <v>3</v>
      </c>
      <c r="H750" s="5" t="s">
        <v>5</v>
      </c>
      <c r="I750">
        <v>24</v>
      </c>
      <c r="J750">
        <v>20</v>
      </c>
      <c r="K750">
        <v>14</v>
      </c>
      <c r="L750">
        <v>18</v>
      </c>
      <c r="M750">
        <v>16</v>
      </c>
      <c r="N750">
        <v>37</v>
      </c>
      <c r="P750">
        <v>11</v>
      </c>
      <c r="Q750">
        <v>21</v>
      </c>
    </row>
    <row r="751" spans="1:17" x14ac:dyDescent="0.25">
      <c r="A751" s="7">
        <v>527002980</v>
      </c>
      <c r="B751" t="s">
        <v>953</v>
      </c>
      <c r="C751" t="s">
        <v>964</v>
      </c>
      <c r="D751" s="5">
        <v>2</v>
      </c>
      <c r="E751" s="5">
        <v>122</v>
      </c>
      <c r="F751" s="5">
        <v>197</v>
      </c>
      <c r="G751" s="5">
        <v>3</v>
      </c>
      <c r="H751" s="5" t="s">
        <v>5</v>
      </c>
      <c r="I751">
        <v>18</v>
      </c>
      <c r="J751">
        <v>14</v>
      </c>
      <c r="K751">
        <v>9</v>
      </c>
      <c r="L751">
        <v>17</v>
      </c>
      <c r="M751">
        <v>16</v>
      </c>
      <c r="N751">
        <v>22</v>
      </c>
      <c r="P751">
        <v>7</v>
      </c>
      <c r="Q751">
        <v>19</v>
      </c>
    </row>
    <row r="752" spans="1:17" x14ac:dyDescent="0.25">
      <c r="A752" s="7">
        <v>527002902</v>
      </c>
      <c r="B752" t="s">
        <v>953</v>
      </c>
      <c r="C752" t="s">
        <v>965</v>
      </c>
      <c r="D752" s="5">
        <v>2</v>
      </c>
      <c r="E752" s="5">
        <v>145</v>
      </c>
      <c r="F752" s="5">
        <v>197</v>
      </c>
      <c r="G752" s="5">
        <v>3</v>
      </c>
      <c r="H752" s="5" t="s">
        <v>5</v>
      </c>
      <c r="I752">
        <v>23</v>
      </c>
      <c r="J752">
        <v>19</v>
      </c>
      <c r="K752">
        <v>14</v>
      </c>
      <c r="L752">
        <v>18</v>
      </c>
      <c r="M752">
        <v>15</v>
      </c>
      <c r="N752">
        <v>27</v>
      </c>
      <c r="P752">
        <v>11</v>
      </c>
      <c r="Q752">
        <v>18</v>
      </c>
    </row>
    <row r="753" spans="1:17" x14ac:dyDescent="0.25">
      <c r="A753" s="7">
        <v>527002839</v>
      </c>
      <c r="B753" t="s">
        <v>953</v>
      </c>
      <c r="C753" t="s">
        <v>966</v>
      </c>
      <c r="D753" s="5">
        <v>1</v>
      </c>
      <c r="E753" s="5">
        <v>143</v>
      </c>
      <c r="F753" s="5">
        <v>213</v>
      </c>
      <c r="G753" s="5">
        <v>3</v>
      </c>
      <c r="H753" s="5" t="s">
        <v>5</v>
      </c>
      <c r="I753">
        <v>17</v>
      </c>
      <c r="J753">
        <v>15</v>
      </c>
      <c r="K753">
        <v>15</v>
      </c>
      <c r="L753">
        <v>18</v>
      </c>
      <c r="M753">
        <v>17</v>
      </c>
      <c r="N753">
        <v>30</v>
      </c>
      <c r="P753">
        <v>9</v>
      </c>
      <c r="Q753">
        <v>22</v>
      </c>
    </row>
    <row r="754" spans="1:17" x14ac:dyDescent="0.25">
      <c r="A754" s="7">
        <v>527002966</v>
      </c>
      <c r="B754" t="s">
        <v>953</v>
      </c>
      <c r="C754" t="s">
        <v>967</v>
      </c>
      <c r="D754" s="5">
        <v>1</v>
      </c>
      <c r="E754" s="5">
        <v>156</v>
      </c>
      <c r="F754" s="5">
        <v>213</v>
      </c>
      <c r="G754" s="5">
        <v>3</v>
      </c>
      <c r="H754" s="5" t="s">
        <v>5</v>
      </c>
      <c r="I754">
        <v>16</v>
      </c>
      <c r="J754">
        <v>15</v>
      </c>
      <c r="K754">
        <v>13</v>
      </c>
      <c r="L754">
        <v>18</v>
      </c>
      <c r="M754">
        <v>18</v>
      </c>
      <c r="N754">
        <v>39</v>
      </c>
      <c r="P754">
        <v>13</v>
      </c>
      <c r="Q754">
        <v>24</v>
      </c>
    </row>
    <row r="755" spans="1:17" x14ac:dyDescent="0.25">
      <c r="A755" s="7">
        <v>527001592</v>
      </c>
      <c r="B755" t="s">
        <v>953</v>
      </c>
      <c r="C755" t="s">
        <v>968</v>
      </c>
      <c r="D755" s="5">
        <v>2</v>
      </c>
      <c r="E755" s="5">
        <v>152</v>
      </c>
      <c r="F755" s="5">
        <v>197</v>
      </c>
      <c r="G755" s="5">
        <v>3</v>
      </c>
      <c r="H755" s="5" t="s">
        <v>5</v>
      </c>
      <c r="I755">
        <v>21</v>
      </c>
      <c r="J755">
        <v>16</v>
      </c>
      <c r="K755">
        <v>15</v>
      </c>
      <c r="L755">
        <v>19</v>
      </c>
      <c r="M755">
        <v>19</v>
      </c>
      <c r="N755">
        <v>24</v>
      </c>
      <c r="P755">
        <v>14</v>
      </c>
      <c r="Q755">
        <v>24</v>
      </c>
    </row>
    <row r="756" spans="1:17" x14ac:dyDescent="0.25">
      <c r="A756" s="7">
        <v>527001592</v>
      </c>
      <c r="B756" t="s">
        <v>953</v>
      </c>
      <c r="C756" t="s">
        <v>968</v>
      </c>
      <c r="D756" s="5">
        <v>1</v>
      </c>
      <c r="E756" s="5">
        <v>115</v>
      </c>
      <c r="F756" s="5">
        <v>213</v>
      </c>
      <c r="G756" s="5">
        <v>1</v>
      </c>
      <c r="H756" s="5" t="s">
        <v>7</v>
      </c>
      <c r="I756">
        <v>21</v>
      </c>
      <c r="J756">
        <v>17</v>
      </c>
      <c r="K756">
        <v>15</v>
      </c>
      <c r="L756">
        <v>0</v>
      </c>
      <c r="M756">
        <v>20</v>
      </c>
      <c r="N756">
        <v>28</v>
      </c>
      <c r="P756">
        <v>14</v>
      </c>
      <c r="Q756">
        <v>0</v>
      </c>
    </row>
    <row r="757" spans="1:17" x14ac:dyDescent="0.25">
      <c r="A757" s="7">
        <v>527002892</v>
      </c>
      <c r="B757" t="s">
        <v>953</v>
      </c>
      <c r="C757" t="s">
        <v>969</v>
      </c>
      <c r="D757" s="5">
        <v>1</v>
      </c>
      <c r="E757" s="5">
        <v>118</v>
      </c>
      <c r="F757" s="5">
        <v>213</v>
      </c>
      <c r="G757" s="5">
        <v>2</v>
      </c>
      <c r="H757" s="5" t="s">
        <v>8</v>
      </c>
      <c r="I757">
        <v>17</v>
      </c>
      <c r="J757">
        <v>14</v>
      </c>
      <c r="K757">
        <v>10</v>
      </c>
      <c r="L757">
        <v>15</v>
      </c>
      <c r="M757">
        <v>14</v>
      </c>
      <c r="N757">
        <v>26</v>
      </c>
      <c r="P757">
        <v>7</v>
      </c>
      <c r="Q757">
        <v>15</v>
      </c>
    </row>
    <row r="758" spans="1:17" x14ac:dyDescent="0.25">
      <c r="A758" s="7">
        <v>527002934</v>
      </c>
      <c r="B758" t="s">
        <v>953</v>
      </c>
      <c r="C758" t="s">
        <v>970</v>
      </c>
      <c r="D758" s="5">
        <v>1</v>
      </c>
      <c r="E758" s="5">
        <v>141</v>
      </c>
      <c r="F758" s="5">
        <v>213</v>
      </c>
      <c r="G758" s="5">
        <v>3</v>
      </c>
      <c r="H758" s="5" t="s">
        <v>5</v>
      </c>
      <c r="I758">
        <v>20</v>
      </c>
      <c r="J758">
        <v>13</v>
      </c>
      <c r="K758">
        <v>12</v>
      </c>
      <c r="L758">
        <v>17</v>
      </c>
      <c r="M758">
        <v>17</v>
      </c>
      <c r="N758">
        <v>37</v>
      </c>
      <c r="P758">
        <v>9</v>
      </c>
      <c r="Q758">
        <v>16</v>
      </c>
    </row>
    <row r="759" spans="1:17" x14ac:dyDescent="0.25">
      <c r="A759" s="7">
        <v>527003014</v>
      </c>
      <c r="B759" t="s">
        <v>953</v>
      </c>
      <c r="C759" t="s">
        <v>971</v>
      </c>
      <c r="D759" s="5">
        <v>2</v>
      </c>
      <c r="E759" s="5">
        <v>117</v>
      </c>
      <c r="F759" s="5">
        <v>197</v>
      </c>
      <c r="G759" s="5">
        <v>3</v>
      </c>
      <c r="H759" s="5" t="s">
        <v>5</v>
      </c>
      <c r="I759">
        <v>20</v>
      </c>
      <c r="J759">
        <v>13</v>
      </c>
      <c r="K759">
        <v>10</v>
      </c>
      <c r="L759">
        <v>14</v>
      </c>
      <c r="M759">
        <v>15</v>
      </c>
      <c r="N759">
        <v>21</v>
      </c>
      <c r="P759">
        <v>7</v>
      </c>
      <c r="Q759">
        <v>17</v>
      </c>
    </row>
    <row r="760" spans="1:17" x14ac:dyDescent="0.25">
      <c r="A760" s="7">
        <v>527003134</v>
      </c>
      <c r="B760" t="s">
        <v>953</v>
      </c>
      <c r="C760" t="s">
        <v>972</v>
      </c>
      <c r="D760" s="5">
        <v>1</v>
      </c>
      <c r="E760" s="5">
        <v>132</v>
      </c>
      <c r="F760" s="5">
        <v>213</v>
      </c>
      <c r="G760" s="5">
        <v>2</v>
      </c>
      <c r="H760" s="5" t="s">
        <v>8</v>
      </c>
      <c r="I760">
        <v>14</v>
      </c>
      <c r="J760">
        <v>14</v>
      </c>
      <c r="K760">
        <v>12</v>
      </c>
      <c r="L760">
        <v>19</v>
      </c>
      <c r="M760">
        <v>15</v>
      </c>
      <c r="N760">
        <v>30</v>
      </c>
      <c r="P760">
        <v>9</v>
      </c>
      <c r="Q760">
        <v>19</v>
      </c>
    </row>
    <row r="761" spans="1:17" x14ac:dyDescent="0.25">
      <c r="A761" s="7">
        <v>527002860</v>
      </c>
      <c r="B761" t="s">
        <v>953</v>
      </c>
      <c r="C761" t="s">
        <v>973</v>
      </c>
      <c r="D761" s="5">
        <v>1</v>
      </c>
      <c r="E761" s="5">
        <v>170</v>
      </c>
      <c r="F761" s="5">
        <v>213</v>
      </c>
      <c r="G761" s="5">
        <v>3</v>
      </c>
      <c r="H761" s="5" t="s">
        <v>5</v>
      </c>
      <c r="I761">
        <v>24</v>
      </c>
      <c r="J761">
        <v>18</v>
      </c>
      <c r="K761">
        <v>16</v>
      </c>
      <c r="L761">
        <v>20</v>
      </c>
      <c r="M761">
        <v>19</v>
      </c>
      <c r="N761">
        <v>38</v>
      </c>
      <c r="P761">
        <v>14</v>
      </c>
      <c r="Q761">
        <v>21</v>
      </c>
    </row>
    <row r="762" spans="1:17" x14ac:dyDescent="0.25">
      <c r="A762" s="7">
        <v>527003871</v>
      </c>
      <c r="B762" t="s">
        <v>953</v>
      </c>
      <c r="C762" t="s">
        <v>974</v>
      </c>
      <c r="D762" s="5">
        <v>2</v>
      </c>
      <c r="E762" s="5">
        <v>115</v>
      </c>
      <c r="F762" s="5">
        <v>197</v>
      </c>
      <c r="G762" s="5">
        <v>2</v>
      </c>
      <c r="H762" s="5" t="s">
        <v>8</v>
      </c>
      <c r="I762">
        <v>19</v>
      </c>
      <c r="J762">
        <v>13</v>
      </c>
      <c r="K762">
        <v>8</v>
      </c>
      <c r="L762">
        <v>14</v>
      </c>
      <c r="M762">
        <v>14</v>
      </c>
      <c r="N762">
        <v>22</v>
      </c>
      <c r="P762">
        <v>9</v>
      </c>
      <c r="Q762">
        <v>16</v>
      </c>
    </row>
    <row r="763" spans="1:17" x14ac:dyDescent="0.25">
      <c r="A763" s="7">
        <v>527003871</v>
      </c>
      <c r="B763" t="s">
        <v>953</v>
      </c>
      <c r="C763" t="s">
        <v>974</v>
      </c>
      <c r="D763" s="5">
        <v>1</v>
      </c>
      <c r="E763" s="5">
        <v>106</v>
      </c>
      <c r="F763" s="5">
        <v>213</v>
      </c>
      <c r="G763" s="5">
        <v>1</v>
      </c>
      <c r="H763" s="5" t="s">
        <v>7</v>
      </c>
      <c r="I763">
        <v>20</v>
      </c>
      <c r="J763">
        <v>17</v>
      </c>
      <c r="K763">
        <v>11</v>
      </c>
      <c r="L763">
        <v>16</v>
      </c>
      <c r="M763">
        <v>18</v>
      </c>
      <c r="N763">
        <v>0</v>
      </c>
      <c r="P763">
        <v>9</v>
      </c>
      <c r="Q763">
        <v>15</v>
      </c>
    </row>
    <row r="764" spans="1:17" x14ac:dyDescent="0.25">
      <c r="A764" s="7">
        <v>527002941</v>
      </c>
      <c r="B764" t="s">
        <v>953</v>
      </c>
      <c r="C764" t="s">
        <v>975</v>
      </c>
      <c r="D764" s="5">
        <v>3</v>
      </c>
      <c r="E764" s="5">
        <v>118</v>
      </c>
      <c r="F764" s="5">
        <v>182</v>
      </c>
      <c r="G764" s="5">
        <v>2</v>
      </c>
      <c r="H764" s="5" t="s">
        <v>8</v>
      </c>
      <c r="I764">
        <v>17</v>
      </c>
      <c r="J764">
        <v>15</v>
      </c>
      <c r="K764">
        <v>9</v>
      </c>
      <c r="L764">
        <v>15</v>
      </c>
      <c r="M764">
        <v>15</v>
      </c>
      <c r="N764">
        <v>29</v>
      </c>
      <c r="P764">
        <v>0</v>
      </c>
      <c r="Q764">
        <v>18</v>
      </c>
    </row>
    <row r="765" spans="1:17" x14ac:dyDescent="0.25">
      <c r="A765" s="7">
        <v>529010458</v>
      </c>
      <c r="B765" t="s">
        <v>976</v>
      </c>
      <c r="C765" t="s">
        <v>977</v>
      </c>
      <c r="D765" s="5">
        <v>1</v>
      </c>
      <c r="E765" s="5">
        <v>178</v>
      </c>
      <c r="F765" s="5">
        <v>213</v>
      </c>
      <c r="G765" s="5">
        <v>4</v>
      </c>
      <c r="H765" s="5" t="s">
        <v>6</v>
      </c>
      <c r="I765">
        <v>31</v>
      </c>
      <c r="J765">
        <v>21</v>
      </c>
      <c r="K765">
        <v>16</v>
      </c>
      <c r="L765">
        <v>21</v>
      </c>
      <c r="M765">
        <v>20</v>
      </c>
      <c r="N765">
        <v>28</v>
      </c>
      <c r="P765">
        <v>14</v>
      </c>
      <c r="Q765">
        <v>27</v>
      </c>
    </row>
    <row r="766" spans="1:17" x14ac:dyDescent="0.25">
      <c r="A766" s="7">
        <v>529010592</v>
      </c>
      <c r="B766" t="s">
        <v>976</v>
      </c>
      <c r="C766" t="s">
        <v>978</v>
      </c>
      <c r="D766" s="5">
        <v>1</v>
      </c>
      <c r="E766" s="5">
        <v>153</v>
      </c>
      <c r="F766" s="5">
        <v>213</v>
      </c>
      <c r="G766" s="5">
        <v>3</v>
      </c>
      <c r="H766" s="5" t="s">
        <v>5</v>
      </c>
      <c r="I766">
        <v>24</v>
      </c>
      <c r="J766">
        <v>13</v>
      </c>
      <c r="K766">
        <v>12</v>
      </c>
      <c r="L766">
        <v>19</v>
      </c>
      <c r="M766">
        <v>17</v>
      </c>
      <c r="N766">
        <v>33</v>
      </c>
      <c r="P766">
        <v>12</v>
      </c>
      <c r="Q766">
        <v>23</v>
      </c>
    </row>
    <row r="767" spans="1:17" x14ac:dyDescent="0.25">
      <c r="A767" s="7">
        <v>529009967</v>
      </c>
      <c r="B767" t="s">
        <v>976</v>
      </c>
      <c r="C767" t="s">
        <v>979</v>
      </c>
      <c r="D767" s="5">
        <v>5</v>
      </c>
      <c r="E767" s="5">
        <v>155</v>
      </c>
      <c r="F767" s="5">
        <v>208</v>
      </c>
      <c r="G767" s="5">
        <v>3</v>
      </c>
      <c r="H767" s="5" t="s">
        <v>5</v>
      </c>
      <c r="I767">
        <v>23</v>
      </c>
      <c r="J767">
        <v>17</v>
      </c>
      <c r="K767">
        <v>13</v>
      </c>
      <c r="L767">
        <v>17</v>
      </c>
      <c r="M767">
        <v>18</v>
      </c>
      <c r="N767">
        <v>36</v>
      </c>
      <c r="P767">
        <v>10</v>
      </c>
      <c r="Q767">
        <v>21</v>
      </c>
    </row>
    <row r="768" spans="1:17" x14ac:dyDescent="0.25">
      <c r="A768" s="7">
        <v>529006934</v>
      </c>
      <c r="B768" t="s">
        <v>976</v>
      </c>
      <c r="C768" t="s">
        <v>980</v>
      </c>
      <c r="D768" s="5">
        <v>1</v>
      </c>
      <c r="E768" s="5">
        <v>184</v>
      </c>
      <c r="F768" s="5">
        <v>213</v>
      </c>
      <c r="G768" s="5">
        <v>4</v>
      </c>
      <c r="H768" s="5" t="s">
        <v>6</v>
      </c>
      <c r="I768">
        <v>26</v>
      </c>
      <c r="J768">
        <v>16</v>
      </c>
      <c r="K768">
        <v>17</v>
      </c>
      <c r="L768">
        <v>21</v>
      </c>
      <c r="M768">
        <v>20</v>
      </c>
      <c r="N768">
        <v>45</v>
      </c>
      <c r="P768">
        <v>14</v>
      </c>
      <c r="Q768">
        <v>25</v>
      </c>
    </row>
    <row r="769" spans="1:17" x14ac:dyDescent="0.25">
      <c r="A769" s="7">
        <v>529009340</v>
      </c>
      <c r="B769" t="s">
        <v>976</v>
      </c>
      <c r="C769" t="s">
        <v>981</v>
      </c>
      <c r="D769" s="5">
        <v>1</v>
      </c>
      <c r="E769" s="5">
        <v>141</v>
      </c>
      <c r="F769" s="5">
        <v>213</v>
      </c>
      <c r="G769" s="5">
        <v>3</v>
      </c>
      <c r="H769" s="5" t="s">
        <v>5</v>
      </c>
      <c r="I769">
        <v>20</v>
      </c>
      <c r="J769">
        <v>14</v>
      </c>
      <c r="K769">
        <v>11</v>
      </c>
      <c r="L769">
        <v>17</v>
      </c>
      <c r="M769">
        <v>19</v>
      </c>
      <c r="N769">
        <v>29</v>
      </c>
      <c r="P769">
        <v>12</v>
      </c>
      <c r="Q769">
        <v>19</v>
      </c>
    </row>
    <row r="770" spans="1:17" x14ac:dyDescent="0.25">
      <c r="A770" s="7">
        <v>529010377</v>
      </c>
      <c r="B770" t="s">
        <v>976</v>
      </c>
      <c r="C770" t="s">
        <v>982</v>
      </c>
      <c r="D770" s="5">
        <v>4</v>
      </c>
      <c r="E770" s="5">
        <v>120</v>
      </c>
      <c r="F770" s="5">
        <v>166</v>
      </c>
      <c r="G770" s="5">
        <v>2</v>
      </c>
      <c r="H770" s="5" t="s">
        <v>8</v>
      </c>
      <c r="I770">
        <v>22</v>
      </c>
      <c r="J770">
        <v>13</v>
      </c>
      <c r="K770">
        <v>10</v>
      </c>
      <c r="L770">
        <v>16</v>
      </c>
      <c r="M770">
        <v>16</v>
      </c>
      <c r="N770">
        <v>22</v>
      </c>
      <c r="P770">
        <v>0</v>
      </c>
      <c r="Q770">
        <v>21</v>
      </c>
    </row>
    <row r="771" spans="1:17" x14ac:dyDescent="0.25">
      <c r="A771" s="7">
        <v>529009318</v>
      </c>
      <c r="B771" t="s">
        <v>976</v>
      </c>
      <c r="C771" t="s">
        <v>983</v>
      </c>
      <c r="D771" s="5">
        <v>1</v>
      </c>
      <c r="E771" s="5">
        <v>166</v>
      </c>
      <c r="F771" s="5">
        <v>213</v>
      </c>
      <c r="G771" s="5">
        <v>3</v>
      </c>
      <c r="H771" s="5" t="s">
        <v>5</v>
      </c>
      <c r="I771">
        <v>23</v>
      </c>
      <c r="J771">
        <v>20</v>
      </c>
      <c r="K771">
        <v>17</v>
      </c>
      <c r="L771">
        <v>19</v>
      </c>
      <c r="M771">
        <v>17</v>
      </c>
      <c r="N771">
        <v>32</v>
      </c>
      <c r="P771">
        <v>12</v>
      </c>
      <c r="Q771">
        <v>26</v>
      </c>
    </row>
    <row r="772" spans="1:17" x14ac:dyDescent="0.25">
      <c r="A772" s="7">
        <v>529009660</v>
      </c>
      <c r="B772" t="s">
        <v>976</v>
      </c>
      <c r="C772" t="s">
        <v>984</v>
      </c>
      <c r="D772" s="5">
        <v>2</v>
      </c>
      <c r="E772" s="5">
        <v>145</v>
      </c>
      <c r="F772" s="5">
        <v>197</v>
      </c>
      <c r="G772" s="5">
        <v>3</v>
      </c>
      <c r="H772" s="5" t="s">
        <v>5</v>
      </c>
      <c r="I772">
        <v>25</v>
      </c>
      <c r="J772">
        <v>17</v>
      </c>
      <c r="K772">
        <v>17</v>
      </c>
      <c r="L772">
        <v>18</v>
      </c>
      <c r="M772">
        <v>18</v>
      </c>
      <c r="N772">
        <v>21</v>
      </c>
      <c r="P772">
        <v>9</v>
      </c>
      <c r="Q772">
        <v>20</v>
      </c>
    </row>
    <row r="773" spans="1:17" x14ac:dyDescent="0.25">
      <c r="A773" s="7">
        <v>529010401</v>
      </c>
      <c r="B773" t="s">
        <v>976</v>
      </c>
      <c r="C773" t="s">
        <v>985</v>
      </c>
      <c r="D773" s="5">
        <v>14</v>
      </c>
      <c r="E773" s="5">
        <v>187</v>
      </c>
      <c r="F773" s="5">
        <v>196</v>
      </c>
      <c r="G773" s="5">
        <v>4</v>
      </c>
      <c r="H773" s="5" t="s">
        <v>6</v>
      </c>
      <c r="I773">
        <v>29</v>
      </c>
      <c r="J773">
        <v>21</v>
      </c>
      <c r="K773">
        <v>18</v>
      </c>
      <c r="L773">
        <v>22</v>
      </c>
      <c r="M773">
        <v>21</v>
      </c>
      <c r="N773">
        <v>35</v>
      </c>
      <c r="P773">
        <v>14</v>
      </c>
      <c r="Q773">
        <v>27</v>
      </c>
    </row>
    <row r="774" spans="1:17" x14ac:dyDescent="0.25">
      <c r="A774" s="7">
        <v>529009981</v>
      </c>
      <c r="B774" t="s">
        <v>976</v>
      </c>
      <c r="C774" t="s">
        <v>986</v>
      </c>
      <c r="D774" s="5">
        <v>1</v>
      </c>
      <c r="E774" s="5">
        <v>160</v>
      </c>
      <c r="F774" s="5">
        <v>213</v>
      </c>
      <c r="G774" s="5">
        <v>3</v>
      </c>
      <c r="H774" s="5" t="s">
        <v>5</v>
      </c>
      <c r="I774">
        <v>23</v>
      </c>
      <c r="J774">
        <v>14</v>
      </c>
      <c r="K774">
        <v>16</v>
      </c>
      <c r="L774">
        <v>19</v>
      </c>
      <c r="M774">
        <v>14</v>
      </c>
      <c r="N774">
        <v>40</v>
      </c>
      <c r="P774">
        <v>12</v>
      </c>
      <c r="Q774">
        <v>22</v>
      </c>
    </row>
    <row r="775" spans="1:17" x14ac:dyDescent="0.25">
      <c r="A775" s="7">
        <v>529010480</v>
      </c>
      <c r="B775" t="s">
        <v>976</v>
      </c>
      <c r="C775" t="s">
        <v>987</v>
      </c>
      <c r="D775" s="5">
        <v>6</v>
      </c>
      <c r="E775" s="5">
        <v>153</v>
      </c>
      <c r="F775" s="5">
        <v>192</v>
      </c>
      <c r="G775" s="5">
        <v>3</v>
      </c>
      <c r="H775" s="5" t="s">
        <v>5</v>
      </c>
      <c r="I775">
        <v>25</v>
      </c>
      <c r="J775">
        <v>17</v>
      </c>
      <c r="K775">
        <v>13</v>
      </c>
      <c r="L775">
        <v>20</v>
      </c>
      <c r="M775">
        <v>17</v>
      </c>
      <c r="N775">
        <v>26</v>
      </c>
      <c r="P775">
        <v>14</v>
      </c>
      <c r="Q775">
        <v>21</v>
      </c>
    </row>
    <row r="776" spans="1:17" x14ac:dyDescent="0.25">
      <c r="A776" s="7">
        <v>529010560</v>
      </c>
      <c r="B776" t="s">
        <v>976</v>
      </c>
      <c r="C776" t="s">
        <v>988</v>
      </c>
      <c r="D776" s="5">
        <v>1</v>
      </c>
      <c r="E776" s="5">
        <v>123</v>
      </c>
      <c r="F776" s="5">
        <v>213</v>
      </c>
      <c r="G776" s="5">
        <v>2</v>
      </c>
      <c r="H776" s="5" t="s">
        <v>8</v>
      </c>
      <c r="I776">
        <v>24</v>
      </c>
      <c r="J776">
        <v>15</v>
      </c>
      <c r="K776">
        <v>8</v>
      </c>
      <c r="L776">
        <v>14</v>
      </c>
      <c r="M776">
        <v>12</v>
      </c>
      <c r="N776">
        <v>28</v>
      </c>
      <c r="P776">
        <v>7</v>
      </c>
      <c r="Q776">
        <v>15</v>
      </c>
    </row>
    <row r="777" spans="1:17" x14ac:dyDescent="0.25">
      <c r="A777" s="7">
        <v>529010426</v>
      </c>
      <c r="B777" t="s">
        <v>976</v>
      </c>
      <c r="C777" t="s">
        <v>989</v>
      </c>
      <c r="D777" s="5">
        <v>6</v>
      </c>
      <c r="E777" s="5">
        <v>132</v>
      </c>
      <c r="F777" s="5">
        <v>192</v>
      </c>
      <c r="G777" s="5">
        <v>3</v>
      </c>
      <c r="H777" s="5" t="s">
        <v>5</v>
      </c>
      <c r="I777">
        <v>22</v>
      </c>
      <c r="J777">
        <v>18</v>
      </c>
      <c r="K777">
        <v>10</v>
      </c>
      <c r="L777">
        <v>17</v>
      </c>
      <c r="M777">
        <v>14</v>
      </c>
      <c r="N777">
        <v>19</v>
      </c>
      <c r="P777">
        <v>14</v>
      </c>
      <c r="Q777">
        <v>18</v>
      </c>
    </row>
    <row r="778" spans="1:17" x14ac:dyDescent="0.25">
      <c r="A778" s="7">
        <v>529009910</v>
      </c>
      <c r="B778" t="s">
        <v>976</v>
      </c>
      <c r="C778" t="s">
        <v>990</v>
      </c>
      <c r="D778" s="5">
        <v>1</v>
      </c>
      <c r="E778" s="5">
        <v>167</v>
      </c>
      <c r="F778" s="5">
        <v>213</v>
      </c>
      <c r="G778" s="5">
        <v>3</v>
      </c>
      <c r="H778" s="5" t="s">
        <v>5</v>
      </c>
      <c r="I778">
        <v>27</v>
      </c>
      <c r="J778">
        <v>17</v>
      </c>
      <c r="K778">
        <v>15</v>
      </c>
      <c r="L778">
        <v>20</v>
      </c>
      <c r="M778">
        <v>17</v>
      </c>
      <c r="N778">
        <v>33</v>
      </c>
      <c r="P778">
        <v>12</v>
      </c>
      <c r="Q778">
        <v>26</v>
      </c>
    </row>
    <row r="779" spans="1:17" x14ac:dyDescent="0.25">
      <c r="A779" s="7">
        <v>529009357</v>
      </c>
      <c r="B779" t="s">
        <v>976</v>
      </c>
      <c r="C779" t="s">
        <v>991</v>
      </c>
      <c r="D779" s="5">
        <v>1</v>
      </c>
      <c r="E779" s="5">
        <v>148</v>
      </c>
      <c r="F779" s="5">
        <v>213</v>
      </c>
      <c r="G779" s="5">
        <v>3</v>
      </c>
      <c r="H779" s="5" t="s">
        <v>5</v>
      </c>
      <c r="I779">
        <v>25</v>
      </c>
      <c r="J779">
        <v>15</v>
      </c>
      <c r="K779">
        <v>12</v>
      </c>
      <c r="L779">
        <v>18</v>
      </c>
      <c r="M779">
        <v>16</v>
      </c>
      <c r="N779">
        <v>32</v>
      </c>
      <c r="P779">
        <v>11</v>
      </c>
      <c r="Q779">
        <v>19</v>
      </c>
    </row>
    <row r="780" spans="1:17" x14ac:dyDescent="0.25">
      <c r="A780" s="7">
        <v>529007039</v>
      </c>
      <c r="B780" t="s">
        <v>976</v>
      </c>
      <c r="C780" t="s">
        <v>992</v>
      </c>
      <c r="D780" s="5">
        <v>1</v>
      </c>
      <c r="E780" s="5">
        <v>187</v>
      </c>
      <c r="F780" s="5">
        <v>213</v>
      </c>
      <c r="G780" s="5">
        <v>4</v>
      </c>
      <c r="H780" s="5" t="s">
        <v>6</v>
      </c>
      <c r="I780">
        <v>27</v>
      </c>
      <c r="J780">
        <v>21</v>
      </c>
      <c r="K780">
        <v>17</v>
      </c>
      <c r="L780">
        <v>20</v>
      </c>
      <c r="M780">
        <v>19</v>
      </c>
      <c r="N780">
        <v>44</v>
      </c>
      <c r="P780">
        <v>14</v>
      </c>
      <c r="Q780">
        <v>25</v>
      </c>
    </row>
    <row r="781" spans="1:17" x14ac:dyDescent="0.25">
      <c r="A781" s="7">
        <v>529010610</v>
      </c>
      <c r="B781" t="s">
        <v>976</v>
      </c>
      <c r="C781" t="s">
        <v>993</v>
      </c>
      <c r="D781" s="5">
        <v>6</v>
      </c>
      <c r="E781" s="5">
        <v>124</v>
      </c>
      <c r="F781" s="5">
        <v>192</v>
      </c>
      <c r="G781" s="5">
        <v>3</v>
      </c>
      <c r="H781" s="5" t="s">
        <v>5</v>
      </c>
      <c r="I781">
        <v>22</v>
      </c>
      <c r="J781">
        <v>14</v>
      </c>
      <c r="K781">
        <v>10</v>
      </c>
      <c r="L781">
        <v>16</v>
      </c>
      <c r="M781">
        <v>15</v>
      </c>
      <c r="N781">
        <v>22</v>
      </c>
      <c r="P781">
        <v>10</v>
      </c>
      <c r="Q781">
        <v>15</v>
      </c>
    </row>
    <row r="782" spans="1:17" x14ac:dyDescent="0.25">
      <c r="A782" s="7">
        <v>529006941</v>
      </c>
      <c r="B782" t="s">
        <v>976</v>
      </c>
      <c r="C782" t="s">
        <v>995</v>
      </c>
      <c r="D782" s="5">
        <v>1</v>
      </c>
      <c r="E782" s="5">
        <v>156</v>
      </c>
      <c r="F782" s="5">
        <v>213</v>
      </c>
      <c r="G782" s="5">
        <v>3</v>
      </c>
      <c r="H782" s="5" t="s">
        <v>5</v>
      </c>
      <c r="I782">
        <v>17</v>
      </c>
      <c r="J782">
        <v>17</v>
      </c>
      <c r="K782">
        <v>16</v>
      </c>
      <c r="L782">
        <v>19</v>
      </c>
      <c r="M782">
        <v>16</v>
      </c>
      <c r="N782">
        <v>35</v>
      </c>
      <c r="P782">
        <v>12</v>
      </c>
      <c r="Q782">
        <v>24</v>
      </c>
    </row>
    <row r="783" spans="1:17" x14ac:dyDescent="0.25">
      <c r="A783" s="7">
        <v>529009734</v>
      </c>
      <c r="B783" t="s">
        <v>976</v>
      </c>
      <c r="C783" t="s">
        <v>996</v>
      </c>
      <c r="D783" s="5">
        <v>2</v>
      </c>
      <c r="E783" s="5">
        <v>164</v>
      </c>
      <c r="F783" s="5">
        <v>197</v>
      </c>
      <c r="G783" s="5">
        <v>4</v>
      </c>
      <c r="H783" s="5" t="s">
        <v>6</v>
      </c>
      <c r="I783">
        <v>28</v>
      </c>
      <c r="J783">
        <v>19</v>
      </c>
      <c r="K783">
        <v>15</v>
      </c>
      <c r="L783">
        <v>17</v>
      </c>
      <c r="M783">
        <v>17</v>
      </c>
      <c r="N783">
        <v>29</v>
      </c>
      <c r="P783">
        <v>13</v>
      </c>
      <c r="Q783">
        <v>26</v>
      </c>
    </row>
    <row r="784" spans="1:17" x14ac:dyDescent="0.25">
      <c r="A784" s="7">
        <v>529009283</v>
      </c>
      <c r="B784" t="s">
        <v>976</v>
      </c>
      <c r="C784" t="s">
        <v>997</v>
      </c>
      <c r="D784" s="5">
        <v>1</v>
      </c>
      <c r="E784" s="5">
        <v>143</v>
      </c>
      <c r="F784" s="5">
        <v>213</v>
      </c>
      <c r="G784" s="5">
        <v>3</v>
      </c>
      <c r="H784" s="5" t="s">
        <v>5</v>
      </c>
      <c r="I784">
        <v>22</v>
      </c>
      <c r="J784">
        <v>13</v>
      </c>
      <c r="K784">
        <v>11</v>
      </c>
      <c r="L784">
        <v>16</v>
      </c>
      <c r="M784">
        <v>17</v>
      </c>
      <c r="N784">
        <v>32</v>
      </c>
      <c r="P784">
        <v>11</v>
      </c>
      <c r="Q784">
        <v>21</v>
      </c>
    </row>
    <row r="785" spans="1:17" x14ac:dyDescent="0.25">
      <c r="A785" s="7">
        <v>529009325</v>
      </c>
      <c r="B785" t="s">
        <v>976</v>
      </c>
      <c r="C785" t="s">
        <v>998</v>
      </c>
      <c r="D785" s="5">
        <v>1</v>
      </c>
      <c r="E785" s="5">
        <v>121</v>
      </c>
      <c r="F785" s="5">
        <v>213</v>
      </c>
      <c r="G785" s="5">
        <v>1</v>
      </c>
      <c r="H785" s="5" t="s">
        <v>7</v>
      </c>
      <c r="I785">
        <v>25</v>
      </c>
      <c r="J785">
        <v>13</v>
      </c>
      <c r="K785">
        <v>11</v>
      </c>
      <c r="L785">
        <v>17</v>
      </c>
      <c r="M785">
        <v>19</v>
      </c>
      <c r="N785">
        <v>0</v>
      </c>
      <c r="P785">
        <v>14</v>
      </c>
      <c r="Q785">
        <v>22</v>
      </c>
    </row>
    <row r="786" spans="1:17" x14ac:dyDescent="0.25">
      <c r="A786" s="7">
        <v>529010465</v>
      </c>
      <c r="B786" t="s">
        <v>976</v>
      </c>
      <c r="C786" t="s">
        <v>999</v>
      </c>
      <c r="D786" s="5">
        <v>1</v>
      </c>
      <c r="E786" s="5">
        <v>148</v>
      </c>
      <c r="F786" s="5">
        <v>213</v>
      </c>
      <c r="G786" s="5">
        <v>3</v>
      </c>
      <c r="H786" s="5" t="s">
        <v>5</v>
      </c>
      <c r="I786">
        <v>21</v>
      </c>
      <c r="J786">
        <v>16</v>
      </c>
      <c r="K786">
        <v>11</v>
      </c>
      <c r="L786">
        <v>18</v>
      </c>
      <c r="M786">
        <v>16</v>
      </c>
      <c r="N786">
        <v>36</v>
      </c>
      <c r="P786">
        <v>11</v>
      </c>
      <c r="Q786">
        <v>19</v>
      </c>
    </row>
    <row r="787" spans="1:17" x14ac:dyDescent="0.25">
      <c r="A787" s="7">
        <v>529010627</v>
      </c>
      <c r="B787" t="s">
        <v>976</v>
      </c>
      <c r="C787" t="s">
        <v>1000</v>
      </c>
      <c r="D787" s="5">
        <v>1</v>
      </c>
      <c r="E787" s="5">
        <v>204</v>
      </c>
      <c r="F787" s="5">
        <v>213</v>
      </c>
      <c r="G787" s="5">
        <v>4</v>
      </c>
      <c r="H787" s="5" t="s">
        <v>6</v>
      </c>
      <c r="I787">
        <v>31</v>
      </c>
      <c r="J787">
        <v>21</v>
      </c>
      <c r="K787">
        <v>18</v>
      </c>
      <c r="L787">
        <v>22</v>
      </c>
      <c r="M787">
        <v>23</v>
      </c>
      <c r="N787">
        <v>46</v>
      </c>
      <c r="P787">
        <v>14</v>
      </c>
      <c r="Q787">
        <v>29</v>
      </c>
    </row>
    <row r="788" spans="1:17" x14ac:dyDescent="0.25">
      <c r="A788" s="7">
        <v>529010578</v>
      </c>
      <c r="B788" t="s">
        <v>976</v>
      </c>
      <c r="C788" t="s">
        <v>1001</v>
      </c>
      <c r="D788" s="5">
        <v>4</v>
      </c>
      <c r="E788" s="5">
        <v>112</v>
      </c>
      <c r="F788" s="5">
        <v>166</v>
      </c>
      <c r="G788" s="5">
        <v>2</v>
      </c>
      <c r="H788" s="5" t="s">
        <v>8</v>
      </c>
      <c r="I788">
        <v>17</v>
      </c>
      <c r="J788">
        <v>19</v>
      </c>
      <c r="K788">
        <v>11</v>
      </c>
      <c r="L788">
        <v>15</v>
      </c>
      <c r="M788">
        <v>15</v>
      </c>
      <c r="N788">
        <v>18</v>
      </c>
      <c r="P788">
        <v>0</v>
      </c>
      <c r="Q788">
        <v>17</v>
      </c>
    </row>
    <row r="789" spans="1:17" x14ac:dyDescent="0.25">
      <c r="A789" s="7">
        <v>529010440</v>
      </c>
      <c r="B789" t="s">
        <v>976</v>
      </c>
      <c r="C789" t="s">
        <v>1002</v>
      </c>
      <c r="D789" s="5">
        <v>5</v>
      </c>
      <c r="E789" s="5">
        <v>184</v>
      </c>
      <c r="F789" s="5">
        <v>208</v>
      </c>
      <c r="G789" s="5">
        <v>4</v>
      </c>
      <c r="H789" s="5" t="s">
        <v>6</v>
      </c>
      <c r="I789">
        <v>27</v>
      </c>
      <c r="J789">
        <v>20</v>
      </c>
      <c r="K789">
        <v>16</v>
      </c>
      <c r="L789">
        <v>21</v>
      </c>
      <c r="M789">
        <v>20</v>
      </c>
      <c r="N789">
        <v>43</v>
      </c>
      <c r="P789">
        <v>13</v>
      </c>
      <c r="Q789">
        <v>24</v>
      </c>
    </row>
    <row r="790" spans="1:17" x14ac:dyDescent="0.25">
      <c r="A790" s="7">
        <v>529009942</v>
      </c>
      <c r="B790" t="s">
        <v>976</v>
      </c>
      <c r="C790" t="s">
        <v>1003</v>
      </c>
      <c r="D790" s="5">
        <v>2</v>
      </c>
      <c r="E790" s="5">
        <v>133</v>
      </c>
      <c r="F790" s="5">
        <v>197</v>
      </c>
      <c r="G790" s="5">
        <v>2</v>
      </c>
      <c r="H790" s="5" t="s">
        <v>8</v>
      </c>
      <c r="I790">
        <v>22</v>
      </c>
      <c r="J790">
        <v>14</v>
      </c>
      <c r="K790">
        <v>8</v>
      </c>
      <c r="L790">
        <v>16</v>
      </c>
      <c r="M790">
        <v>16</v>
      </c>
      <c r="N790">
        <v>27</v>
      </c>
      <c r="P790">
        <v>11</v>
      </c>
      <c r="Q790">
        <v>19</v>
      </c>
    </row>
    <row r="791" spans="1:17" x14ac:dyDescent="0.25">
      <c r="A791" s="7">
        <v>529010666</v>
      </c>
      <c r="B791" t="s">
        <v>976</v>
      </c>
      <c r="C791" t="s">
        <v>1004</v>
      </c>
      <c r="D791" s="5">
        <v>6</v>
      </c>
      <c r="E791" s="5">
        <v>112</v>
      </c>
      <c r="F791" s="5">
        <v>192</v>
      </c>
      <c r="G791" s="5">
        <v>2</v>
      </c>
      <c r="H791" s="5" t="s">
        <v>8</v>
      </c>
      <c r="I791">
        <v>18</v>
      </c>
      <c r="J791">
        <v>14</v>
      </c>
      <c r="K791">
        <v>9</v>
      </c>
      <c r="L791">
        <v>16</v>
      </c>
      <c r="M791">
        <v>10</v>
      </c>
      <c r="N791">
        <v>23</v>
      </c>
      <c r="P791">
        <v>8</v>
      </c>
      <c r="Q791">
        <v>14</v>
      </c>
    </row>
    <row r="792" spans="1:17" x14ac:dyDescent="0.25">
      <c r="A792" s="7">
        <v>529009999</v>
      </c>
      <c r="B792" t="s">
        <v>976</v>
      </c>
      <c r="C792" t="s">
        <v>1005</v>
      </c>
      <c r="D792" s="5">
        <v>2</v>
      </c>
      <c r="E792" s="5">
        <v>147</v>
      </c>
      <c r="F792" s="5">
        <v>197</v>
      </c>
      <c r="G792" s="5">
        <v>3</v>
      </c>
      <c r="H792" s="5" t="s">
        <v>5</v>
      </c>
      <c r="I792">
        <v>25</v>
      </c>
      <c r="J792">
        <v>16</v>
      </c>
      <c r="K792">
        <v>11</v>
      </c>
      <c r="L792">
        <v>17</v>
      </c>
      <c r="M792">
        <v>16</v>
      </c>
      <c r="N792">
        <v>27</v>
      </c>
      <c r="P792">
        <v>12</v>
      </c>
      <c r="Q792">
        <v>23</v>
      </c>
    </row>
    <row r="793" spans="1:17" x14ac:dyDescent="0.25">
      <c r="A793" s="7">
        <v>529010433</v>
      </c>
      <c r="B793" t="s">
        <v>976</v>
      </c>
      <c r="C793" t="s">
        <v>1006</v>
      </c>
      <c r="D793" s="5">
        <v>4</v>
      </c>
      <c r="E793" s="5">
        <v>129</v>
      </c>
      <c r="F793" s="5">
        <v>166</v>
      </c>
      <c r="G793" s="5">
        <v>3</v>
      </c>
      <c r="H793" s="5" t="s">
        <v>5</v>
      </c>
      <c r="I793">
        <v>22</v>
      </c>
      <c r="J793">
        <v>19</v>
      </c>
      <c r="K793">
        <v>13</v>
      </c>
      <c r="L793">
        <v>17</v>
      </c>
      <c r="M793">
        <v>16</v>
      </c>
      <c r="N793">
        <v>20</v>
      </c>
      <c r="P793">
        <v>1</v>
      </c>
      <c r="Q793">
        <v>21</v>
      </c>
    </row>
    <row r="794" spans="1:17" x14ac:dyDescent="0.25">
      <c r="A794" s="7">
        <v>529010514</v>
      </c>
      <c r="B794" t="s">
        <v>976</v>
      </c>
      <c r="C794" t="s">
        <v>1007</v>
      </c>
      <c r="D794" s="5">
        <v>6</v>
      </c>
      <c r="E794" s="5">
        <v>165</v>
      </c>
      <c r="F794" s="5">
        <v>192</v>
      </c>
      <c r="G794" s="5">
        <v>4</v>
      </c>
      <c r="H794" s="5" t="s">
        <v>6</v>
      </c>
      <c r="I794">
        <v>27</v>
      </c>
      <c r="J794">
        <v>19</v>
      </c>
      <c r="K794">
        <v>16</v>
      </c>
      <c r="L794">
        <v>20</v>
      </c>
      <c r="M794">
        <v>17</v>
      </c>
      <c r="N794">
        <v>31</v>
      </c>
      <c r="P794">
        <v>14</v>
      </c>
      <c r="Q794">
        <v>21</v>
      </c>
    </row>
    <row r="795" spans="1:17" x14ac:dyDescent="0.25">
      <c r="A795" s="7">
        <v>529010419</v>
      </c>
      <c r="B795" t="s">
        <v>976</v>
      </c>
      <c r="C795" t="s">
        <v>1008</v>
      </c>
      <c r="D795" s="5">
        <v>4</v>
      </c>
      <c r="E795" s="5">
        <v>136</v>
      </c>
      <c r="F795" s="5">
        <v>166</v>
      </c>
      <c r="G795" s="5">
        <v>3</v>
      </c>
      <c r="H795" s="5" t="s">
        <v>5</v>
      </c>
      <c r="I795">
        <v>23</v>
      </c>
      <c r="J795">
        <v>19</v>
      </c>
      <c r="K795">
        <v>11</v>
      </c>
      <c r="L795">
        <v>18</v>
      </c>
      <c r="M795">
        <v>17</v>
      </c>
      <c r="N795">
        <v>24</v>
      </c>
      <c r="P795">
        <v>1</v>
      </c>
      <c r="Q795">
        <v>23</v>
      </c>
    </row>
    <row r="796" spans="1:17" x14ac:dyDescent="0.25">
      <c r="A796" s="7">
        <v>529010419</v>
      </c>
      <c r="B796" t="s">
        <v>976</v>
      </c>
      <c r="C796" t="s">
        <v>1008</v>
      </c>
      <c r="D796" s="5">
        <v>2</v>
      </c>
      <c r="E796" s="5">
        <v>84</v>
      </c>
      <c r="F796" s="5">
        <v>197</v>
      </c>
      <c r="G796" s="5">
        <v>1</v>
      </c>
      <c r="H796" s="5" t="s">
        <v>7</v>
      </c>
      <c r="I796">
        <v>15</v>
      </c>
      <c r="J796">
        <v>18</v>
      </c>
      <c r="K796">
        <v>8</v>
      </c>
      <c r="L796">
        <v>14</v>
      </c>
      <c r="M796">
        <v>12</v>
      </c>
      <c r="N796">
        <v>0</v>
      </c>
      <c r="P796">
        <v>0</v>
      </c>
      <c r="Q796">
        <v>17</v>
      </c>
    </row>
    <row r="797" spans="1:17" x14ac:dyDescent="0.25">
      <c r="A797" s="7">
        <v>529010419</v>
      </c>
      <c r="B797" t="s">
        <v>976</v>
      </c>
      <c r="C797" t="s">
        <v>1008</v>
      </c>
      <c r="D797" s="5">
        <v>6</v>
      </c>
      <c r="E797" s="5">
        <v>154</v>
      </c>
      <c r="F797" s="5">
        <v>192</v>
      </c>
      <c r="G797" s="5">
        <v>3</v>
      </c>
      <c r="H797" s="5" t="s">
        <v>5</v>
      </c>
      <c r="I797">
        <v>23</v>
      </c>
      <c r="J797">
        <v>20</v>
      </c>
      <c r="K797">
        <v>16</v>
      </c>
      <c r="L797">
        <v>17</v>
      </c>
      <c r="M797">
        <v>16</v>
      </c>
      <c r="N797">
        <v>26</v>
      </c>
      <c r="P797">
        <v>14</v>
      </c>
      <c r="Q797">
        <v>22</v>
      </c>
    </row>
    <row r="798" spans="1:17" x14ac:dyDescent="0.25">
      <c r="A798" s="7">
        <v>529010384</v>
      </c>
      <c r="B798" t="s">
        <v>976</v>
      </c>
      <c r="C798" t="s">
        <v>1009</v>
      </c>
      <c r="D798" s="5">
        <v>1</v>
      </c>
      <c r="E798" s="5">
        <v>132</v>
      </c>
      <c r="F798" s="5">
        <v>213</v>
      </c>
      <c r="G798" s="5">
        <v>1</v>
      </c>
      <c r="H798" s="5" t="s">
        <v>7</v>
      </c>
      <c r="I798">
        <v>25</v>
      </c>
      <c r="J798">
        <v>0</v>
      </c>
      <c r="K798">
        <v>14</v>
      </c>
      <c r="L798">
        <v>18</v>
      </c>
      <c r="M798">
        <v>16</v>
      </c>
      <c r="N798">
        <v>27</v>
      </c>
      <c r="P798">
        <v>12</v>
      </c>
      <c r="Q798">
        <v>20</v>
      </c>
    </row>
    <row r="799" spans="1:17" x14ac:dyDescent="0.25">
      <c r="A799" s="7">
        <v>529010384</v>
      </c>
      <c r="B799" t="s">
        <v>976</v>
      </c>
      <c r="C799" t="s">
        <v>1009</v>
      </c>
      <c r="D799" s="5">
        <v>2</v>
      </c>
      <c r="E799" s="5">
        <v>149</v>
      </c>
      <c r="F799" s="5">
        <v>197</v>
      </c>
      <c r="G799" s="5">
        <v>3</v>
      </c>
      <c r="H799" s="5" t="s">
        <v>5</v>
      </c>
      <c r="I799">
        <v>25</v>
      </c>
      <c r="J799">
        <v>18</v>
      </c>
      <c r="K799">
        <v>15</v>
      </c>
      <c r="L799">
        <v>18</v>
      </c>
      <c r="M799">
        <v>17</v>
      </c>
      <c r="N799">
        <v>23</v>
      </c>
      <c r="P799">
        <v>12</v>
      </c>
      <c r="Q799">
        <v>21</v>
      </c>
    </row>
    <row r="800" spans="1:17" x14ac:dyDescent="0.25">
      <c r="A800" s="7">
        <v>529009950</v>
      </c>
      <c r="B800" t="s">
        <v>976</v>
      </c>
      <c r="C800" t="s">
        <v>1010</v>
      </c>
      <c r="D800" s="5">
        <v>2</v>
      </c>
      <c r="E800" s="5">
        <v>142</v>
      </c>
      <c r="F800" s="5">
        <v>197</v>
      </c>
      <c r="G800" s="5">
        <v>3</v>
      </c>
      <c r="H800" s="5" t="s">
        <v>5</v>
      </c>
      <c r="I800">
        <v>23</v>
      </c>
      <c r="J800">
        <v>18</v>
      </c>
      <c r="K800">
        <v>10</v>
      </c>
      <c r="L800">
        <v>18</v>
      </c>
      <c r="M800">
        <v>13</v>
      </c>
      <c r="N800">
        <v>28</v>
      </c>
      <c r="P800">
        <v>12</v>
      </c>
      <c r="Q800">
        <v>20</v>
      </c>
    </row>
    <row r="801" spans="1:17" x14ac:dyDescent="0.25">
      <c r="A801" s="7">
        <v>529010472</v>
      </c>
      <c r="B801" t="s">
        <v>976</v>
      </c>
      <c r="C801" t="s">
        <v>1011</v>
      </c>
      <c r="D801" s="5">
        <v>4</v>
      </c>
      <c r="E801" s="5">
        <v>113</v>
      </c>
      <c r="F801" s="5">
        <v>166</v>
      </c>
      <c r="G801" s="5">
        <v>2</v>
      </c>
      <c r="H801" s="5" t="s">
        <v>8</v>
      </c>
      <c r="I801">
        <v>20</v>
      </c>
      <c r="J801">
        <v>17</v>
      </c>
      <c r="K801">
        <v>13</v>
      </c>
      <c r="L801">
        <v>16</v>
      </c>
      <c r="M801">
        <v>14</v>
      </c>
      <c r="N801">
        <v>16</v>
      </c>
      <c r="P801">
        <v>0</v>
      </c>
      <c r="Q801">
        <v>17</v>
      </c>
    </row>
    <row r="802" spans="1:17" x14ac:dyDescent="0.25">
      <c r="A802" s="7">
        <v>529010521</v>
      </c>
      <c r="B802" t="s">
        <v>976</v>
      </c>
      <c r="C802" t="s">
        <v>1012</v>
      </c>
      <c r="D802" s="5">
        <v>1</v>
      </c>
      <c r="E802" s="5">
        <v>132</v>
      </c>
      <c r="F802" s="5">
        <v>213</v>
      </c>
      <c r="G802" s="5">
        <v>3</v>
      </c>
      <c r="H802" s="5" t="s">
        <v>5</v>
      </c>
      <c r="I802">
        <v>25</v>
      </c>
      <c r="J802">
        <v>14</v>
      </c>
      <c r="K802">
        <v>12</v>
      </c>
      <c r="L802">
        <v>14</v>
      </c>
      <c r="M802">
        <v>14</v>
      </c>
      <c r="N802">
        <v>28</v>
      </c>
      <c r="P802">
        <v>9</v>
      </c>
      <c r="Q802">
        <v>16</v>
      </c>
    </row>
    <row r="803" spans="1:17" x14ac:dyDescent="0.25">
      <c r="A803" s="7">
        <v>529010602</v>
      </c>
      <c r="B803" t="s">
        <v>976</v>
      </c>
      <c r="C803" t="s">
        <v>1013</v>
      </c>
      <c r="D803" s="5">
        <v>6</v>
      </c>
      <c r="E803" s="5">
        <v>168</v>
      </c>
      <c r="F803" s="5">
        <v>192</v>
      </c>
      <c r="G803" s="5">
        <v>4</v>
      </c>
      <c r="H803" s="5" t="s">
        <v>6</v>
      </c>
      <c r="I803">
        <v>29</v>
      </c>
      <c r="J803">
        <v>18</v>
      </c>
      <c r="K803">
        <v>16</v>
      </c>
      <c r="L803">
        <v>20</v>
      </c>
      <c r="M803">
        <v>17</v>
      </c>
      <c r="N803">
        <v>31</v>
      </c>
      <c r="P803">
        <v>10</v>
      </c>
      <c r="Q803">
        <v>27</v>
      </c>
    </row>
    <row r="804" spans="1:17" x14ac:dyDescent="0.25">
      <c r="A804" s="7">
        <v>529010553</v>
      </c>
      <c r="B804" t="s">
        <v>976</v>
      </c>
      <c r="C804" t="s">
        <v>1014</v>
      </c>
      <c r="D804" s="5">
        <v>1</v>
      </c>
      <c r="E804" s="5">
        <v>164</v>
      </c>
      <c r="F804" s="5">
        <v>213</v>
      </c>
      <c r="G804" s="5">
        <v>3</v>
      </c>
      <c r="H804" s="5" t="s">
        <v>5</v>
      </c>
      <c r="I804">
        <v>27</v>
      </c>
      <c r="J804">
        <v>15</v>
      </c>
      <c r="K804">
        <v>16</v>
      </c>
      <c r="L804">
        <v>18</v>
      </c>
      <c r="M804">
        <v>18</v>
      </c>
      <c r="N804">
        <v>34</v>
      </c>
      <c r="P804">
        <v>13</v>
      </c>
      <c r="Q804">
        <v>23</v>
      </c>
    </row>
    <row r="805" spans="1:17" x14ac:dyDescent="0.25">
      <c r="A805" s="7">
        <v>529010546</v>
      </c>
      <c r="B805" t="s">
        <v>976</v>
      </c>
      <c r="C805" t="s">
        <v>1015</v>
      </c>
      <c r="D805" s="5">
        <v>6</v>
      </c>
      <c r="E805" s="5">
        <v>162</v>
      </c>
      <c r="F805" s="5">
        <v>192</v>
      </c>
      <c r="G805" s="5">
        <v>4</v>
      </c>
      <c r="H805" s="5" t="s">
        <v>6</v>
      </c>
      <c r="I805">
        <v>27</v>
      </c>
      <c r="J805">
        <v>15</v>
      </c>
      <c r="K805">
        <v>17</v>
      </c>
      <c r="L805">
        <v>20</v>
      </c>
      <c r="M805">
        <v>17</v>
      </c>
      <c r="N805">
        <v>29</v>
      </c>
      <c r="P805">
        <v>12</v>
      </c>
      <c r="Q805">
        <v>25</v>
      </c>
    </row>
    <row r="806" spans="1:17" x14ac:dyDescent="0.25">
      <c r="A806" s="7">
        <v>530007932</v>
      </c>
      <c r="B806" t="s">
        <v>1016</v>
      </c>
      <c r="C806" t="s">
        <v>1017</v>
      </c>
      <c r="D806" s="5">
        <v>1</v>
      </c>
      <c r="E806" s="5">
        <v>189</v>
      </c>
      <c r="F806" s="5">
        <v>213</v>
      </c>
      <c r="G806" s="5">
        <v>4</v>
      </c>
      <c r="H806" s="5" t="s">
        <v>6</v>
      </c>
      <c r="I806">
        <v>27</v>
      </c>
      <c r="J806">
        <v>19</v>
      </c>
      <c r="K806">
        <v>16</v>
      </c>
      <c r="L806">
        <v>21</v>
      </c>
      <c r="M806">
        <v>21</v>
      </c>
      <c r="N806">
        <v>47</v>
      </c>
      <c r="P806">
        <v>13</v>
      </c>
      <c r="Q806">
        <v>25</v>
      </c>
    </row>
    <row r="807" spans="1:17" x14ac:dyDescent="0.25">
      <c r="A807" s="7">
        <v>530007749</v>
      </c>
      <c r="B807" t="s">
        <v>1016</v>
      </c>
      <c r="C807" t="s">
        <v>1018</v>
      </c>
      <c r="D807" s="5">
        <v>1</v>
      </c>
      <c r="E807" s="5">
        <v>137</v>
      </c>
      <c r="F807" s="5">
        <v>213</v>
      </c>
      <c r="G807" s="5">
        <v>3</v>
      </c>
      <c r="H807" s="5" t="s">
        <v>5</v>
      </c>
      <c r="I807">
        <v>18</v>
      </c>
      <c r="J807">
        <v>15</v>
      </c>
      <c r="K807">
        <v>13</v>
      </c>
      <c r="L807">
        <v>18</v>
      </c>
      <c r="M807">
        <v>14</v>
      </c>
      <c r="N807">
        <v>30</v>
      </c>
      <c r="P807">
        <v>12</v>
      </c>
      <c r="Q807">
        <v>17</v>
      </c>
    </row>
    <row r="808" spans="1:17" x14ac:dyDescent="0.25">
      <c r="A808" s="7">
        <v>530007971</v>
      </c>
      <c r="B808" t="s">
        <v>1016</v>
      </c>
      <c r="C808" t="s">
        <v>1019</v>
      </c>
      <c r="D808" s="5">
        <v>2</v>
      </c>
      <c r="E808" s="5">
        <v>138</v>
      </c>
      <c r="F808" s="5">
        <v>197</v>
      </c>
      <c r="G808" s="5">
        <v>3</v>
      </c>
      <c r="H808" s="5" t="s">
        <v>5</v>
      </c>
      <c r="I808">
        <v>19</v>
      </c>
      <c r="J808">
        <v>14</v>
      </c>
      <c r="K808">
        <v>15</v>
      </c>
      <c r="L808">
        <v>18</v>
      </c>
      <c r="M808">
        <v>16</v>
      </c>
      <c r="N808">
        <v>27</v>
      </c>
      <c r="P808">
        <v>7</v>
      </c>
      <c r="Q808">
        <v>22</v>
      </c>
    </row>
    <row r="809" spans="1:17" x14ac:dyDescent="0.25">
      <c r="A809" s="7">
        <v>530008453</v>
      </c>
      <c r="B809" t="s">
        <v>1016</v>
      </c>
      <c r="C809" t="s">
        <v>1020</v>
      </c>
      <c r="D809" s="5">
        <v>6</v>
      </c>
      <c r="E809" s="5">
        <v>120</v>
      </c>
      <c r="F809" s="5">
        <v>192</v>
      </c>
      <c r="G809" s="5">
        <v>3</v>
      </c>
      <c r="H809" s="5" t="s">
        <v>5</v>
      </c>
      <c r="I809">
        <v>18</v>
      </c>
      <c r="J809">
        <v>14</v>
      </c>
      <c r="K809">
        <v>11</v>
      </c>
      <c r="L809">
        <v>17</v>
      </c>
      <c r="M809">
        <v>13</v>
      </c>
      <c r="N809">
        <v>21</v>
      </c>
      <c r="P809">
        <v>9</v>
      </c>
      <c r="Q809">
        <v>17</v>
      </c>
    </row>
    <row r="810" spans="1:17" x14ac:dyDescent="0.25">
      <c r="A810" s="7">
        <v>530007298</v>
      </c>
      <c r="B810" t="s">
        <v>1016</v>
      </c>
      <c r="C810" t="s">
        <v>1021</v>
      </c>
      <c r="D810" s="5">
        <v>2</v>
      </c>
      <c r="E810" s="5">
        <v>130</v>
      </c>
      <c r="F810" s="5">
        <v>197</v>
      </c>
      <c r="G810" s="5">
        <v>3</v>
      </c>
      <c r="H810" s="5" t="s">
        <v>5</v>
      </c>
      <c r="I810">
        <v>20</v>
      </c>
      <c r="J810">
        <v>13</v>
      </c>
      <c r="K810">
        <v>13</v>
      </c>
      <c r="L810">
        <v>14</v>
      </c>
      <c r="M810">
        <v>17</v>
      </c>
      <c r="N810">
        <v>25</v>
      </c>
      <c r="P810">
        <v>10</v>
      </c>
      <c r="Q810">
        <v>18</v>
      </c>
    </row>
    <row r="811" spans="1:17" x14ac:dyDescent="0.25">
      <c r="A811" s="7">
        <v>530009175</v>
      </c>
      <c r="B811" t="s">
        <v>1016</v>
      </c>
      <c r="C811" t="s">
        <v>1022</v>
      </c>
      <c r="D811" s="5">
        <v>2</v>
      </c>
      <c r="E811" s="5">
        <v>159</v>
      </c>
      <c r="F811" s="5">
        <v>197</v>
      </c>
      <c r="G811" s="5">
        <v>3</v>
      </c>
      <c r="H811" s="5" t="s">
        <v>5</v>
      </c>
      <c r="I811">
        <v>25</v>
      </c>
      <c r="J811">
        <v>15</v>
      </c>
      <c r="K811">
        <v>16</v>
      </c>
      <c r="L811">
        <v>19</v>
      </c>
      <c r="M811">
        <v>17</v>
      </c>
      <c r="N811">
        <v>32</v>
      </c>
      <c r="P811">
        <v>12</v>
      </c>
      <c r="Q811">
        <v>23</v>
      </c>
    </row>
    <row r="812" spans="1:17" x14ac:dyDescent="0.25">
      <c r="A812" s="7">
        <v>530009418</v>
      </c>
      <c r="B812" t="s">
        <v>1016</v>
      </c>
      <c r="C812" t="s">
        <v>1023</v>
      </c>
      <c r="D812" s="5">
        <v>1</v>
      </c>
      <c r="E812" s="5">
        <v>165</v>
      </c>
      <c r="F812" s="5">
        <v>213</v>
      </c>
      <c r="G812" s="5">
        <v>3</v>
      </c>
      <c r="H812" s="5" t="s">
        <v>5</v>
      </c>
      <c r="I812">
        <v>23</v>
      </c>
      <c r="J812">
        <v>18</v>
      </c>
      <c r="K812">
        <v>16</v>
      </c>
      <c r="L812">
        <v>20</v>
      </c>
      <c r="M812">
        <v>19</v>
      </c>
      <c r="N812">
        <v>33</v>
      </c>
      <c r="P812">
        <v>13</v>
      </c>
      <c r="Q812">
        <v>23</v>
      </c>
    </row>
    <row r="813" spans="1:17" x14ac:dyDescent="0.25">
      <c r="A813" s="7">
        <v>530007763</v>
      </c>
      <c r="B813" t="s">
        <v>1016</v>
      </c>
      <c r="C813" t="s">
        <v>1024</v>
      </c>
      <c r="D813" s="5">
        <v>6</v>
      </c>
      <c r="E813" s="5">
        <v>105</v>
      </c>
      <c r="F813" s="5">
        <v>192</v>
      </c>
      <c r="G813" s="5">
        <v>2</v>
      </c>
      <c r="H813" s="5" t="s">
        <v>8</v>
      </c>
      <c r="I813">
        <v>17</v>
      </c>
      <c r="J813">
        <v>12</v>
      </c>
      <c r="K813">
        <v>7</v>
      </c>
      <c r="L813">
        <v>15</v>
      </c>
      <c r="M813">
        <v>11</v>
      </c>
      <c r="N813">
        <v>18</v>
      </c>
      <c r="P813">
        <v>10</v>
      </c>
      <c r="Q813">
        <v>15</v>
      </c>
    </row>
    <row r="814" spans="1:17" x14ac:dyDescent="0.25">
      <c r="A814" s="7">
        <v>530007530</v>
      </c>
      <c r="B814" t="s">
        <v>1016</v>
      </c>
      <c r="C814" t="s">
        <v>1025</v>
      </c>
      <c r="D814" s="5">
        <v>2</v>
      </c>
      <c r="E814" s="5">
        <v>143</v>
      </c>
      <c r="F814" s="5">
        <v>197</v>
      </c>
      <c r="G814" s="5">
        <v>3</v>
      </c>
      <c r="H814" s="5" t="s">
        <v>5</v>
      </c>
      <c r="I814">
        <v>22</v>
      </c>
      <c r="J814">
        <v>17</v>
      </c>
      <c r="K814">
        <v>11</v>
      </c>
      <c r="L814">
        <v>17</v>
      </c>
      <c r="M814">
        <v>18</v>
      </c>
      <c r="N814">
        <v>26</v>
      </c>
      <c r="P814">
        <v>11</v>
      </c>
      <c r="Q814">
        <v>21</v>
      </c>
    </row>
    <row r="815" spans="1:17" x14ac:dyDescent="0.25">
      <c r="A815" s="7">
        <v>530007555</v>
      </c>
      <c r="B815" t="s">
        <v>1016</v>
      </c>
      <c r="C815" t="s">
        <v>1026</v>
      </c>
      <c r="D815" s="5">
        <v>2</v>
      </c>
      <c r="E815" s="5">
        <v>138</v>
      </c>
      <c r="F815" s="5">
        <v>197</v>
      </c>
      <c r="G815" s="5">
        <v>3</v>
      </c>
      <c r="H815" s="5" t="s">
        <v>5</v>
      </c>
      <c r="I815">
        <v>21</v>
      </c>
      <c r="J815">
        <v>13</v>
      </c>
      <c r="K815">
        <v>12</v>
      </c>
      <c r="L815">
        <v>16</v>
      </c>
      <c r="M815">
        <v>17</v>
      </c>
      <c r="N815">
        <v>27</v>
      </c>
      <c r="P815">
        <v>11</v>
      </c>
      <c r="Q815">
        <v>21</v>
      </c>
    </row>
    <row r="816" spans="1:17" x14ac:dyDescent="0.25">
      <c r="A816" s="7">
        <v>530007837</v>
      </c>
      <c r="B816" t="s">
        <v>1016</v>
      </c>
      <c r="C816" t="s">
        <v>1027</v>
      </c>
      <c r="D816" s="5">
        <v>1</v>
      </c>
      <c r="E816" s="5">
        <v>141</v>
      </c>
      <c r="F816" s="5">
        <v>213</v>
      </c>
      <c r="G816" s="5">
        <v>3</v>
      </c>
      <c r="H816" s="5" t="s">
        <v>5</v>
      </c>
      <c r="I816">
        <v>18</v>
      </c>
      <c r="J816">
        <v>13</v>
      </c>
      <c r="K816">
        <v>15</v>
      </c>
      <c r="L816">
        <v>19</v>
      </c>
      <c r="M816">
        <v>19</v>
      </c>
      <c r="N816">
        <v>31</v>
      </c>
      <c r="P816">
        <v>8</v>
      </c>
      <c r="Q816">
        <v>18</v>
      </c>
    </row>
    <row r="817" spans="1:17" x14ac:dyDescent="0.25">
      <c r="A817" s="7">
        <v>530007636</v>
      </c>
      <c r="B817" t="s">
        <v>1016</v>
      </c>
      <c r="C817" t="s">
        <v>1028</v>
      </c>
      <c r="D817" s="5">
        <v>2</v>
      </c>
      <c r="E817" s="5">
        <v>142</v>
      </c>
      <c r="F817" s="5">
        <v>197</v>
      </c>
      <c r="G817" s="5">
        <v>3</v>
      </c>
      <c r="H817" s="5" t="s">
        <v>5</v>
      </c>
      <c r="I817">
        <v>20</v>
      </c>
      <c r="J817">
        <v>16</v>
      </c>
      <c r="K817">
        <v>14</v>
      </c>
      <c r="L817">
        <v>20</v>
      </c>
      <c r="M817">
        <v>12</v>
      </c>
      <c r="N817">
        <v>27</v>
      </c>
      <c r="P817">
        <v>13</v>
      </c>
      <c r="Q817">
        <v>20</v>
      </c>
    </row>
    <row r="818" spans="1:17" x14ac:dyDescent="0.25">
      <c r="A818" s="7">
        <v>530005903</v>
      </c>
      <c r="B818" t="s">
        <v>1016</v>
      </c>
      <c r="C818" t="s">
        <v>1029</v>
      </c>
      <c r="D818" s="5">
        <v>2</v>
      </c>
      <c r="E818" s="5">
        <v>93</v>
      </c>
      <c r="F818" s="5">
        <v>197</v>
      </c>
      <c r="G818" s="5">
        <v>2</v>
      </c>
      <c r="H818" s="5" t="s">
        <v>8</v>
      </c>
      <c r="I818">
        <v>11</v>
      </c>
      <c r="J818">
        <v>13</v>
      </c>
      <c r="K818">
        <v>13</v>
      </c>
      <c r="L818">
        <v>13</v>
      </c>
      <c r="M818">
        <v>9</v>
      </c>
      <c r="N818">
        <v>18</v>
      </c>
      <c r="P818">
        <v>6</v>
      </c>
      <c r="Q818">
        <v>10</v>
      </c>
    </row>
    <row r="819" spans="1:17" x14ac:dyDescent="0.25">
      <c r="A819" s="7">
        <v>530007900</v>
      </c>
      <c r="B819" t="s">
        <v>1016</v>
      </c>
      <c r="C819" t="s">
        <v>1030</v>
      </c>
      <c r="D819" s="5">
        <v>6</v>
      </c>
      <c r="E819" s="5">
        <v>132</v>
      </c>
      <c r="F819" s="5">
        <v>192</v>
      </c>
      <c r="G819" s="5">
        <v>3</v>
      </c>
      <c r="H819" s="5" t="s">
        <v>5</v>
      </c>
      <c r="I819">
        <v>24</v>
      </c>
      <c r="J819">
        <v>15</v>
      </c>
      <c r="K819">
        <v>12</v>
      </c>
      <c r="L819">
        <v>15</v>
      </c>
      <c r="M819">
        <v>16</v>
      </c>
      <c r="N819">
        <v>20</v>
      </c>
      <c r="P819">
        <v>8</v>
      </c>
      <c r="Q819">
        <v>22</v>
      </c>
    </row>
    <row r="820" spans="1:17" x14ac:dyDescent="0.25">
      <c r="A820" s="7">
        <v>530005974</v>
      </c>
      <c r="B820" t="s">
        <v>1016</v>
      </c>
      <c r="C820" t="s">
        <v>1031</v>
      </c>
      <c r="D820" s="5">
        <v>1</v>
      </c>
      <c r="E820" s="5">
        <v>137</v>
      </c>
      <c r="F820" s="5">
        <v>213</v>
      </c>
      <c r="G820" s="5">
        <v>3</v>
      </c>
      <c r="H820" s="5" t="s">
        <v>5</v>
      </c>
      <c r="I820">
        <v>23</v>
      </c>
      <c r="J820">
        <v>14</v>
      </c>
      <c r="K820">
        <v>12</v>
      </c>
      <c r="L820">
        <v>17</v>
      </c>
      <c r="M820">
        <v>16</v>
      </c>
      <c r="N820">
        <v>30</v>
      </c>
      <c r="P820">
        <v>9</v>
      </c>
      <c r="Q820">
        <v>16</v>
      </c>
    </row>
    <row r="821" spans="1:17" x14ac:dyDescent="0.25">
      <c r="A821" s="7">
        <v>530009440</v>
      </c>
      <c r="B821" t="s">
        <v>1016</v>
      </c>
      <c r="C821" t="s">
        <v>1032</v>
      </c>
      <c r="D821" s="5">
        <v>1</v>
      </c>
      <c r="E821" s="5">
        <v>140</v>
      </c>
      <c r="F821" s="5">
        <v>213</v>
      </c>
      <c r="G821" s="5">
        <v>3</v>
      </c>
      <c r="H821" s="5" t="s">
        <v>5</v>
      </c>
      <c r="I821">
        <v>18</v>
      </c>
      <c r="J821">
        <v>14</v>
      </c>
      <c r="K821">
        <v>13</v>
      </c>
      <c r="L821">
        <v>18</v>
      </c>
      <c r="M821">
        <v>16</v>
      </c>
      <c r="N821">
        <v>35</v>
      </c>
      <c r="P821">
        <v>9</v>
      </c>
      <c r="Q821">
        <v>17</v>
      </c>
    </row>
    <row r="822" spans="1:17" x14ac:dyDescent="0.25">
      <c r="A822" s="7">
        <v>530007629</v>
      </c>
      <c r="B822" t="s">
        <v>1016</v>
      </c>
      <c r="C822" t="s">
        <v>1033</v>
      </c>
      <c r="D822" s="5">
        <v>2</v>
      </c>
      <c r="E822" s="5">
        <v>141</v>
      </c>
      <c r="F822" s="5">
        <v>197</v>
      </c>
      <c r="G822" s="5">
        <v>3</v>
      </c>
      <c r="H822" s="5" t="s">
        <v>5</v>
      </c>
      <c r="I822">
        <v>22</v>
      </c>
      <c r="J822">
        <v>14</v>
      </c>
      <c r="K822">
        <v>14</v>
      </c>
      <c r="L822">
        <v>17</v>
      </c>
      <c r="M822">
        <v>16</v>
      </c>
      <c r="N822">
        <v>29</v>
      </c>
      <c r="P822">
        <v>9</v>
      </c>
      <c r="Q822">
        <v>20</v>
      </c>
    </row>
    <row r="823" spans="1:17" x14ac:dyDescent="0.25">
      <c r="A823" s="7">
        <v>530006431</v>
      </c>
      <c r="B823" t="s">
        <v>1016</v>
      </c>
      <c r="C823" t="s">
        <v>1034</v>
      </c>
      <c r="D823" s="5">
        <v>1</v>
      </c>
      <c r="E823" s="5">
        <v>129</v>
      </c>
      <c r="F823" s="5">
        <v>213</v>
      </c>
      <c r="G823" s="5">
        <v>3</v>
      </c>
      <c r="H823" s="5" t="s">
        <v>5</v>
      </c>
      <c r="I823">
        <v>18</v>
      </c>
      <c r="J823">
        <v>13</v>
      </c>
      <c r="K823">
        <v>14</v>
      </c>
      <c r="L823">
        <v>14</v>
      </c>
      <c r="M823">
        <v>16</v>
      </c>
      <c r="N823">
        <v>29</v>
      </c>
      <c r="P823">
        <v>9</v>
      </c>
      <c r="Q823">
        <v>16</v>
      </c>
    </row>
    <row r="824" spans="1:17" x14ac:dyDescent="0.25">
      <c r="A824" s="7">
        <v>530005727</v>
      </c>
      <c r="B824" t="s">
        <v>1016</v>
      </c>
      <c r="C824" t="s">
        <v>1035</v>
      </c>
      <c r="D824" s="5">
        <v>2</v>
      </c>
      <c r="E824" s="5">
        <v>148</v>
      </c>
      <c r="F824" s="5">
        <v>197</v>
      </c>
      <c r="G824" s="5">
        <v>3</v>
      </c>
      <c r="H824" s="5" t="s">
        <v>5</v>
      </c>
      <c r="I824">
        <v>25</v>
      </c>
      <c r="J824">
        <v>16</v>
      </c>
      <c r="K824">
        <v>14</v>
      </c>
      <c r="L824">
        <v>17</v>
      </c>
      <c r="M824">
        <v>17</v>
      </c>
      <c r="N824">
        <v>25</v>
      </c>
      <c r="P824">
        <v>10</v>
      </c>
      <c r="Q824">
        <v>24</v>
      </c>
    </row>
    <row r="825" spans="1:17" x14ac:dyDescent="0.25">
      <c r="A825" s="7">
        <v>530005484</v>
      </c>
      <c r="B825" t="s">
        <v>1016</v>
      </c>
      <c r="C825" t="s">
        <v>1036</v>
      </c>
      <c r="D825" s="5">
        <v>2</v>
      </c>
      <c r="E825" s="5">
        <v>165</v>
      </c>
      <c r="F825" s="5">
        <v>197</v>
      </c>
      <c r="G825" s="5">
        <v>4</v>
      </c>
      <c r="H825" s="5" t="s">
        <v>6</v>
      </c>
      <c r="I825">
        <v>24</v>
      </c>
      <c r="J825">
        <v>17</v>
      </c>
      <c r="K825">
        <v>16</v>
      </c>
      <c r="L825">
        <v>22</v>
      </c>
      <c r="M825">
        <v>20</v>
      </c>
      <c r="N825">
        <v>26</v>
      </c>
      <c r="P825">
        <v>13</v>
      </c>
      <c r="Q825">
        <v>27</v>
      </c>
    </row>
    <row r="826" spans="1:17" x14ac:dyDescent="0.25">
      <c r="A826" s="7">
        <v>530009231</v>
      </c>
      <c r="B826" t="s">
        <v>1016</v>
      </c>
      <c r="C826" t="s">
        <v>1037</v>
      </c>
      <c r="D826" s="5">
        <v>2</v>
      </c>
      <c r="E826" s="5">
        <v>130</v>
      </c>
      <c r="F826" s="5">
        <v>197</v>
      </c>
      <c r="G826" s="5">
        <v>1</v>
      </c>
      <c r="H826" s="5" t="s">
        <v>7</v>
      </c>
      <c r="I826">
        <v>22</v>
      </c>
      <c r="J826">
        <v>15</v>
      </c>
      <c r="K826">
        <v>14</v>
      </c>
      <c r="L826">
        <v>19</v>
      </c>
      <c r="M826">
        <v>17</v>
      </c>
      <c r="N826">
        <v>31</v>
      </c>
      <c r="P826">
        <v>12</v>
      </c>
      <c r="Q826">
        <v>0</v>
      </c>
    </row>
    <row r="827" spans="1:17" x14ac:dyDescent="0.25">
      <c r="A827" s="7">
        <v>530009231</v>
      </c>
      <c r="B827" t="s">
        <v>1016</v>
      </c>
      <c r="C827" t="s">
        <v>1037</v>
      </c>
      <c r="D827" s="5">
        <v>1</v>
      </c>
      <c r="E827" s="5">
        <v>163</v>
      </c>
      <c r="F827" s="5">
        <v>213</v>
      </c>
      <c r="G827" s="5">
        <v>3</v>
      </c>
      <c r="H827" s="5" t="s">
        <v>5</v>
      </c>
      <c r="I827">
        <v>23</v>
      </c>
      <c r="J827">
        <v>15</v>
      </c>
      <c r="K827">
        <v>13</v>
      </c>
      <c r="L827">
        <v>18</v>
      </c>
      <c r="M827">
        <v>17</v>
      </c>
      <c r="N827">
        <v>44</v>
      </c>
      <c r="P827">
        <v>10</v>
      </c>
      <c r="Q827">
        <v>23</v>
      </c>
    </row>
    <row r="828" spans="1:17" x14ac:dyDescent="0.25">
      <c r="A828" s="7">
        <v>530007467</v>
      </c>
      <c r="B828" t="s">
        <v>1016</v>
      </c>
      <c r="C828" t="s">
        <v>1038</v>
      </c>
      <c r="D828" s="5">
        <v>1</v>
      </c>
      <c r="E828" s="5">
        <v>160</v>
      </c>
      <c r="F828" s="5">
        <v>213</v>
      </c>
      <c r="G828" s="5">
        <v>3</v>
      </c>
      <c r="H828" s="5" t="s">
        <v>5</v>
      </c>
      <c r="I828">
        <v>25</v>
      </c>
      <c r="J828">
        <v>15</v>
      </c>
      <c r="K828">
        <v>16</v>
      </c>
      <c r="L828">
        <v>19</v>
      </c>
      <c r="M828">
        <v>15</v>
      </c>
      <c r="N828">
        <v>35</v>
      </c>
      <c r="P828">
        <v>11</v>
      </c>
      <c r="Q828">
        <v>24</v>
      </c>
    </row>
    <row r="829" spans="1:17" x14ac:dyDescent="0.25">
      <c r="A829" s="7">
        <v>530007594</v>
      </c>
      <c r="B829" t="s">
        <v>1016</v>
      </c>
      <c r="C829" t="s">
        <v>1039</v>
      </c>
      <c r="D829" s="5">
        <v>1</v>
      </c>
      <c r="E829" s="5">
        <v>149</v>
      </c>
      <c r="F829" s="5">
        <v>213</v>
      </c>
      <c r="G829" s="5">
        <v>3</v>
      </c>
      <c r="H829" s="5" t="s">
        <v>5</v>
      </c>
      <c r="I829">
        <v>20</v>
      </c>
      <c r="J829">
        <v>15</v>
      </c>
      <c r="K829">
        <v>15</v>
      </c>
      <c r="L829">
        <v>19</v>
      </c>
      <c r="M829">
        <v>17</v>
      </c>
      <c r="N829">
        <v>32</v>
      </c>
      <c r="P829">
        <v>10</v>
      </c>
      <c r="Q829">
        <v>21</v>
      </c>
    </row>
    <row r="830" spans="1:17" x14ac:dyDescent="0.25">
      <c r="A830" s="7">
        <v>530007795</v>
      </c>
      <c r="B830" t="s">
        <v>1016</v>
      </c>
      <c r="C830" t="s">
        <v>1040</v>
      </c>
      <c r="D830" s="5">
        <v>1</v>
      </c>
      <c r="E830" s="5">
        <v>144</v>
      </c>
      <c r="F830" s="5">
        <v>213</v>
      </c>
      <c r="G830" s="5">
        <v>3</v>
      </c>
      <c r="H830" s="5" t="s">
        <v>5</v>
      </c>
      <c r="I830">
        <v>21</v>
      </c>
      <c r="J830">
        <v>13</v>
      </c>
      <c r="K830">
        <v>15</v>
      </c>
      <c r="L830">
        <v>17</v>
      </c>
      <c r="M830">
        <v>14</v>
      </c>
      <c r="N830">
        <v>33</v>
      </c>
      <c r="P830">
        <v>11</v>
      </c>
      <c r="Q830">
        <v>20</v>
      </c>
    </row>
    <row r="831" spans="1:17" x14ac:dyDescent="0.25">
      <c r="A831" s="7">
        <v>530007650</v>
      </c>
      <c r="B831" t="s">
        <v>1016</v>
      </c>
      <c r="C831" t="s">
        <v>1041</v>
      </c>
      <c r="D831" s="5">
        <v>2</v>
      </c>
      <c r="E831" s="5">
        <v>143</v>
      </c>
      <c r="F831" s="5">
        <v>197</v>
      </c>
      <c r="G831" s="5">
        <v>3</v>
      </c>
      <c r="H831" s="5" t="s">
        <v>5</v>
      </c>
      <c r="I831">
        <v>24</v>
      </c>
      <c r="J831">
        <v>14</v>
      </c>
      <c r="K831">
        <v>14</v>
      </c>
      <c r="L831">
        <v>17</v>
      </c>
      <c r="M831">
        <v>18</v>
      </c>
      <c r="N831">
        <v>23</v>
      </c>
      <c r="P831">
        <v>9</v>
      </c>
      <c r="Q831">
        <v>24</v>
      </c>
    </row>
    <row r="832" spans="1:17" x14ac:dyDescent="0.25">
      <c r="A832" s="7">
        <v>530007925</v>
      </c>
      <c r="B832" t="s">
        <v>1016</v>
      </c>
      <c r="C832" t="s">
        <v>1042</v>
      </c>
      <c r="D832" s="5">
        <v>1</v>
      </c>
      <c r="E832" s="5">
        <v>171</v>
      </c>
      <c r="F832" s="5">
        <v>213</v>
      </c>
      <c r="G832" s="5">
        <v>3</v>
      </c>
      <c r="H832" s="5" t="s">
        <v>5</v>
      </c>
      <c r="I832">
        <v>25</v>
      </c>
      <c r="J832">
        <v>15</v>
      </c>
      <c r="K832">
        <v>15</v>
      </c>
      <c r="L832">
        <v>18</v>
      </c>
      <c r="M832">
        <v>17</v>
      </c>
      <c r="N832">
        <v>46</v>
      </c>
      <c r="P832">
        <v>10</v>
      </c>
      <c r="Q832">
        <v>25</v>
      </c>
    </row>
    <row r="833" spans="1:17" x14ac:dyDescent="0.25">
      <c r="A833" s="7">
        <v>530008245</v>
      </c>
      <c r="B833" t="s">
        <v>1016</v>
      </c>
      <c r="C833" t="s">
        <v>1043</v>
      </c>
      <c r="D833" s="5">
        <v>1</v>
      </c>
      <c r="E833" s="5">
        <v>171</v>
      </c>
      <c r="F833" s="5">
        <v>213</v>
      </c>
      <c r="G833" s="5">
        <v>3</v>
      </c>
      <c r="H833" s="5" t="s">
        <v>5</v>
      </c>
      <c r="I833">
        <v>26</v>
      </c>
      <c r="J833">
        <v>15</v>
      </c>
      <c r="K833">
        <v>14</v>
      </c>
      <c r="L833">
        <v>18</v>
      </c>
      <c r="M833">
        <v>19</v>
      </c>
      <c r="N833">
        <v>45</v>
      </c>
      <c r="P833">
        <v>10</v>
      </c>
      <c r="Q833">
        <v>24</v>
      </c>
    </row>
    <row r="834" spans="1:17" x14ac:dyDescent="0.25">
      <c r="A834" s="7">
        <v>530007820</v>
      </c>
      <c r="B834" t="s">
        <v>1016</v>
      </c>
      <c r="C834" t="s">
        <v>1044</v>
      </c>
      <c r="D834" s="5">
        <v>2</v>
      </c>
      <c r="E834" s="5">
        <v>139</v>
      </c>
      <c r="F834" s="5">
        <v>197</v>
      </c>
      <c r="G834" s="5">
        <v>3</v>
      </c>
      <c r="H834" s="5" t="s">
        <v>5</v>
      </c>
      <c r="I834">
        <v>21</v>
      </c>
      <c r="J834">
        <v>16</v>
      </c>
      <c r="K834">
        <v>15</v>
      </c>
      <c r="L834">
        <v>18</v>
      </c>
      <c r="M834">
        <v>17</v>
      </c>
      <c r="N834">
        <v>24</v>
      </c>
      <c r="P834">
        <v>8</v>
      </c>
      <c r="Q834">
        <v>20</v>
      </c>
    </row>
    <row r="835" spans="1:17" x14ac:dyDescent="0.25">
      <c r="A835" s="7">
        <v>530007964</v>
      </c>
      <c r="B835" t="s">
        <v>1016</v>
      </c>
      <c r="C835" t="s">
        <v>1045</v>
      </c>
      <c r="D835" s="5">
        <v>1</v>
      </c>
      <c r="E835" s="5">
        <v>128</v>
      </c>
      <c r="F835" s="5">
        <v>213</v>
      </c>
      <c r="G835" s="5">
        <v>3</v>
      </c>
      <c r="H835" s="5" t="s">
        <v>5</v>
      </c>
      <c r="I835">
        <v>19</v>
      </c>
      <c r="J835">
        <v>13</v>
      </c>
      <c r="K835">
        <v>13</v>
      </c>
      <c r="L835">
        <v>15</v>
      </c>
      <c r="M835">
        <v>13</v>
      </c>
      <c r="N835">
        <v>31</v>
      </c>
      <c r="P835">
        <v>7</v>
      </c>
      <c r="Q835">
        <v>17</v>
      </c>
    </row>
    <row r="836" spans="1:17" x14ac:dyDescent="0.25">
      <c r="A836" s="7">
        <v>530007890</v>
      </c>
      <c r="B836" t="s">
        <v>1016</v>
      </c>
      <c r="C836" t="s">
        <v>1046</v>
      </c>
      <c r="D836" s="5">
        <v>1</v>
      </c>
      <c r="E836" s="5">
        <v>149</v>
      </c>
      <c r="F836" s="5">
        <v>213</v>
      </c>
      <c r="G836" s="5">
        <v>3</v>
      </c>
      <c r="H836" s="5" t="s">
        <v>5</v>
      </c>
      <c r="I836">
        <v>22</v>
      </c>
      <c r="J836">
        <v>12</v>
      </c>
      <c r="K836">
        <v>13</v>
      </c>
      <c r="L836">
        <v>16</v>
      </c>
      <c r="M836">
        <v>18</v>
      </c>
      <c r="N836">
        <v>38</v>
      </c>
      <c r="P836">
        <v>10</v>
      </c>
      <c r="Q836">
        <v>20</v>
      </c>
    </row>
    <row r="837" spans="1:17" x14ac:dyDescent="0.25">
      <c r="A837" s="7">
        <v>530007883</v>
      </c>
      <c r="B837" t="s">
        <v>1016</v>
      </c>
      <c r="C837" t="s">
        <v>1047</v>
      </c>
      <c r="D837" s="5">
        <v>1</v>
      </c>
      <c r="E837" s="5">
        <v>133</v>
      </c>
      <c r="F837" s="5">
        <v>213</v>
      </c>
      <c r="G837" s="5">
        <v>3</v>
      </c>
      <c r="H837" s="5" t="s">
        <v>5</v>
      </c>
      <c r="I837">
        <v>20</v>
      </c>
      <c r="J837">
        <v>15</v>
      </c>
      <c r="K837">
        <v>14</v>
      </c>
      <c r="L837">
        <v>16</v>
      </c>
      <c r="M837">
        <v>14</v>
      </c>
      <c r="N837">
        <v>29</v>
      </c>
      <c r="P837">
        <v>8</v>
      </c>
      <c r="Q837">
        <v>17</v>
      </c>
    </row>
    <row r="838" spans="1:17" x14ac:dyDescent="0.25">
      <c r="A838" s="7">
        <v>530007756</v>
      </c>
      <c r="B838" t="s">
        <v>1016</v>
      </c>
      <c r="C838" t="s">
        <v>1048</v>
      </c>
      <c r="D838" s="5">
        <v>2</v>
      </c>
      <c r="E838" s="5">
        <v>123</v>
      </c>
      <c r="F838" s="5">
        <v>197</v>
      </c>
      <c r="G838" s="5">
        <v>3</v>
      </c>
      <c r="H838" s="5" t="s">
        <v>5</v>
      </c>
      <c r="I838">
        <v>20</v>
      </c>
      <c r="J838">
        <v>12</v>
      </c>
      <c r="K838">
        <v>11</v>
      </c>
      <c r="L838">
        <v>15</v>
      </c>
      <c r="M838">
        <v>14</v>
      </c>
      <c r="N838">
        <v>23</v>
      </c>
      <c r="P838">
        <v>9</v>
      </c>
      <c r="Q838">
        <v>19</v>
      </c>
    </row>
    <row r="839" spans="1:17" x14ac:dyDescent="0.25">
      <c r="A839" s="7">
        <v>530006047</v>
      </c>
      <c r="B839" t="s">
        <v>1016</v>
      </c>
      <c r="C839" t="s">
        <v>1049</v>
      </c>
      <c r="D839" s="5">
        <v>1</v>
      </c>
      <c r="E839" s="5">
        <v>160</v>
      </c>
      <c r="F839" s="5">
        <v>213</v>
      </c>
      <c r="G839" s="5">
        <v>3</v>
      </c>
      <c r="H839" s="5" t="s">
        <v>5</v>
      </c>
      <c r="I839">
        <v>24</v>
      </c>
      <c r="J839">
        <v>16</v>
      </c>
      <c r="K839">
        <v>17</v>
      </c>
      <c r="L839">
        <v>18</v>
      </c>
      <c r="M839">
        <v>18</v>
      </c>
      <c r="N839">
        <v>37</v>
      </c>
      <c r="P839">
        <v>10</v>
      </c>
      <c r="Q839">
        <v>20</v>
      </c>
    </row>
    <row r="840" spans="1:17" x14ac:dyDescent="0.25">
      <c r="A840" s="7">
        <v>530008534</v>
      </c>
      <c r="B840" t="s">
        <v>1016</v>
      </c>
      <c r="C840" t="s">
        <v>1050</v>
      </c>
      <c r="D840" s="5">
        <v>1</v>
      </c>
      <c r="E840" s="5">
        <v>121</v>
      </c>
      <c r="F840" s="5">
        <v>213</v>
      </c>
      <c r="G840" s="5">
        <v>2</v>
      </c>
      <c r="H840" s="5" t="s">
        <v>8</v>
      </c>
      <c r="I840">
        <v>17</v>
      </c>
      <c r="J840">
        <v>11</v>
      </c>
      <c r="K840">
        <v>12</v>
      </c>
      <c r="L840">
        <v>14</v>
      </c>
      <c r="M840">
        <v>14</v>
      </c>
      <c r="N840">
        <v>28</v>
      </c>
      <c r="P840">
        <v>7</v>
      </c>
      <c r="Q840">
        <v>18</v>
      </c>
    </row>
    <row r="841" spans="1:17" x14ac:dyDescent="0.25">
      <c r="A841" s="7">
        <v>530005639</v>
      </c>
      <c r="B841" t="s">
        <v>1016</v>
      </c>
      <c r="C841" t="s">
        <v>1051</v>
      </c>
      <c r="D841" s="5">
        <v>1</v>
      </c>
      <c r="E841" s="5">
        <v>166</v>
      </c>
      <c r="F841" s="5">
        <v>213</v>
      </c>
      <c r="G841" s="5">
        <v>3</v>
      </c>
      <c r="H841" s="5" t="s">
        <v>5</v>
      </c>
      <c r="I841">
        <v>20</v>
      </c>
      <c r="J841">
        <v>17</v>
      </c>
      <c r="K841">
        <v>15</v>
      </c>
      <c r="L841">
        <v>20</v>
      </c>
      <c r="M841">
        <v>19</v>
      </c>
      <c r="N841">
        <v>40</v>
      </c>
      <c r="P841">
        <v>14</v>
      </c>
      <c r="Q841">
        <v>21</v>
      </c>
    </row>
    <row r="842" spans="1:17" x14ac:dyDescent="0.25">
      <c r="A842" s="7">
        <v>530007675</v>
      </c>
      <c r="B842" t="s">
        <v>1016</v>
      </c>
      <c r="C842" t="s">
        <v>1052</v>
      </c>
      <c r="D842" s="5">
        <v>2</v>
      </c>
      <c r="E842" s="5">
        <v>164</v>
      </c>
      <c r="F842" s="5">
        <v>197</v>
      </c>
      <c r="G842" s="5">
        <v>4</v>
      </c>
      <c r="H842" s="5" t="s">
        <v>6</v>
      </c>
      <c r="I842">
        <v>24</v>
      </c>
      <c r="J842">
        <v>18</v>
      </c>
      <c r="K842">
        <v>16</v>
      </c>
      <c r="L842">
        <v>19</v>
      </c>
      <c r="M842">
        <v>20</v>
      </c>
      <c r="N842">
        <v>29</v>
      </c>
      <c r="P842">
        <v>13</v>
      </c>
      <c r="Q842">
        <v>25</v>
      </c>
    </row>
    <row r="843" spans="1:17" x14ac:dyDescent="0.25">
      <c r="A843" s="7">
        <v>530007700</v>
      </c>
      <c r="B843" t="s">
        <v>1016</v>
      </c>
      <c r="C843" t="s">
        <v>1053</v>
      </c>
      <c r="D843" s="5">
        <v>2</v>
      </c>
      <c r="E843" s="5">
        <v>141</v>
      </c>
      <c r="F843" s="5">
        <v>197</v>
      </c>
      <c r="G843" s="5">
        <v>3</v>
      </c>
      <c r="H843" s="5" t="s">
        <v>5</v>
      </c>
      <c r="I843">
        <v>23</v>
      </c>
      <c r="J843">
        <v>21</v>
      </c>
      <c r="K843">
        <v>14</v>
      </c>
      <c r="L843">
        <v>17</v>
      </c>
      <c r="M843">
        <v>15</v>
      </c>
      <c r="N843">
        <v>23</v>
      </c>
      <c r="P843">
        <v>8</v>
      </c>
      <c r="Q843">
        <v>20</v>
      </c>
    </row>
    <row r="844" spans="1:17" x14ac:dyDescent="0.25">
      <c r="A844" s="7">
        <v>530008492</v>
      </c>
      <c r="B844" t="s">
        <v>1016</v>
      </c>
      <c r="C844" t="s">
        <v>1054</v>
      </c>
      <c r="D844" s="5">
        <v>1</v>
      </c>
      <c r="E844" s="5">
        <v>124</v>
      </c>
      <c r="F844" s="5">
        <v>213</v>
      </c>
      <c r="G844" s="5">
        <v>2</v>
      </c>
      <c r="H844" s="5" t="s">
        <v>8</v>
      </c>
      <c r="I844">
        <v>21</v>
      </c>
      <c r="J844">
        <v>12</v>
      </c>
      <c r="K844">
        <v>10</v>
      </c>
      <c r="L844">
        <v>15</v>
      </c>
      <c r="M844">
        <v>13</v>
      </c>
      <c r="N844">
        <v>24</v>
      </c>
      <c r="P844">
        <v>9</v>
      </c>
      <c r="Q844">
        <v>20</v>
      </c>
    </row>
    <row r="845" spans="1:17" x14ac:dyDescent="0.25">
      <c r="A845" s="7">
        <v>530007241</v>
      </c>
      <c r="B845" t="s">
        <v>1016</v>
      </c>
      <c r="C845" t="s">
        <v>1055</v>
      </c>
      <c r="D845" s="5">
        <v>1</v>
      </c>
      <c r="E845" s="5">
        <v>131</v>
      </c>
      <c r="F845" s="5">
        <v>213</v>
      </c>
      <c r="G845" s="5">
        <v>3</v>
      </c>
      <c r="H845" s="5" t="s">
        <v>5</v>
      </c>
      <c r="I845">
        <v>16</v>
      </c>
      <c r="J845">
        <v>19</v>
      </c>
      <c r="K845">
        <v>10</v>
      </c>
      <c r="L845">
        <v>16</v>
      </c>
      <c r="M845">
        <v>13</v>
      </c>
      <c r="N845">
        <v>29</v>
      </c>
      <c r="P845">
        <v>11</v>
      </c>
      <c r="Q845">
        <v>17</v>
      </c>
    </row>
    <row r="846" spans="1:17" x14ac:dyDescent="0.25">
      <c r="A846" s="7">
        <v>530007717</v>
      </c>
      <c r="B846" t="s">
        <v>1016</v>
      </c>
      <c r="C846" t="s">
        <v>1056</v>
      </c>
      <c r="D846" s="5">
        <v>1</v>
      </c>
      <c r="E846" s="5">
        <v>160</v>
      </c>
      <c r="F846" s="5">
        <v>213</v>
      </c>
      <c r="G846" s="5">
        <v>3</v>
      </c>
      <c r="H846" s="5" t="s">
        <v>5</v>
      </c>
      <c r="I846">
        <v>19</v>
      </c>
      <c r="J846">
        <v>17</v>
      </c>
      <c r="K846">
        <v>15</v>
      </c>
      <c r="L846">
        <v>20</v>
      </c>
      <c r="M846">
        <v>17</v>
      </c>
      <c r="N846">
        <v>37</v>
      </c>
      <c r="P846">
        <v>14</v>
      </c>
      <c r="Q846">
        <v>21</v>
      </c>
    </row>
    <row r="847" spans="1:17" x14ac:dyDescent="0.25">
      <c r="A847" s="7">
        <v>530007548</v>
      </c>
      <c r="B847" t="s">
        <v>1016</v>
      </c>
      <c r="C847" t="s">
        <v>1057</v>
      </c>
      <c r="D847" s="5">
        <v>1</v>
      </c>
      <c r="E847" s="5">
        <v>145</v>
      </c>
      <c r="F847" s="5">
        <v>213</v>
      </c>
      <c r="G847" s="5">
        <v>3</v>
      </c>
      <c r="H847" s="5" t="s">
        <v>5</v>
      </c>
      <c r="I847">
        <v>20</v>
      </c>
      <c r="J847">
        <v>19</v>
      </c>
      <c r="K847">
        <v>12</v>
      </c>
      <c r="L847">
        <v>17</v>
      </c>
      <c r="M847">
        <v>17</v>
      </c>
      <c r="N847">
        <v>29</v>
      </c>
      <c r="P847">
        <v>9</v>
      </c>
      <c r="Q847">
        <v>22</v>
      </c>
    </row>
    <row r="848" spans="1:17" x14ac:dyDescent="0.25">
      <c r="A848" s="7">
        <v>530006520</v>
      </c>
      <c r="B848" t="s">
        <v>1016</v>
      </c>
      <c r="C848" t="s">
        <v>1058</v>
      </c>
      <c r="D848" s="5">
        <v>1</v>
      </c>
      <c r="E848" s="5">
        <v>161</v>
      </c>
      <c r="F848" s="5">
        <v>213</v>
      </c>
      <c r="G848" s="5">
        <v>3</v>
      </c>
      <c r="H848" s="5" t="s">
        <v>5</v>
      </c>
      <c r="I848">
        <v>22</v>
      </c>
      <c r="J848">
        <v>14</v>
      </c>
      <c r="K848">
        <v>15</v>
      </c>
      <c r="L848">
        <v>19</v>
      </c>
      <c r="M848">
        <v>20</v>
      </c>
      <c r="N848">
        <v>35</v>
      </c>
      <c r="P848">
        <v>11</v>
      </c>
      <c r="Q848">
        <v>25</v>
      </c>
    </row>
    <row r="849" spans="1:17" x14ac:dyDescent="0.25">
      <c r="A849" s="7">
        <v>530007347</v>
      </c>
      <c r="B849" t="s">
        <v>1016</v>
      </c>
      <c r="C849" t="s">
        <v>1059</v>
      </c>
      <c r="D849" s="5">
        <v>6</v>
      </c>
      <c r="E849" s="5">
        <v>97</v>
      </c>
      <c r="F849" s="5">
        <v>192</v>
      </c>
      <c r="G849" s="5">
        <v>2</v>
      </c>
      <c r="H849" s="5" t="s">
        <v>8</v>
      </c>
      <c r="I849">
        <v>12</v>
      </c>
      <c r="J849">
        <v>14</v>
      </c>
      <c r="K849">
        <v>11</v>
      </c>
      <c r="L849">
        <v>13</v>
      </c>
      <c r="M849">
        <v>9</v>
      </c>
      <c r="N849">
        <v>17</v>
      </c>
      <c r="P849">
        <v>6</v>
      </c>
      <c r="Q849">
        <v>15</v>
      </c>
    </row>
    <row r="850" spans="1:17" x14ac:dyDescent="0.25">
      <c r="A850" s="7">
        <v>530007562</v>
      </c>
      <c r="B850" t="s">
        <v>1016</v>
      </c>
      <c r="C850" t="s">
        <v>1060</v>
      </c>
      <c r="D850" s="5">
        <v>2</v>
      </c>
      <c r="E850" s="5">
        <v>150</v>
      </c>
      <c r="F850" s="5">
        <v>197</v>
      </c>
      <c r="G850" s="5">
        <v>3</v>
      </c>
      <c r="H850" s="5" t="s">
        <v>5</v>
      </c>
      <c r="I850">
        <v>21</v>
      </c>
      <c r="J850">
        <v>14</v>
      </c>
      <c r="K850">
        <v>16</v>
      </c>
      <c r="L850">
        <v>19</v>
      </c>
      <c r="M850">
        <v>17</v>
      </c>
      <c r="N850">
        <v>30</v>
      </c>
      <c r="P850">
        <v>10</v>
      </c>
      <c r="Q850">
        <v>23</v>
      </c>
    </row>
    <row r="851" spans="1:17" x14ac:dyDescent="0.25">
      <c r="A851" s="7">
        <v>530005290</v>
      </c>
      <c r="B851" t="s">
        <v>1016</v>
      </c>
      <c r="C851" t="s">
        <v>1061</v>
      </c>
      <c r="D851" s="5">
        <v>1</v>
      </c>
      <c r="E851" s="5">
        <v>148</v>
      </c>
      <c r="F851" s="5">
        <v>213</v>
      </c>
      <c r="G851" s="5">
        <v>3</v>
      </c>
      <c r="H851" s="5" t="s">
        <v>5</v>
      </c>
      <c r="I851">
        <v>23</v>
      </c>
      <c r="J851">
        <v>12</v>
      </c>
      <c r="K851">
        <v>14</v>
      </c>
      <c r="L851">
        <v>19</v>
      </c>
      <c r="M851">
        <v>16</v>
      </c>
      <c r="N851">
        <v>37</v>
      </c>
      <c r="P851">
        <v>9</v>
      </c>
      <c r="Q851">
        <v>18</v>
      </c>
    </row>
    <row r="852" spans="1:17" x14ac:dyDescent="0.25">
      <c r="A852" s="7">
        <v>530008566</v>
      </c>
      <c r="B852" t="s">
        <v>1016</v>
      </c>
      <c r="C852" t="s">
        <v>1062</v>
      </c>
      <c r="D852" s="5">
        <v>5</v>
      </c>
      <c r="E852" s="5">
        <v>127</v>
      </c>
      <c r="F852" s="5">
        <v>208</v>
      </c>
      <c r="G852" s="5">
        <v>2</v>
      </c>
      <c r="H852" s="5" t="s">
        <v>8</v>
      </c>
      <c r="I852">
        <v>20</v>
      </c>
      <c r="J852">
        <v>15</v>
      </c>
      <c r="K852">
        <v>11</v>
      </c>
      <c r="L852">
        <v>16</v>
      </c>
      <c r="M852">
        <v>13</v>
      </c>
      <c r="N852">
        <v>21</v>
      </c>
      <c r="P852">
        <v>8</v>
      </c>
      <c r="Q852">
        <v>23</v>
      </c>
    </row>
    <row r="853" spans="1:17" x14ac:dyDescent="0.25">
      <c r="A853" s="7">
        <v>530008566</v>
      </c>
      <c r="B853" t="s">
        <v>1016</v>
      </c>
      <c r="C853" t="s">
        <v>1062</v>
      </c>
      <c r="D853" s="5">
        <v>6</v>
      </c>
      <c r="E853" s="5">
        <v>68</v>
      </c>
      <c r="F853" s="5">
        <v>192</v>
      </c>
      <c r="G853" s="5">
        <v>1</v>
      </c>
      <c r="H853" s="5" t="s">
        <v>7</v>
      </c>
      <c r="I853">
        <v>20</v>
      </c>
      <c r="J853">
        <v>13</v>
      </c>
      <c r="K853">
        <v>0</v>
      </c>
      <c r="L853">
        <v>13</v>
      </c>
      <c r="M853">
        <v>0</v>
      </c>
      <c r="N853">
        <v>0</v>
      </c>
      <c r="P853">
        <v>7</v>
      </c>
      <c r="Q853">
        <v>15</v>
      </c>
    </row>
    <row r="854" spans="1:17" x14ac:dyDescent="0.25">
      <c r="A854" s="7">
        <v>530007682</v>
      </c>
      <c r="B854" t="s">
        <v>1016</v>
      </c>
      <c r="C854" t="s">
        <v>1063</v>
      </c>
      <c r="D854" s="5">
        <v>5</v>
      </c>
      <c r="E854" s="5">
        <v>141</v>
      </c>
      <c r="F854" s="5">
        <v>208</v>
      </c>
      <c r="G854" s="5">
        <v>3</v>
      </c>
      <c r="H854" s="5" t="s">
        <v>5</v>
      </c>
      <c r="I854">
        <v>22</v>
      </c>
      <c r="J854">
        <v>15</v>
      </c>
      <c r="K854">
        <v>14</v>
      </c>
      <c r="L854">
        <v>17</v>
      </c>
      <c r="M854">
        <v>14</v>
      </c>
      <c r="N854">
        <v>27</v>
      </c>
      <c r="P854">
        <v>11</v>
      </c>
      <c r="Q854">
        <v>21</v>
      </c>
    </row>
    <row r="855" spans="1:17" x14ac:dyDescent="0.25">
      <c r="A855" s="7">
        <v>530007844</v>
      </c>
      <c r="B855" t="s">
        <v>1016</v>
      </c>
      <c r="C855" t="s">
        <v>1064</v>
      </c>
      <c r="D855" s="5">
        <v>1</v>
      </c>
      <c r="E855" s="5">
        <v>158</v>
      </c>
      <c r="F855" s="5">
        <v>213</v>
      </c>
      <c r="G855" s="5">
        <v>3</v>
      </c>
      <c r="H855" s="5" t="s">
        <v>5</v>
      </c>
      <c r="I855">
        <v>19</v>
      </c>
      <c r="J855">
        <v>17</v>
      </c>
      <c r="K855">
        <v>16</v>
      </c>
      <c r="L855">
        <v>19</v>
      </c>
      <c r="M855">
        <v>20</v>
      </c>
      <c r="N855">
        <v>33</v>
      </c>
      <c r="P855">
        <v>12</v>
      </c>
      <c r="Q855">
        <v>22</v>
      </c>
    </row>
    <row r="856" spans="1:17" x14ac:dyDescent="0.25">
      <c r="A856" s="7">
        <v>530005491</v>
      </c>
      <c r="B856" t="s">
        <v>1016</v>
      </c>
      <c r="C856" t="s">
        <v>1065</v>
      </c>
      <c r="D856" s="5">
        <v>1</v>
      </c>
      <c r="E856" s="5">
        <v>165</v>
      </c>
      <c r="F856" s="5">
        <v>213</v>
      </c>
      <c r="G856" s="5">
        <v>3</v>
      </c>
      <c r="H856" s="5" t="s">
        <v>5</v>
      </c>
      <c r="I856">
        <v>23</v>
      </c>
      <c r="J856">
        <v>20</v>
      </c>
      <c r="K856">
        <v>17</v>
      </c>
      <c r="L856">
        <v>18</v>
      </c>
      <c r="M856">
        <v>20</v>
      </c>
      <c r="N856">
        <v>33</v>
      </c>
      <c r="P856">
        <v>11</v>
      </c>
      <c r="Q856">
        <v>23</v>
      </c>
    </row>
    <row r="857" spans="1:17" x14ac:dyDescent="0.25">
      <c r="A857" s="7">
        <v>530008541</v>
      </c>
      <c r="B857" t="s">
        <v>1016</v>
      </c>
      <c r="C857" t="s">
        <v>1066</v>
      </c>
      <c r="D857" s="5">
        <v>1</v>
      </c>
      <c r="E857" s="5">
        <v>157</v>
      </c>
      <c r="F857" s="5">
        <v>213</v>
      </c>
      <c r="G857" s="5">
        <v>3</v>
      </c>
      <c r="H857" s="5" t="s">
        <v>5</v>
      </c>
      <c r="I857">
        <v>19</v>
      </c>
      <c r="J857">
        <v>17</v>
      </c>
      <c r="K857">
        <v>15</v>
      </c>
      <c r="L857">
        <v>19</v>
      </c>
      <c r="M857">
        <v>17</v>
      </c>
      <c r="N857">
        <v>36</v>
      </c>
      <c r="P857">
        <v>14</v>
      </c>
      <c r="Q857">
        <v>20</v>
      </c>
    </row>
    <row r="858" spans="1:17" x14ac:dyDescent="0.25">
      <c r="A858" s="7">
        <v>530008559</v>
      </c>
      <c r="B858" t="s">
        <v>1016</v>
      </c>
      <c r="C858" t="s">
        <v>1067</v>
      </c>
      <c r="D858" s="5">
        <v>2</v>
      </c>
      <c r="E858" s="5">
        <v>134</v>
      </c>
      <c r="F858" s="5">
        <v>197</v>
      </c>
      <c r="G858" s="5">
        <v>1</v>
      </c>
      <c r="H858" s="5" t="s">
        <v>7</v>
      </c>
      <c r="I858">
        <v>20</v>
      </c>
      <c r="J858">
        <v>18</v>
      </c>
      <c r="K858">
        <v>0</v>
      </c>
      <c r="L858">
        <v>19</v>
      </c>
      <c r="M858">
        <v>17</v>
      </c>
      <c r="N858">
        <v>25</v>
      </c>
      <c r="P858">
        <v>14</v>
      </c>
      <c r="Q858">
        <v>21</v>
      </c>
    </row>
    <row r="859" spans="1:17" x14ac:dyDescent="0.25">
      <c r="A859" s="7">
        <v>530008559</v>
      </c>
      <c r="B859" t="s">
        <v>1016</v>
      </c>
      <c r="C859" t="s">
        <v>1067</v>
      </c>
      <c r="D859" s="5">
        <v>1</v>
      </c>
      <c r="E859" s="5">
        <v>154</v>
      </c>
      <c r="F859" s="5">
        <v>213</v>
      </c>
      <c r="G859" s="5">
        <v>3</v>
      </c>
      <c r="H859" s="5" t="s">
        <v>5</v>
      </c>
      <c r="I859">
        <v>19</v>
      </c>
      <c r="J859">
        <v>15</v>
      </c>
      <c r="K859">
        <v>15</v>
      </c>
      <c r="L859">
        <v>18</v>
      </c>
      <c r="M859">
        <v>19</v>
      </c>
      <c r="N859">
        <v>34</v>
      </c>
      <c r="P859">
        <v>11</v>
      </c>
      <c r="Q859">
        <v>23</v>
      </c>
    </row>
    <row r="860" spans="1:17" x14ac:dyDescent="0.25">
      <c r="A860" s="7">
        <v>530007869</v>
      </c>
      <c r="B860" t="s">
        <v>1016</v>
      </c>
      <c r="C860" t="s">
        <v>1068</v>
      </c>
      <c r="D860" s="5">
        <v>1</v>
      </c>
      <c r="E860" s="5">
        <v>146</v>
      </c>
      <c r="F860" s="5">
        <v>213</v>
      </c>
      <c r="G860" s="5">
        <v>3</v>
      </c>
      <c r="H860" s="5" t="s">
        <v>5</v>
      </c>
      <c r="I860">
        <v>19</v>
      </c>
      <c r="J860">
        <v>15</v>
      </c>
      <c r="K860">
        <v>15</v>
      </c>
      <c r="L860">
        <v>18</v>
      </c>
      <c r="M860">
        <v>16</v>
      </c>
      <c r="N860">
        <v>34</v>
      </c>
      <c r="P860">
        <v>8</v>
      </c>
      <c r="Q860">
        <v>21</v>
      </c>
    </row>
    <row r="861" spans="1:17" x14ac:dyDescent="0.25">
      <c r="A861" s="7">
        <v>530007690</v>
      </c>
      <c r="B861" t="s">
        <v>1016</v>
      </c>
      <c r="C861" t="s">
        <v>1069</v>
      </c>
      <c r="D861" s="5">
        <v>1</v>
      </c>
      <c r="E861" s="5">
        <v>162</v>
      </c>
      <c r="F861" s="5">
        <v>213</v>
      </c>
      <c r="G861" s="5">
        <v>3</v>
      </c>
      <c r="H861" s="5" t="s">
        <v>5</v>
      </c>
      <c r="I861">
        <v>22</v>
      </c>
      <c r="J861">
        <v>16</v>
      </c>
      <c r="K861">
        <v>15</v>
      </c>
      <c r="L861">
        <v>19</v>
      </c>
      <c r="M861">
        <v>18</v>
      </c>
      <c r="N861">
        <v>39</v>
      </c>
      <c r="P861">
        <v>11</v>
      </c>
      <c r="Q861">
        <v>22</v>
      </c>
    </row>
    <row r="862" spans="1:17" x14ac:dyDescent="0.25">
      <c r="A862" s="7">
        <v>530007604</v>
      </c>
      <c r="B862" t="s">
        <v>1016</v>
      </c>
      <c r="C862" t="s">
        <v>1070</v>
      </c>
      <c r="D862" s="5">
        <v>2</v>
      </c>
      <c r="E862" s="5">
        <v>124</v>
      </c>
      <c r="F862" s="5">
        <v>197</v>
      </c>
      <c r="G862" s="5">
        <v>3</v>
      </c>
      <c r="H862" s="5" t="s">
        <v>5</v>
      </c>
      <c r="I862">
        <v>19</v>
      </c>
      <c r="J862">
        <v>13</v>
      </c>
      <c r="K862">
        <v>13</v>
      </c>
      <c r="L862">
        <v>16</v>
      </c>
      <c r="M862">
        <v>14</v>
      </c>
      <c r="N862">
        <v>25</v>
      </c>
      <c r="P862">
        <v>8</v>
      </c>
      <c r="Q862">
        <v>16</v>
      </c>
    </row>
    <row r="863" spans="1:17" x14ac:dyDescent="0.25">
      <c r="A863" s="7">
        <v>530008132</v>
      </c>
      <c r="B863" t="s">
        <v>1016</v>
      </c>
      <c r="C863" t="s">
        <v>1071</v>
      </c>
      <c r="D863" s="5">
        <v>1</v>
      </c>
      <c r="E863" s="5">
        <v>146</v>
      </c>
      <c r="F863" s="5">
        <v>213</v>
      </c>
      <c r="G863" s="5">
        <v>3</v>
      </c>
      <c r="H863" s="5" t="s">
        <v>5</v>
      </c>
      <c r="I863">
        <v>18</v>
      </c>
      <c r="J863">
        <v>16</v>
      </c>
      <c r="K863">
        <v>15</v>
      </c>
      <c r="L863">
        <v>17</v>
      </c>
      <c r="M863">
        <v>15</v>
      </c>
      <c r="N863">
        <v>34</v>
      </c>
      <c r="P863">
        <v>11</v>
      </c>
      <c r="Q863">
        <v>20</v>
      </c>
    </row>
    <row r="864" spans="1:17" x14ac:dyDescent="0.25">
      <c r="A864" s="7">
        <v>530008735</v>
      </c>
      <c r="B864" t="s">
        <v>1016</v>
      </c>
      <c r="C864" t="s">
        <v>1072</v>
      </c>
      <c r="D864" s="5">
        <v>5</v>
      </c>
      <c r="E864" s="5">
        <v>144</v>
      </c>
      <c r="F864" s="5">
        <v>208</v>
      </c>
      <c r="G864" s="5">
        <v>3</v>
      </c>
      <c r="H864" s="5" t="s">
        <v>5</v>
      </c>
      <c r="I864">
        <v>18</v>
      </c>
      <c r="J864">
        <v>14</v>
      </c>
      <c r="K864">
        <v>14</v>
      </c>
      <c r="L864">
        <v>17</v>
      </c>
      <c r="M864">
        <v>15</v>
      </c>
      <c r="N864">
        <v>35</v>
      </c>
      <c r="P864">
        <v>9</v>
      </c>
      <c r="Q864">
        <v>22</v>
      </c>
    </row>
    <row r="865" spans="1:17" x14ac:dyDescent="0.25">
      <c r="A865" s="7">
        <v>530007918</v>
      </c>
      <c r="B865" t="s">
        <v>1016</v>
      </c>
      <c r="C865" t="s">
        <v>1073</v>
      </c>
      <c r="D865" s="5">
        <v>1</v>
      </c>
      <c r="E865" s="5">
        <v>145</v>
      </c>
      <c r="F865" s="5">
        <v>213</v>
      </c>
      <c r="G865" s="5">
        <v>3</v>
      </c>
      <c r="H865" s="5" t="s">
        <v>5</v>
      </c>
      <c r="I865">
        <v>24</v>
      </c>
      <c r="J865">
        <v>16</v>
      </c>
      <c r="K865">
        <v>14</v>
      </c>
      <c r="L865">
        <v>17</v>
      </c>
      <c r="M865">
        <v>13</v>
      </c>
      <c r="N865">
        <v>31</v>
      </c>
      <c r="P865">
        <v>10</v>
      </c>
      <c r="Q865">
        <v>20</v>
      </c>
    </row>
    <row r="866" spans="1:17" x14ac:dyDescent="0.25">
      <c r="A866" s="7">
        <v>531004902</v>
      </c>
      <c r="B866" t="s">
        <v>1074</v>
      </c>
      <c r="C866" t="s">
        <v>1075</v>
      </c>
      <c r="D866" s="5">
        <v>1</v>
      </c>
      <c r="E866" s="5">
        <v>134</v>
      </c>
      <c r="F866" s="5">
        <v>213</v>
      </c>
      <c r="G866" s="5">
        <v>1</v>
      </c>
      <c r="H866" s="5" t="s">
        <v>7</v>
      </c>
      <c r="I866">
        <v>23</v>
      </c>
      <c r="J866">
        <v>15</v>
      </c>
      <c r="K866">
        <v>14</v>
      </c>
      <c r="L866">
        <v>0</v>
      </c>
      <c r="M866">
        <v>16</v>
      </c>
      <c r="N866">
        <v>33</v>
      </c>
      <c r="P866">
        <v>11</v>
      </c>
      <c r="Q866">
        <v>22</v>
      </c>
    </row>
    <row r="867" spans="1:17" x14ac:dyDescent="0.25">
      <c r="A867" s="7">
        <v>531004853</v>
      </c>
      <c r="B867" t="s">
        <v>1074</v>
      </c>
      <c r="C867" t="s">
        <v>1076</v>
      </c>
      <c r="D867" s="5">
        <v>6</v>
      </c>
      <c r="E867" s="5">
        <v>121</v>
      </c>
      <c r="F867" s="5">
        <v>192</v>
      </c>
      <c r="G867" s="5">
        <v>3</v>
      </c>
      <c r="H867" s="5" t="s">
        <v>5</v>
      </c>
      <c r="I867">
        <v>17</v>
      </c>
      <c r="J867">
        <v>16</v>
      </c>
      <c r="K867">
        <v>10</v>
      </c>
      <c r="L867">
        <v>18</v>
      </c>
      <c r="M867">
        <v>13</v>
      </c>
      <c r="N867">
        <v>18</v>
      </c>
      <c r="P867">
        <v>10</v>
      </c>
      <c r="Q867">
        <v>19</v>
      </c>
    </row>
    <row r="868" spans="1:17" x14ac:dyDescent="0.25">
      <c r="A868" s="7">
        <v>531004892</v>
      </c>
      <c r="B868" t="s">
        <v>1074</v>
      </c>
      <c r="C868" t="s">
        <v>1077</v>
      </c>
      <c r="D868" s="5">
        <v>1</v>
      </c>
      <c r="E868" s="5">
        <v>173</v>
      </c>
      <c r="F868" s="5">
        <v>213</v>
      </c>
      <c r="G868" s="5">
        <v>3</v>
      </c>
      <c r="H868" s="5" t="s">
        <v>5</v>
      </c>
      <c r="I868">
        <v>26</v>
      </c>
      <c r="J868">
        <v>16</v>
      </c>
      <c r="K868">
        <v>16</v>
      </c>
      <c r="L868">
        <v>21</v>
      </c>
      <c r="M868">
        <v>17</v>
      </c>
      <c r="N868">
        <v>38</v>
      </c>
      <c r="P868">
        <v>12</v>
      </c>
      <c r="Q868">
        <v>27</v>
      </c>
    </row>
    <row r="869" spans="1:17" x14ac:dyDescent="0.25">
      <c r="A869" s="7">
        <v>531004839</v>
      </c>
      <c r="B869" t="s">
        <v>1074</v>
      </c>
      <c r="C869" t="s">
        <v>1078</v>
      </c>
      <c r="D869" s="5">
        <v>5</v>
      </c>
      <c r="E869" s="5">
        <v>143</v>
      </c>
      <c r="F869" s="5">
        <v>208</v>
      </c>
      <c r="G869" s="5">
        <v>3</v>
      </c>
      <c r="H869" s="5" t="s">
        <v>5</v>
      </c>
      <c r="I869">
        <v>25</v>
      </c>
      <c r="J869">
        <v>15</v>
      </c>
      <c r="K869">
        <v>11</v>
      </c>
      <c r="L869">
        <v>19</v>
      </c>
      <c r="M869">
        <v>13</v>
      </c>
      <c r="N869">
        <v>31</v>
      </c>
      <c r="P869">
        <v>9</v>
      </c>
      <c r="Q869">
        <v>20</v>
      </c>
    </row>
    <row r="870" spans="1:17" x14ac:dyDescent="0.25">
      <c r="A870" s="7">
        <v>531004797</v>
      </c>
      <c r="B870" t="s">
        <v>1074</v>
      </c>
      <c r="C870" t="s">
        <v>1079</v>
      </c>
      <c r="D870" s="5">
        <v>1</v>
      </c>
      <c r="E870" s="5">
        <v>166</v>
      </c>
      <c r="F870" s="5">
        <v>213</v>
      </c>
      <c r="G870" s="5">
        <v>3</v>
      </c>
      <c r="H870" s="5" t="s">
        <v>5</v>
      </c>
      <c r="I870">
        <v>24</v>
      </c>
      <c r="J870">
        <v>18</v>
      </c>
      <c r="K870">
        <v>16</v>
      </c>
      <c r="L870">
        <v>16</v>
      </c>
      <c r="M870">
        <v>19</v>
      </c>
      <c r="N870">
        <v>35</v>
      </c>
      <c r="P870">
        <v>13</v>
      </c>
      <c r="Q870">
        <v>25</v>
      </c>
    </row>
    <row r="871" spans="1:17" x14ac:dyDescent="0.25">
      <c r="A871" s="7">
        <v>531004807</v>
      </c>
      <c r="B871" t="s">
        <v>1074</v>
      </c>
      <c r="C871" t="s">
        <v>1080</v>
      </c>
      <c r="D871" s="5">
        <v>5</v>
      </c>
      <c r="E871" s="5">
        <v>155</v>
      </c>
      <c r="F871" s="5">
        <v>208</v>
      </c>
      <c r="G871" s="5">
        <v>3</v>
      </c>
      <c r="H871" s="5" t="s">
        <v>5</v>
      </c>
      <c r="I871">
        <v>27</v>
      </c>
      <c r="J871">
        <v>15</v>
      </c>
      <c r="K871">
        <v>16</v>
      </c>
      <c r="L871">
        <v>18</v>
      </c>
      <c r="M871">
        <v>15</v>
      </c>
      <c r="N871">
        <v>32</v>
      </c>
      <c r="P871">
        <v>11</v>
      </c>
      <c r="Q871">
        <v>21</v>
      </c>
    </row>
    <row r="872" spans="1:17" x14ac:dyDescent="0.25">
      <c r="A872" s="7">
        <v>531004860</v>
      </c>
      <c r="B872" t="s">
        <v>1074</v>
      </c>
      <c r="C872" t="s">
        <v>1081</v>
      </c>
      <c r="D872" s="5">
        <v>5</v>
      </c>
      <c r="E872" s="5">
        <v>131</v>
      </c>
      <c r="F872" s="5">
        <v>208</v>
      </c>
      <c r="G872" s="5">
        <v>2</v>
      </c>
      <c r="H872" s="5" t="s">
        <v>8</v>
      </c>
      <c r="I872">
        <v>19</v>
      </c>
      <c r="J872">
        <v>14</v>
      </c>
      <c r="K872">
        <v>13</v>
      </c>
      <c r="L872">
        <v>17</v>
      </c>
      <c r="M872">
        <v>11</v>
      </c>
      <c r="N872">
        <v>31</v>
      </c>
      <c r="P872">
        <v>11</v>
      </c>
      <c r="Q872">
        <v>15</v>
      </c>
    </row>
    <row r="873" spans="1:17" x14ac:dyDescent="0.25">
      <c r="A873" s="7">
        <v>531004934</v>
      </c>
      <c r="B873" t="s">
        <v>1074</v>
      </c>
      <c r="C873" t="s">
        <v>1082</v>
      </c>
      <c r="D873" s="5">
        <v>1</v>
      </c>
      <c r="E873" s="5">
        <v>149</v>
      </c>
      <c r="F873" s="5">
        <v>213</v>
      </c>
      <c r="G873" s="5">
        <v>3</v>
      </c>
      <c r="H873" s="5" t="s">
        <v>5</v>
      </c>
      <c r="I873">
        <v>23</v>
      </c>
      <c r="J873">
        <v>18</v>
      </c>
      <c r="K873">
        <v>15</v>
      </c>
      <c r="L873">
        <v>20</v>
      </c>
      <c r="M873">
        <v>17</v>
      </c>
      <c r="N873">
        <v>31</v>
      </c>
      <c r="P873">
        <v>9</v>
      </c>
      <c r="Q873">
        <v>16</v>
      </c>
    </row>
    <row r="874" spans="1:17" x14ac:dyDescent="0.25">
      <c r="A874" s="7">
        <v>531004910</v>
      </c>
      <c r="B874" t="s">
        <v>1074</v>
      </c>
      <c r="C874" t="s">
        <v>1083</v>
      </c>
      <c r="D874" s="5">
        <v>1</v>
      </c>
      <c r="E874" s="5">
        <v>164</v>
      </c>
      <c r="F874" s="5">
        <v>213</v>
      </c>
      <c r="G874" s="5">
        <v>3</v>
      </c>
      <c r="H874" s="5" t="s">
        <v>5</v>
      </c>
      <c r="I874">
        <v>30</v>
      </c>
      <c r="J874">
        <v>15</v>
      </c>
      <c r="K874">
        <v>16</v>
      </c>
      <c r="L874">
        <v>18</v>
      </c>
      <c r="M874">
        <v>17</v>
      </c>
      <c r="N874">
        <v>33</v>
      </c>
      <c r="P874">
        <v>13</v>
      </c>
      <c r="Q874">
        <v>22</v>
      </c>
    </row>
    <row r="875" spans="1:17" x14ac:dyDescent="0.25">
      <c r="A875" s="7">
        <v>531004814</v>
      </c>
      <c r="B875" t="s">
        <v>1074</v>
      </c>
      <c r="C875" t="s">
        <v>1084</v>
      </c>
      <c r="D875" s="5">
        <v>2</v>
      </c>
      <c r="E875" s="5">
        <v>141</v>
      </c>
      <c r="F875" s="5">
        <v>197</v>
      </c>
      <c r="G875" s="5">
        <v>3</v>
      </c>
      <c r="H875" s="5" t="s">
        <v>5</v>
      </c>
      <c r="I875">
        <v>22</v>
      </c>
      <c r="J875">
        <v>15</v>
      </c>
      <c r="K875">
        <v>13</v>
      </c>
      <c r="L875">
        <v>18</v>
      </c>
      <c r="M875">
        <v>17</v>
      </c>
      <c r="N875">
        <v>27</v>
      </c>
      <c r="P875">
        <v>11</v>
      </c>
      <c r="Q875">
        <v>18</v>
      </c>
    </row>
    <row r="876" spans="1:17" x14ac:dyDescent="0.25">
      <c r="A876" s="7">
        <v>531004846</v>
      </c>
      <c r="B876" t="s">
        <v>1074</v>
      </c>
      <c r="C876" t="s">
        <v>1085</v>
      </c>
      <c r="D876" s="5">
        <v>2</v>
      </c>
      <c r="E876" s="5">
        <v>116</v>
      </c>
      <c r="F876" s="5">
        <v>197</v>
      </c>
      <c r="G876" s="5">
        <v>3</v>
      </c>
      <c r="H876" s="5" t="s">
        <v>5</v>
      </c>
      <c r="I876">
        <v>17</v>
      </c>
      <c r="J876">
        <v>12</v>
      </c>
      <c r="K876">
        <v>9</v>
      </c>
      <c r="L876">
        <v>15</v>
      </c>
      <c r="M876">
        <v>11</v>
      </c>
      <c r="N876">
        <v>25</v>
      </c>
      <c r="P876">
        <v>10</v>
      </c>
      <c r="Q876">
        <v>17</v>
      </c>
    </row>
    <row r="877" spans="1:17" x14ac:dyDescent="0.25">
      <c r="A877" s="7">
        <v>531004941</v>
      </c>
      <c r="B877" t="s">
        <v>1074</v>
      </c>
      <c r="C877" t="s">
        <v>1086</v>
      </c>
      <c r="D877" s="5">
        <v>1</v>
      </c>
      <c r="E877" s="5">
        <v>162</v>
      </c>
      <c r="F877" s="5">
        <v>213</v>
      </c>
      <c r="G877" s="5">
        <v>3</v>
      </c>
      <c r="H877" s="5" t="s">
        <v>5</v>
      </c>
      <c r="I877">
        <v>27</v>
      </c>
      <c r="J877">
        <v>15</v>
      </c>
      <c r="K877">
        <v>16</v>
      </c>
      <c r="L877">
        <v>19</v>
      </c>
      <c r="M877">
        <v>17</v>
      </c>
      <c r="N877">
        <v>36</v>
      </c>
      <c r="P877">
        <v>10</v>
      </c>
      <c r="Q877">
        <v>22</v>
      </c>
    </row>
    <row r="878" spans="1:17" x14ac:dyDescent="0.25">
      <c r="A878" s="7">
        <v>531010864</v>
      </c>
      <c r="B878" t="s">
        <v>1074</v>
      </c>
      <c r="C878" t="s">
        <v>1087</v>
      </c>
      <c r="D878" s="5">
        <v>1</v>
      </c>
      <c r="E878" s="5">
        <v>158</v>
      </c>
      <c r="F878" s="5">
        <v>213</v>
      </c>
      <c r="G878" s="5">
        <v>3</v>
      </c>
      <c r="H878" s="5" t="s">
        <v>5</v>
      </c>
      <c r="I878">
        <v>28</v>
      </c>
      <c r="J878">
        <v>14</v>
      </c>
      <c r="K878">
        <v>16</v>
      </c>
      <c r="L878">
        <v>17</v>
      </c>
      <c r="M878">
        <v>14</v>
      </c>
      <c r="N878">
        <v>35</v>
      </c>
      <c r="P878">
        <v>11</v>
      </c>
      <c r="Q878">
        <v>23</v>
      </c>
    </row>
    <row r="879" spans="1:17" x14ac:dyDescent="0.25">
      <c r="A879" s="7">
        <v>531004927</v>
      </c>
      <c r="B879" t="s">
        <v>1074</v>
      </c>
      <c r="C879" t="s">
        <v>1088</v>
      </c>
      <c r="D879" s="5">
        <v>1</v>
      </c>
      <c r="E879" s="5">
        <v>150</v>
      </c>
      <c r="F879" s="5">
        <v>213</v>
      </c>
      <c r="G879" s="5">
        <v>3</v>
      </c>
      <c r="H879" s="5" t="s">
        <v>5</v>
      </c>
      <c r="I879">
        <v>20</v>
      </c>
      <c r="J879">
        <v>14</v>
      </c>
      <c r="K879">
        <v>12</v>
      </c>
      <c r="L879">
        <v>20</v>
      </c>
      <c r="M879">
        <v>16</v>
      </c>
      <c r="N879">
        <v>35</v>
      </c>
      <c r="P879">
        <v>12</v>
      </c>
      <c r="Q879">
        <v>21</v>
      </c>
    </row>
    <row r="880" spans="1:17" x14ac:dyDescent="0.25">
      <c r="A880" s="7">
        <v>531004821</v>
      </c>
      <c r="B880" t="s">
        <v>1074</v>
      </c>
      <c r="C880" t="s">
        <v>1089</v>
      </c>
      <c r="D880" s="5">
        <v>1</v>
      </c>
      <c r="E880" s="5">
        <v>197</v>
      </c>
      <c r="F880" s="5">
        <v>213</v>
      </c>
      <c r="G880" s="5">
        <v>4</v>
      </c>
      <c r="H880" s="5" t="s">
        <v>6</v>
      </c>
      <c r="I880">
        <v>28</v>
      </c>
      <c r="J880">
        <v>18</v>
      </c>
      <c r="K880">
        <v>19</v>
      </c>
      <c r="L880">
        <v>22</v>
      </c>
      <c r="M880">
        <v>21</v>
      </c>
      <c r="N880">
        <v>48</v>
      </c>
      <c r="P880">
        <v>13</v>
      </c>
      <c r="Q880">
        <v>28</v>
      </c>
    </row>
    <row r="881" spans="1:17" x14ac:dyDescent="0.25">
      <c r="A881" s="7">
        <v>531004765</v>
      </c>
      <c r="B881" t="s">
        <v>1074</v>
      </c>
      <c r="C881" t="s">
        <v>1090</v>
      </c>
      <c r="D881" s="5">
        <v>1</v>
      </c>
      <c r="E881" s="5">
        <v>148</v>
      </c>
      <c r="F881" s="5">
        <v>213</v>
      </c>
      <c r="G881" s="5">
        <v>3</v>
      </c>
      <c r="H881" s="5" t="s">
        <v>5</v>
      </c>
      <c r="I881">
        <v>23</v>
      </c>
      <c r="J881">
        <v>15</v>
      </c>
      <c r="K881">
        <v>12</v>
      </c>
      <c r="L881">
        <v>19</v>
      </c>
      <c r="M881">
        <v>14</v>
      </c>
      <c r="N881">
        <v>33</v>
      </c>
      <c r="P881">
        <v>12</v>
      </c>
      <c r="Q881">
        <v>20</v>
      </c>
    </row>
    <row r="882" spans="1:17" x14ac:dyDescent="0.25">
      <c r="A882" s="7">
        <v>531004885</v>
      </c>
      <c r="B882" t="s">
        <v>1074</v>
      </c>
      <c r="C882" t="s">
        <v>1091</v>
      </c>
      <c r="D882" s="5">
        <v>1</v>
      </c>
      <c r="E882" s="5">
        <v>168</v>
      </c>
      <c r="F882" s="5">
        <v>213</v>
      </c>
      <c r="G882" s="5">
        <v>3</v>
      </c>
      <c r="H882" s="5" t="s">
        <v>5</v>
      </c>
      <c r="I882">
        <v>25</v>
      </c>
      <c r="J882">
        <v>17</v>
      </c>
      <c r="K882">
        <v>13</v>
      </c>
      <c r="L882">
        <v>19</v>
      </c>
      <c r="M882">
        <v>17</v>
      </c>
      <c r="N882">
        <v>38</v>
      </c>
      <c r="P882">
        <v>14</v>
      </c>
      <c r="Q882">
        <v>25</v>
      </c>
    </row>
    <row r="883" spans="1:17" x14ac:dyDescent="0.25">
      <c r="A883" s="7">
        <v>531004772</v>
      </c>
      <c r="B883" t="s">
        <v>1074</v>
      </c>
      <c r="C883" t="s">
        <v>1092</v>
      </c>
      <c r="D883" s="5">
        <v>1</v>
      </c>
      <c r="E883" s="5">
        <v>171</v>
      </c>
      <c r="F883" s="5">
        <v>213</v>
      </c>
      <c r="G883" s="5">
        <v>3</v>
      </c>
      <c r="H883" s="5" t="s">
        <v>5</v>
      </c>
      <c r="I883">
        <v>27</v>
      </c>
      <c r="J883">
        <v>18</v>
      </c>
      <c r="K883">
        <v>14</v>
      </c>
      <c r="L883">
        <v>20</v>
      </c>
      <c r="M883">
        <v>16</v>
      </c>
      <c r="N883">
        <v>37</v>
      </c>
      <c r="P883">
        <v>12</v>
      </c>
      <c r="Q883">
        <v>27</v>
      </c>
    </row>
    <row r="884" spans="1:17" x14ac:dyDescent="0.25">
      <c r="A884" s="7">
        <v>532000690</v>
      </c>
      <c r="B884" t="s">
        <v>1093</v>
      </c>
      <c r="C884" t="s">
        <v>1094</v>
      </c>
      <c r="D884" s="5">
        <v>6</v>
      </c>
      <c r="E884" s="5">
        <v>86</v>
      </c>
      <c r="F884" s="5">
        <v>192</v>
      </c>
      <c r="G884" s="5">
        <v>1</v>
      </c>
      <c r="H884" s="5" t="s">
        <v>7</v>
      </c>
      <c r="I884">
        <v>20</v>
      </c>
      <c r="J884">
        <v>16</v>
      </c>
      <c r="K884">
        <v>9</v>
      </c>
      <c r="L884">
        <v>11</v>
      </c>
      <c r="M884">
        <v>6</v>
      </c>
      <c r="N884">
        <v>0</v>
      </c>
      <c r="P884">
        <v>8</v>
      </c>
      <c r="Q884">
        <v>16</v>
      </c>
    </row>
    <row r="885" spans="1:17" x14ac:dyDescent="0.25">
      <c r="A885" s="7">
        <v>532000516</v>
      </c>
      <c r="B885" t="s">
        <v>1093</v>
      </c>
      <c r="C885" t="s">
        <v>1095</v>
      </c>
      <c r="D885" s="5">
        <v>1</v>
      </c>
      <c r="E885" s="5">
        <v>137</v>
      </c>
      <c r="F885" s="5">
        <v>213</v>
      </c>
      <c r="G885" s="5">
        <v>3</v>
      </c>
      <c r="H885" s="5" t="s">
        <v>5</v>
      </c>
      <c r="I885">
        <v>18</v>
      </c>
      <c r="J885">
        <v>12</v>
      </c>
      <c r="K885">
        <v>12</v>
      </c>
      <c r="L885">
        <v>19</v>
      </c>
      <c r="M885">
        <v>14</v>
      </c>
      <c r="N885">
        <v>30</v>
      </c>
      <c r="P885">
        <v>13</v>
      </c>
      <c r="Q885">
        <v>19</v>
      </c>
    </row>
    <row r="886" spans="1:17" x14ac:dyDescent="0.25">
      <c r="A886" s="7">
        <v>532000516</v>
      </c>
      <c r="B886" t="s">
        <v>1093</v>
      </c>
      <c r="C886" t="s">
        <v>1095</v>
      </c>
      <c r="D886" s="5">
        <v>2</v>
      </c>
      <c r="E886" s="5">
        <v>116</v>
      </c>
      <c r="F886" s="5">
        <v>197</v>
      </c>
      <c r="G886" s="5">
        <v>1</v>
      </c>
      <c r="H886" s="5" t="s">
        <v>7</v>
      </c>
      <c r="I886">
        <v>22</v>
      </c>
      <c r="J886">
        <v>21</v>
      </c>
      <c r="K886">
        <v>13</v>
      </c>
      <c r="L886">
        <v>18</v>
      </c>
      <c r="M886">
        <v>14</v>
      </c>
      <c r="N886">
        <v>0</v>
      </c>
      <c r="P886">
        <v>14</v>
      </c>
      <c r="Q886">
        <v>14</v>
      </c>
    </row>
    <row r="887" spans="1:17" x14ac:dyDescent="0.25">
      <c r="A887" s="7">
        <v>532000636</v>
      </c>
      <c r="B887" t="s">
        <v>1093</v>
      </c>
      <c r="C887" t="s">
        <v>1096</v>
      </c>
      <c r="D887" s="5">
        <v>1</v>
      </c>
      <c r="E887" s="5">
        <v>157</v>
      </c>
      <c r="F887" s="5">
        <v>213</v>
      </c>
      <c r="G887" s="5">
        <v>2</v>
      </c>
      <c r="H887" s="5" t="s">
        <v>8</v>
      </c>
      <c r="I887">
        <v>23</v>
      </c>
      <c r="J887">
        <v>19</v>
      </c>
      <c r="K887">
        <v>7</v>
      </c>
      <c r="L887">
        <v>19</v>
      </c>
      <c r="M887">
        <v>20</v>
      </c>
      <c r="N887">
        <v>37</v>
      </c>
      <c r="P887">
        <v>13</v>
      </c>
      <c r="Q887">
        <v>19</v>
      </c>
    </row>
    <row r="888" spans="1:17" x14ac:dyDescent="0.25">
      <c r="A888" s="7">
        <v>532000636</v>
      </c>
      <c r="B888" t="s">
        <v>1093</v>
      </c>
      <c r="C888" t="s">
        <v>1096</v>
      </c>
      <c r="D888" s="5">
        <v>2</v>
      </c>
      <c r="E888" s="5">
        <v>76</v>
      </c>
      <c r="F888" s="5">
        <v>197</v>
      </c>
      <c r="G888" s="5">
        <v>1</v>
      </c>
      <c r="H888" s="5" t="s">
        <v>7</v>
      </c>
      <c r="I888">
        <v>0</v>
      </c>
      <c r="J888">
        <v>13</v>
      </c>
      <c r="K888">
        <v>5</v>
      </c>
      <c r="L888">
        <v>17</v>
      </c>
      <c r="M888">
        <v>14</v>
      </c>
      <c r="N888">
        <v>0</v>
      </c>
      <c r="P888">
        <v>12</v>
      </c>
      <c r="Q888">
        <v>15</v>
      </c>
    </row>
    <row r="889" spans="1:17" x14ac:dyDescent="0.25">
      <c r="A889" s="7">
        <v>532000611</v>
      </c>
      <c r="B889" t="s">
        <v>1093</v>
      </c>
      <c r="C889" t="s">
        <v>1097</v>
      </c>
      <c r="D889" s="5">
        <v>2</v>
      </c>
      <c r="E889" s="5">
        <v>50</v>
      </c>
      <c r="F889" s="5">
        <v>197</v>
      </c>
      <c r="G889" s="5">
        <v>1</v>
      </c>
      <c r="H889" s="5" t="s">
        <v>7</v>
      </c>
      <c r="I889">
        <v>13</v>
      </c>
      <c r="J889">
        <v>0</v>
      </c>
      <c r="K889">
        <v>9</v>
      </c>
      <c r="L889">
        <v>12</v>
      </c>
      <c r="M889">
        <v>10</v>
      </c>
      <c r="N889">
        <v>0</v>
      </c>
      <c r="P889">
        <v>6</v>
      </c>
      <c r="Q889">
        <v>0</v>
      </c>
    </row>
    <row r="890" spans="1:17" x14ac:dyDescent="0.25">
      <c r="A890" s="7">
        <v>532000001</v>
      </c>
      <c r="B890" t="s">
        <v>1093</v>
      </c>
      <c r="C890" t="s">
        <v>1098</v>
      </c>
      <c r="D890" s="5">
        <v>1</v>
      </c>
      <c r="E890" s="5">
        <v>114</v>
      </c>
      <c r="F890" s="5">
        <v>213</v>
      </c>
      <c r="G890" s="5">
        <v>2</v>
      </c>
      <c r="H890" s="5" t="s">
        <v>8</v>
      </c>
      <c r="I890">
        <v>9</v>
      </c>
      <c r="J890">
        <v>9</v>
      </c>
      <c r="K890">
        <v>7</v>
      </c>
      <c r="L890">
        <v>12</v>
      </c>
      <c r="M890">
        <v>20</v>
      </c>
      <c r="N890">
        <v>35</v>
      </c>
      <c r="P890">
        <v>9</v>
      </c>
      <c r="Q890">
        <v>13</v>
      </c>
    </row>
    <row r="891" spans="1:17" x14ac:dyDescent="0.25">
      <c r="A891" s="7">
        <v>532010169</v>
      </c>
      <c r="B891" t="s">
        <v>1093</v>
      </c>
      <c r="C891" t="s">
        <v>1099</v>
      </c>
      <c r="D891" s="5">
        <v>6</v>
      </c>
      <c r="E891" s="5">
        <v>105</v>
      </c>
      <c r="F891" s="5">
        <v>192</v>
      </c>
      <c r="G891" s="5">
        <v>2</v>
      </c>
      <c r="H891" s="5" t="s">
        <v>8</v>
      </c>
      <c r="I891">
        <v>15</v>
      </c>
      <c r="J891">
        <v>15</v>
      </c>
      <c r="K891">
        <v>11</v>
      </c>
      <c r="L891">
        <v>15</v>
      </c>
      <c r="M891">
        <v>9</v>
      </c>
      <c r="N891">
        <v>18</v>
      </c>
      <c r="P891">
        <v>7</v>
      </c>
      <c r="Q891">
        <v>15</v>
      </c>
    </row>
    <row r="892" spans="1:17" x14ac:dyDescent="0.25">
      <c r="A892" s="7">
        <v>532000643</v>
      </c>
      <c r="B892" t="s">
        <v>1093</v>
      </c>
      <c r="C892" t="s">
        <v>1100</v>
      </c>
      <c r="D892" s="5">
        <v>1</v>
      </c>
      <c r="E892" s="5">
        <v>43</v>
      </c>
      <c r="F892" s="5">
        <v>213</v>
      </c>
      <c r="G892" s="5">
        <v>1</v>
      </c>
      <c r="H892" s="5" t="s">
        <v>7</v>
      </c>
      <c r="I892">
        <v>9</v>
      </c>
      <c r="J892">
        <v>12</v>
      </c>
      <c r="K892">
        <v>0</v>
      </c>
      <c r="L892">
        <v>9</v>
      </c>
      <c r="M892">
        <v>8</v>
      </c>
      <c r="N892">
        <v>0</v>
      </c>
      <c r="P892">
        <v>5</v>
      </c>
      <c r="Q892">
        <v>0</v>
      </c>
    </row>
    <row r="893" spans="1:17" x14ac:dyDescent="0.25">
      <c r="A893" s="7">
        <v>532000481</v>
      </c>
      <c r="B893" t="s">
        <v>1093</v>
      </c>
      <c r="C893" t="s">
        <v>1101</v>
      </c>
      <c r="D893" s="5">
        <v>11</v>
      </c>
      <c r="E893" s="5">
        <v>134</v>
      </c>
      <c r="F893" s="5">
        <v>210</v>
      </c>
      <c r="G893" s="5">
        <v>3</v>
      </c>
      <c r="H893" s="5" t="s">
        <v>5</v>
      </c>
      <c r="I893">
        <v>22</v>
      </c>
      <c r="J893">
        <v>18</v>
      </c>
      <c r="K893">
        <v>14</v>
      </c>
      <c r="L893">
        <v>14</v>
      </c>
      <c r="M893">
        <v>13</v>
      </c>
      <c r="N893">
        <v>27</v>
      </c>
      <c r="P893">
        <v>10</v>
      </c>
      <c r="Q893">
        <v>16</v>
      </c>
    </row>
    <row r="894" spans="1:17" x14ac:dyDescent="0.25">
      <c r="A894" s="7">
        <v>532000280</v>
      </c>
      <c r="B894" t="s">
        <v>1093</v>
      </c>
      <c r="C894" t="s">
        <v>1102</v>
      </c>
      <c r="D894" s="5">
        <v>2</v>
      </c>
      <c r="E894" s="5">
        <v>96</v>
      </c>
      <c r="F894" s="5">
        <v>197</v>
      </c>
      <c r="G894" s="5">
        <v>1</v>
      </c>
      <c r="H894" s="5" t="s">
        <v>7</v>
      </c>
      <c r="I894">
        <v>20</v>
      </c>
      <c r="J894">
        <v>13</v>
      </c>
      <c r="K894">
        <v>12</v>
      </c>
      <c r="L894">
        <v>15</v>
      </c>
      <c r="M894">
        <v>11</v>
      </c>
      <c r="N894">
        <v>0</v>
      </c>
      <c r="P894">
        <v>9</v>
      </c>
      <c r="Q894">
        <v>16</v>
      </c>
    </row>
    <row r="895" spans="1:17" x14ac:dyDescent="0.25">
      <c r="A895" s="7">
        <v>532000227</v>
      </c>
      <c r="B895" t="s">
        <v>1093</v>
      </c>
      <c r="C895" t="s">
        <v>1103</v>
      </c>
      <c r="D895" s="5">
        <v>2</v>
      </c>
      <c r="E895" s="5">
        <v>145</v>
      </c>
      <c r="F895" s="5">
        <v>197</v>
      </c>
      <c r="G895" s="5">
        <v>3</v>
      </c>
      <c r="H895" s="5" t="s">
        <v>5</v>
      </c>
      <c r="I895">
        <v>20</v>
      </c>
      <c r="J895">
        <v>14</v>
      </c>
      <c r="K895">
        <v>14</v>
      </c>
      <c r="L895">
        <v>21</v>
      </c>
      <c r="M895">
        <v>16</v>
      </c>
      <c r="N895">
        <v>26</v>
      </c>
      <c r="P895">
        <v>13</v>
      </c>
      <c r="Q895">
        <v>21</v>
      </c>
    </row>
    <row r="896" spans="1:17" x14ac:dyDescent="0.25">
      <c r="A896" s="7">
        <v>532010803</v>
      </c>
      <c r="B896" t="s">
        <v>1093</v>
      </c>
      <c r="C896" t="s">
        <v>1104</v>
      </c>
      <c r="D896" s="5">
        <v>6</v>
      </c>
      <c r="E896" s="5">
        <v>124</v>
      </c>
      <c r="F896" s="5">
        <v>192</v>
      </c>
      <c r="G896" s="5">
        <v>1</v>
      </c>
      <c r="H896" s="5" t="s">
        <v>7</v>
      </c>
      <c r="I896">
        <v>19</v>
      </c>
      <c r="J896">
        <v>16</v>
      </c>
      <c r="K896">
        <v>13</v>
      </c>
      <c r="L896">
        <v>22</v>
      </c>
      <c r="M896">
        <v>18</v>
      </c>
      <c r="N896">
        <v>22</v>
      </c>
      <c r="P896">
        <v>0</v>
      </c>
      <c r="Q896">
        <v>14</v>
      </c>
    </row>
    <row r="897" spans="1:17" x14ac:dyDescent="0.25">
      <c r="A897" s="7">
        <v>532000072</v>
      </c>
      <c r="B897" t="s">
        <v>1093</v>
      </c>
      <c r="C897" t="s">
        <v>1105</v>
      </c>
      <c r="D897" s="5">
        <v>1</v>
      </c>
      <c r="E897" s="5">
        <v>155</v>
      </c>
      <c r="F897" s="5">
        <v>213</v>
      </c>
      <c r="G897" s="5">
        <v>3</v>
      </c>
      <c r="H897" s="5" t="s">
        <v>5</v>
      </c>
      <c r="I897">
        <v>21</v>
      </c>
      <c r="J897">
        <v>20</v>
      </c>
      <c r="K897">
        <v>12</v>
      </c>
      <c r="L897">
        <v>17</v>
      </c>
      <c r="M897">
        <v>14</v>
      </c>
      <c r="N897">
        <v>41</v>
      </c>
      <c r="P897">
        <v>13</v>
      </c>
      <c r="Q897">
        <v>17</v>
      </c>
    </row>
    <row r="898" spans="1:17" x14ac:dyDescent="0.25">
      <c r="A898" s="7">
        <v>532000548</v>
      </c>
      <c r="B898" t="s">
        <v>1093</v>
      </c>
      <c r="C898" t="s">
        <v>1106</v>
      </c>
      <c r="D898" s="5">
        <v>1</v>
      </c>
      <c r="E898" s="5">
        <v>100</v>
      </c>
      <c r="F898" s="5">
        <v>213</v>
      </c>
      <c r="G898" s="5">
        <v>1</v>
      </c>
      <c r="H898" s="5" t="s">
        <v>7</v>
      </c>
      <c r="I898">
        <v>18</v>
      </c>
      <c r="J898">
        <v>13</v>
      </c>
      <c r="K898">
        <v>10</v>
      </c>
      <c r="L898">
        <v>15</v>
      </c>
      <c r="M898">
        <v>15</v>
      </c>
      <c r="N898">
        <v>0</v>
      </c>
      <c r="P898">
        <v>9</v>
      </c>
      <c r="Q898">
        <v>20</v>
      </c>
    </row>
    <row r="899" spans="1:17" x14ac:dyDescent="0.25">
      <c r="A899" s="7">
        <v>532010070</v>
      </c>
      <c r="B899" t="s">
        <v>1093</v>
      </c>
      <c r="C899" t="s">
        <v>1107</v>
      </c>
      <c r="D899" s="5">
        <v>1</v>
      </c>
      <c r="E899" s="5">
        <v>23</v>
      </c>
      <c r="F899" s="5">
        <v>213</v>
      </c>
      <c r="G899" s="5">
        <v>1</v>
      </c>
      <c r="H899" s="5" t="s">
        <v>7</v>
      </c>
      <c r="I899">
        <v>0</v>
      </c>
      <c r="J899">
        <v>0</v>
      </c>
      <c r="K899">
        <v>0</v>
      </c>
      <c r="L899">
        <v>9</v>
      </c>
      <c r="M899">
        <v>7</v>
      </c>
      <c r="N899">
        <v>0</v>
      </c>
      <c r="P899">
        <v>7</v>
      </c>
      <c r="Q899">
        <v>0</v>
      </c>
    </row>
    <row r="900" spans="1:17" x14ac:dyDescent="0.25">
      <c r="A900" s="7">
        <v>532010070</v>
      </c>
      <c r="B900" t="s">
        <v>1093</v>
      </c>
      <c r="C900" t="s">
        <v>1107</v>
      </c>
      <c r="D900" s="5">
        <v>6</v>
      </c>
      <c r="E900" s="5">
        <v>127</v>
      </c>
      <c r="F900" s="5">
        <v>192</v>
      </c>
      <c r="G900" s="5">
        <v>2</v>
      </c>
      <c r="H900" s="5" t="s">
        <v>8</v>
      </c>
      <c r="I900">
        <v>15</v>
      </c>
      <c r="J900">
        <v>17</v>
      </c>
      <c r="K900">
        <v>12</v>
      </c>
      <c r="L900">
        <v>19</v>
      </c>
      <c r="M900">
        <v>13</v>
      </c>
      <c r="N900">
        <v>24</v>
      </c>
      <c r="P900">
        <v>14</v>
      </c>
      <c r="Q900">
        <v>13</v>
      </c>
    </row>
    <row r="901" spans="1:17" x14ac:dyDescent="0.25">
      <c r="A901" s="7">
        <v>532000523</v>
      </c>
      <c r="B901" t="s">
        <v>1093</v>
      </c>
      <c r="C901" t="s">
        <v>1108</v>
      </c>
      <c r="D901" s="5">
        <v>1</v>
      </c>
      <c r="E901" s="5">
        <v>71</v>
      </c>
      <c r="F901" s="5">
        <v>213</v>
      </c>
      <c r="G901" s="5">
        <v>1</v>
      </c>
      <c r="H901" s="5" t="s">
        <v>7</v>
      </c>
      <c r="I901">
        <v>13</v>
      </c>
      <c r="J901">
        <v>14</v>
      </c>
      <c r="K901">
        <v>13</v>
      </c>
      <c r="L901">
        <v>13</v>
      </c>
      <c r="M901">
        <v>9</v>
      </c>
      <c r="N901">
        <v>0</v>
      </c>
      <c r="P901">
        <v>9</v>
      </c>
      <c r="Q901">
        <v>0</v>
      </c>
    </row>
    <row r="902" spans="1:17" x14ac:dyDescent="0.25">
      <c r="A902" s="7">
        <v>532000474</v>
      </c>
      <c r="B902" t="s">
        <v>1093</v>
      </c>
      <c r="C902" t="s">
        <v>1109</v>
      </c>
      <c r="D902" s="5">
        <v>1</v>
      </c>
      <c r="E902" s="5">
        <v>66</v>
      </c>
      <c r="F902" s="5">
        <v>213</v>
      </c>
      <c r="G902" s="5">
        <v>1</v>
      </c>
      <c r="H902" s="5" t="s">
        <v>7</v>
      </c>
      <c r="I902">
        <v>0</v>
      </c>
      <c r="J902">
        <v>10</v>
      </c>
      <c r="K902">
        <v>9</v>
      </c>
      <c r="L902">
        <v>15</v>
      </c>
      <c r="M902">
        <v>12</v>
      </c>
      <c r="N902">
        <v>0</v>
      </c>
      <c r="P902">
        <v>6</v>
      </c>
      <c r="Q902">
        <v>14</v>
      </c>
    </row>
    <row r="903" spans="1:17" x14ac:dyDescent="0.25">
      <c r="A903" s="7">
        <v>532000869</v>
      </c>
      <c r="B903" t="s">
        <v>1093</v>
      </c>
      <c r="C903" t="s">
        <v>1110</v>
      </c>
      <c r="D903" s="5">
        <v>1</v>
      </c>
      <c r="E903" s="5">
        <v>120</v>
      </c>
      <c r="F903" s="5">
        <v>213</v>
      </c>
      <c r="G903" s="5">
        <v>2</v>
      </c>
      <c r="H903" s="5" t="s">
        <v>8</v>
      </c>
      <c r="I903">
        <v>15</v>
      </c>
      <c r="J903">
        <v>9</v>
      </c>
      <c r="K903">
        <v>11</v>
      </c>
      <c r="L903">
        <v>16</v>
      </c>
      <c r="M903">
        <v>12</v>
      </c>
      <c r="N903">
        <v>31</v>
      </c>
      <c r="P903">
        <v>7</v>
      </c>
      <c r="Q903">
        <v>19</v>
      </c>
    </row>
    <row r="904" spans="1:17" x14ac:dyDescent="0.25">
      <c r="A904" s="7">
        <v>532000259</v>
      </c>
      <c r="B904" t="s">
        <v>1093</v>
      </c>
      <c r="C904" t="s">
        <v>1113</v>
      </c>
      <c r="D904" s="5">
        <v>6</v>
      </c>
      <c r="E904" s="5">
        <v>91</v>
      </c>
      <c r="F904" s="5">
        <v>192</v>
      </c>
      <c r="G904" s="5">
        <v>1</v>
      </c>
      <c r="H904" s="5" t="s">
        <v>7</v>
      </c>
      <c r="I904">
        <v>22</v>
      </c>
      <c r="J904">
        <v>13</v>
      </c>
      <c r="K904">
        <v>10</v>
      </c>
      <c r="L904">
        <v>18</v>
      </c>
      <c r="M904">
        <v>5</v>
      </c>
      <c r="N904">
        <v>0</v>
      </c>
      <c r="P904">
        <v>14</v>
      </c>
      <c r="Q904">
        <v>9</v>
      </c>
    </row>
    <row r="905" spans="1:17" x14ac:dyDescent="0.25">
      <c r="A905" s="7">
        <v>532000241</v>
      </c>
      <c r="B905" t="s">
        <v>1093</v>
      </c>
      <c r="C905" t="s">
        <v>1111</v>
      </c>
      <c r="D905" s="5">
        <v>2</v>
      </c>
      <c r="E905" s="5">
        <v>97</v>
      </c>
      <c r="F905" s="5">
        <v>197</v>
      </c>
      <c r="G905" s="5">
        <v>1</v>
      </c>
      <c r="H905" s="5" t="s">
        <v>7</v>
      </c>
      <c r="I905">
        <v>20</v>
      </c>
      <c r="J905">
        <v>18</v>
      </c>
      <c r="K905">
        <v>11</v>
      </c>
      <c r="L905">
        <v>13</v>
      </c>
      <c r="M905">
        <v>15</v>
      </c>
      <c r="N905">
        <v>0</v>
      </c>
      <c r="P905">
        <v>12</v>
      </c>
      <c r="Q905">
        <v>8</v>
      </c>
    </row>
    <row r="906" spans="1:17" x14ac:dyDescent="0.25">
      <c r="A906" s="7">
        <v>532000273</v>
      </c>
      <c r="B906" t="s">
        <v>1093</v>
      </c>
      <c r="C906" t="s">
        <v>1112</v>
      </c>
      <c r="D906" s="5">
        <v>1</v>
      </c>
      <c r="E906" s="5">
        <v>108</v>
      </c>
      <c r="F906" s="5">
        <v>213</v>
      </c>
      <c r="G906" s="5">
        <v>1</v>
      </c>
      <c r="H906" s="5" t="s">
        <v>7</v>
      </c>
      <c r="I906">
        <v>24</v>
      </c>
      <c r="J906">
        <v>14</v>
      </c>
      <c r="K906">
        <v>11</v>
      </c>
      <c r="L906">
        <v>16</v>
      </c>
      <c r="M906">
        <v>14</v>
      </c>
      <c r="N906">
        <v>0</v>
      </c>
      <c r="P906">
        <v>11</v>
      </c>
      <c r="Q906">
        <v>18</v>
      </c>
    </row>
    <row r="907" spans="1:17" x14ac:dyDescent="0.25">
      <c r="A907" s="7">
        <v>532000234</v>
      </c>
      <c r="B907" t="s">
        <v>1093</v>
      </c>
      <c r="C907" t="s">
        <v>1114</v>
      </c>
      <c r="D907" s="5">
        <v>2</v>
      </c>
      <c r="E907" s="5">
        <v>66</v>
      </c>
      <c r="F907" s="5">
        <v>197</v>
      </c>
      <c r="G907" s="5">
        <v>1</v>
      </c>
      <c r="H907" s="5" t="s">
        <v>7</v>
      </c>
      <c r="I907">
        <v>0</v>
      </c>
      <c r="J907">
        <v>10</v>
      </c>
      <c r="K907">
        <v>9</v>
      </c>
      <c r="L907">
        <v>14</v>
      </c>
      <c r="M907">
        <v>12</v>
      </c>
      <c r="N907">
        <v>0</v>
      </c>
      <c r="P907">
        <v>8</v>
      </c>
      <c r="Q907">
        <v>13</v>
      </c>
    </row>
    <row r="908" spans="1:17" x14ac:dyDescent="0.25">
      <c r="A908" s="7">
        <v>532000210</v>
      </c>
      <c r="B908" t="s">
        <v>1093</v>
      </c>
      <c r="C908" t="s">
        <v>1115</v>
      </c>
      <c r="D908" s="5">
        <v>1</v>
      </c>
      <c r="E908" s="5">
        <v>101</v>
      </c>
      <c r="F908" s="5">
        <v>213</v>
      </c>
      <c r="G908" s="5">
        <v>1</v>
      </c>
      <c r="H908" s="5" t="s">
        <v>7</v>
      </c>
      <c r="I908">
        <v>22</v>
      </c>
      <c r="J908">
        <v>16</v>
      </c>
      <c r="K908">
        <v>8</v>
      </c>
      <c r="L908">
        <v>14</v>
      </c>
      <c r="M908">
        <v>15</v>
      </c>
      <c r="N908">
        <v>0</v>
      </c>
      <c r="P908">
        <v>9</v>
      </c>
      <c r="Q908">
        <v>17</v>
      </c>
    </row>
    <row r="909" spans="1:17" x14ac:dyDescent="0.25">
      <c r="A909" s="7">
        <v>532010024</v>
      </c>
      <c r="B909" t="s">
        <v>1093</v>
      </c>
      <c r="C909" t="s">
        <v>1116</v>
      </c>
      <c r="D909" s="5">
        <v>5</v>
      </c>
      <c r="E909" s="5">
        <v>77</v>
      </c>
      <c r="F909" s="5">
        <v>208</v>
      </c>
      <c r="G909" s="5">
        <v>2</v>
      </c>
      <c r="H909" s="5" t="s">
        <v>8</v>
      </c>
      <c r="I909">
        <v>14</v>
      </c>
      <c r="J909">
        <v>12</v>
      </c>
      <c r="K909">
        <v>7</v>
      </c>
      <c r="L909">
        <v>10</v>
      </c>
      <c r="M909">
        <v>6</v>
      </c>
      <c r="N909">
        <v>15</v>
      </c>
      <c r="P909">
        <v>4</v>
      </c>
      <c r="Q909">
        <v>9</v>
      </c>
    </row>
    <row r="910" spans="1:17" x14ac:dyDescent="0.25">
      <c r="A910" s="7">
        <v>532000555</v>
      </c>
      <c r="B910" t="s">
        <v>1093</v>
      </c>
      <c r="C910" t="s">
        <v>1117</v>
      </c>
      <c r="D910" s="5">
        <v>2</v>
      </c>
      <c r="E910" s="5">
        <v>115</v>
      </c>
      <c r="F910" s="5">
        <v>197</v>
      </c>
      <c r="G910" s="5">
        <v>2</v>
      </c>
      <c r="H910" s="5" t="s">
        <v>8</v>
      </c>
      <c r="I910">
        <v>16</v>
      </c>
      <c r="J910">
        <v>16</v>
      </c>
      <c r="K910">
        <v>10</v>
      </c>
      <c r="L910">
        <v>15</v>
      </c>
      <c r="M910">
        <v>11</v>
      </c>
      <c r="N910">
        <v>22</v>
      </c>
      <c r="P910">
        <v>9</v>
      </c>
      <c r="Q910">
        <v>16</v>
      </c>
    </row>
    <row r="911" spans="1:17" x14ac:dyDescent="0.25">
      <c r="A911" s="7">
        <v>532012215</v>
      </c>
      <c r="B911" t="s">
        <v>1093</v>
      </c>
      <c r="C911" t="s">
        <v>1118</v>
      </c>
      <c r="D911" s="5">
        <v>5</v>
      </c>
      <c r="E911" s="5">
        <v>100</v>
      </c>
      <c r="F911" s="5">
        <v>208</v>
      </c>
      <c r="G911" s="5">
        <v>2</v>
      </c>
      <c r="H911" s="5" t="s">
        <v>8</v>
      </c>
      <c r="I911">
        <v>15</v>
      </c>
      <c r="J911">
        <v>11</v>
      </c>
      <c r="K911">
        <v>10</v>
      </c>
      <c r="L911">
        <v>13</v>
      </c>
      <c r="M911">
        <v>11</v>
      </c>
      <c r="N911">
        <v>22</v>
      </c>
      <c r="P911">
        <v>9</v>
      </c>
      <c r="Q911">
        <v>9</v>
      </c>
    </row>
    <row r="912" spans="1:17" x14ac:dyDescent="0.25">
      <c r="A912" s="7">
        <v>532000467</v>
      </c>
      <c r="B912" t="s">
        <v>1093</v>
      </c>
      <c r="C912" t="s">
        <v>1119</v>
      </c>
      <c r="D912" s="5">
        <v>1</v>
      </c>
      <c r="E912" s="5">
        <v>85</v>
      </c>
      <c r="F912" s="5">
        <v>213</v>
      </c>
      <c r="G912" s="5">
        <v>2</v>
      </c>
      <c r="H912" s="5" t="s">
        <v>8</v>
      </c>
      <c r="I912">
        <v>15</v>
      </c>
      <c r="J912">
        <v>12</v>
      </c>
      <c r="K912">
        <v>9</v>
      </c>
      <c r="L912">
        <v>12</v>
      </c>
      <c r="M912">
        <v>5</v>
      </c>
      <c r="N912">
        <v>16</v>
      </c>
      <c r="P912">
        <v>4</v>
      </c>
      <c r="Q912">
        <v>12</v>
      </c>
    </row>
    <row r="913" spans="1:17" x14ac:dyDescent="0.25">
      <c r="A913" s="7">
        <v>533009952</v>
      </c>
      <c r="B913" t="s">
        <v>1120</v>
      </c>
      <c r="C913" t="s">
        <v>1121</v>
      </c>
      <c r="D913" s="5">
        <v>1</v>
      </c>
      <c r="E913" s="5">
        <v>85</v>
      </c>
      <c r="F913" s="5">
        <v>213</v>
      </c>
      <c r="G913" s="5">
        <v>1</v>
      </c>
      <c r="H913" s="5" t="s">
        <v>7</v>
      </c>
      <c r="I913">
        <v>15</v>
      </c>
      <c r="J913">
        <v>14</v>
      </c>
      <c r="K913">
        <v>10</v>
      </c>
      <c r="L913">
        <v>14</v>
      </c>
      <c r="M913">
        <v>11</v>
      </c>
      <c r="N913">
        <v>0</v>
      </c>
      <c r="P913">
        <v>9</v>
      </c>
      <c r="Q913">
        <v>12</v>
      </c>
    </row>
    <row r="914" spans="1:17" x14ac:dyDescent="0.25">
      <c r="A914" s="7">
        <v>533009984</v>
      </c>
      <c r="B914" t="s">
        <v>1120</v>
      </c>
      <c r="C914" t="s">
        <v>1122</v>
      </c>
      <c r="D914" s="5">
        <v>2</v>
      </c>
      <c r="E914" s="5">
        <v>140</v>
      </c>
      <c r="F914" s="5">
        <v>197</v>
      </c>
      <c r="G914" s="5">
        <v>3</v>
      </c>
      <c r="H914" s="5" t="s">
        <v>5</v>
      </c>
      <c r="I914">
        <v>24</v>
      </c>
      <c r="J914">
        <v>16</v>
      </c>
      <c r="K914">
        <v>12</v>
      </c>
      <c r="L914">
        <v>18</v>
      </c>
      <c r="M914">
        <v>13</v>
      </c>
      <c r="N914">
        <v>24</v>
      </c>
      <c r="P914">
        <v>10</v>
      </c>
      <c r="Q914">
        <v>23</v>
      </c>
    </row>
    <row r="915" spans="1:17" x14ac:dyDescent="0.25">
      <c r="A915" s="7">
        <v>533009938</v>
      </c>
      <c r="B915" t="s">
        <v>1120</v>
      </c>
      <c r="C915" t="s">
        <v>1123</v>
      </c>
      <c r="D915" s="5">
        <v>1</v>
      </c>
      <c r="E915" s="5">
        <v>149</v>
      </c>
      <c r="F915" s="5">
        <v>213</v>
      </c>
      <c r="G915" s="5">
        <v>3</v>
      </c>
      <c r="H915" s="5" t="s">
        <v>5</v>
      </c>
      <c r="I915">
        <v>25</v>
      </c>
      <c r="J915">
        <v>14</v>
      </c>
      <c r="K915">
        <v>15</v>
      </c>
      <c r="L915">
        <v>18</v>
      </c>
      <c r="M915">
        <v>17</v>
      </c>
      <c r="N915">
        <v>33</v>
      </c>
      <c r="P915">
        <v>10</v>
      </c>
      <c r="Q915">
        <v>17</v>
      </c>
    </row>
    <row r="916" spans="1:17" x14ac:dyDescent="0.25">
      <c r="A916" s="7">
        <v>533010002</v>
      </c>
      <c r="B916" t="s">
        <v>1120</v>
      </c>
      <c r="C916" t="s">
        <v>1125</v>
      </c>
      <c r="D916" s="5">
        <v>1</v>
      </c>
      <c r="E916" s="5">
        <v>144</v>
      </c>
      <c r="F916" s="5">
        <v>213</v>
      </c>
      <c r="G916" s="5">
        <v>3</v>
      </c>
      <c r="H916" s="5" t="s">
        <v>5</v>
      </c>
      <c r="I916">
        <v>23</v>
      </c>
      <c r="J916">
        <v>14</v>
      </c>
      <c r="K916">
        <v>15</v>
      </c>
      <c r="L916">
        <v>16</v>
      </c>
      <c r="M916">
        <v>17</v>
      </c>
      <c r="N916">
        <v>30</v>
      </c>
      <c r="P916">
        <v>10</v>
      </c>
      <c r="Q916">
        <v>19</v>
      </c>
    </row>
    <row r="917" spans="1:17" x14ac:dyDescent="0.25">
      <c r="A917" s="7">
        <v>533010429</v>
      </c>
      <c r="B917" t="s">
        <v>1120</v>
      </c>
      <c r="C917" t="s">
        <v>1124</v>
      </c>
      <c r="D917" s="5">
        <v>1</v>
      </c>
      <c r="E917" s="5">
        <v>125</v>
      </c>
      <c r="F917" s="5">
        <v>213</v>
      </c>
      <c r="G917" s="5">
        <v>2</v>
      </c>
      <c r="H917" s="5" t="s">
        <v>8</v>
      </c>
      <c r="I917">
        <v>22</v>
      </c>
      <c r="J917">
        <v>17</v>
      </c>
      <c r="K917">
        <v>9</v>
      </c>
      <c r="L917">
        <v>16</v>
      </c>
      <c r="M917">
        <v>12</v>
      </c>
      <c r="N917">
        <v>26</v>
      </c>
      <c r="P917">
        <v>9</v>
      </c>
      <c r="Q917">
        <v>14</v>
      </c>
    </row>
    <row r="918" spans="1:17" x14ac:dyDescent="0.25">
      <c r="A918" s="7">
        <v>533010796</v>
      </c>
      <c r="B918" t="s">
        <v>1120</v>
      </c>
      <c r="C918" t="s">
        <v>1126</v>
      </c>
      <c r="D918" s="5">
        <v>2</v>
      </c>
      <c r="E918" s="5">
        <v>169</v>
      </c>
      <c r="F918" s="5">
        <v>197</v>
      </c>
      <c r="G918" s="5">
        <v>4</v>
      </c>
      <c r="H918" s="5" t="s">
        <v>6</v>
      </c>
      <c r="I918">
        <v>29</v>
      </c>
      <c r="J918">
        <v>20</v>
      </c>
      <c r="K918">
        <v>16</v>
      </c>
      <c r="L918">
        <v>20</v>
      </c>
      <c r="M918">
        <v>17</v>
      </c>
      <c r="N918">
        <v>29</v>
      </c>
      <c r="P918">
        <v>12</v>
      </c>
      <c r="Q918">
        <v>26</v>
      </c>
    </row>
    <row r="919" spans="1:17" x14ac:dyDescent="0.25">
      <c r="A919" s="7">
        <v>533009960</v>
      </c>
      <c r="B919" t="s">
        <v>1120</v>
      </c>
      <c r="C919" t="s">
        <v>1127</v>
      </c>
      <c r="D919" s="5">
        <v>2</v>
      </c>
      <c r="E919" s="5">
        <v>152</v>
      </c>
      <c r="F919" s="5">
        <v>197</v>
      </c>
      <c r="G919" s="5">
        <v>3</v>
      </c>
      <c r="H919" s="5" t="s">
        <v>5</v>
      </c>
      <c r="I919">
        <v>24</v>
      </c>
      <c r="J919">
        <v>16</v>
      </c>
      <c r="K919">
        <v>15</v>
      </c>
      <c r="L919">
        <v>19</v>
      </c>
      <c r="M919">
        <v>15</v>
      </c>
      <c r="N919">
        <v>29</v>
      </c>
      <c r="P919">
        <v>11</v>
      </c>
      <c r="Q919">
        <v>23</v>
      </c>
    </row>
    <row r="920" spans="1:17" x14ac:dyDescent="0.25">
      <c r="A920" s="7">
        <v>533009991</v>
      </c>
      <c r="B920" t="s">
        <v>1120</v>
      </c>
      <c r="C920" t="s">
        <v>1128</v>
      </c>
      <c r="D920" s="5">
        <v>6</v>
      </c>
      <c r="E920" s="5">
        <v>118</v>
      </c>
      <c r="F920" s="5">
        <v>192</v>
      </c>
      <c r="G920" s="5">
        <v>2</v>
      </c>
      <c r="H920" s="5" t="s">
        <v>8</v>
      </c>
      <c r="I920">
        <v>18</v>
      </c>
      <c r="J920">
        <v>15</v>
      </c>
      <c r="K920">
        <v>11</v>
      </c>
      <c r="L920">
        <v>16</v>
      </c>
      <c r="M920">
        <v>14</v>
      </c>
      <c r="N920">
        <v>17</v>
      </c>
      <c r="P920">
        <v>9</v>
      </c>
      <c r="Q920">
        <v>18</v>
      </c>
    </row>
    <row r="921" spans="1:17" x14ac:dyDescent="0.25">
      <c r="A921" s="7">
        <v>533009977</v>
      </c>
      <c r="B921" t="s">
        <v>1120</v>
      </c>
      <c r="C921" t="s">
        <v>1129</v>
      </c>
      <c r="D921" s="5">
        <v>1</v>
      </c>
      <c r="E921" s="5">
        <v>114</v>
      </c>
      <c r="F921" s="5">
        <v>213</v>
      </c>
      <c r="G921" s="5">
        <v>1</v>
      </c>
      <c r="H921" s="5" t="s">
        <v>7</v>
      </c>
      <c r="I921">
        <v>24</v>
      </c>
      <c r="J921">
        <v>13</v>
      </c>
      <c r="K921">
        <v>15</v>
      </c>
      <c r="L921">
        <v>15</v>
      </c>
      <c r="M921">
        <v>18</v>
      </c>
      <c r="N921">
        <v>0</v>
      </c>
      <c r="P921">
        <v>8</v>
      </c>
      <c r="Q921">
        <v>21</v>
      </c>
    </row>
    <row r="922" spans="1:17" x14ac:dyDescent="0.25">
      <c r="A922" s="7">
        <v>533011694</v>
      </c>
      <c r="B922" t="s">
        <v>1120</v>
      </c>
      <c r="C922" t="s">
        <v>1130</v>
      </c>
      <c r="D922" s="5">
        <v>6</v>
      </c>
      <c r="E922" s="5">
        <v>54</v>
      </c>
      <c r="F922" s="5">
        <v>192</v>
      </c>
      <c r="G922" s="5">
        <v>1</v>
      </c>
      <c r="H922" s="5" t="s">
        <v>7</v>
      </c>
      <c r="I922">
        <v>9</v>
      </c>
      <c r="J922">
        <v>11</v>
      </c>
      <c r="K922">
        <v>0</v>
      </c>
      <c r="L922">
        <v>12</v>
      </c>
      <c r="M922">
        <v>8</v>
      </c>
      <c r="N922">
        <v>10</v>
      </c>
      <c r="P922">
        <v>4</v>
      </c>
      <c r="Q922">
        <v>0</v>
      </c>
    </row>
    <row r="923" spans="1:17" x14ac:dyDescent="0.25">
      <c r="A923" s="7">
        <v>533009920</v>
      </c>
      <c r="B923" t="s">
        <v>1120</v>
      </c>
      <c r="C923" t="s">
        <v>1131</v>
      </c>
      <c r="D923" s="5">
        <v>2</v>
      </c>
      <c r="E923" s="5">
        <v>166</v>
      </c>
      <c r="F923" s="5">
        <v>197</v>
      </c>
      <c r="G923" s="5">
        <v>4</v>
      </c>
      <c r="H923" s="5" t="s">
        <v>6</v>
      </c>
      <c r="I923">
        <v>27</v>
      </c>
      <c r="J923">
        <v>20</v>
      </c>
      <c r="K923">
        <v>13</v>
      </c>
      <c r="L923">
        <v>20</v>
      </c>
      <c r="M923">
        <v>15</v>
      </c>
      <c r="N923">
        <v>32</v>
      </c>
      <c r="P923">
        <v>14</v>
      </c>
      <c r="Q923">
        <v>25</v>
      </c>
    </row>
    <row r="924" spans="1:17" x14ac:dyDescent="0.25">
      <c r="A924" s="7">
        <v>533009825</v>
      </c>
      <c r="B924" t="s">
        <v>1120</v>
      </c>
      <c r="C924" t="s">
        <v>1132</v>
      </c>
      <c r="D924" s="5">
        <v>2</v>
      </c>
      <c r="E924" s="5">
        <v>122</v>
      </c>
      <c r="F924" s="5">
        <v>197</v>
      </c>
      <c r="G924" s="5">
        <v>2</v>
      </c>
      <c r="H924" s="5" t="s">
        <v>8</v>
      </c>
      <c r="I924">
        <v>21</v>
      </c>
      <c r="J924">
        <v>13</v>
      </c>
      <c r="K924">
        <v>13</v>
      </c>
      <c r="L924">
        <v>15</v>
      </c>
      <c r="M924">
        <v>11</v>
      </c>
      <c r="N924">
        <v>25</v>
      </c>
      <c r="P924">
        <v>10</v>
      </c>
      <c r="Q924">
        <v>14</v>
      </c>
    </row>
    <row r="925" spans="1:17" x14ac:dyDescent="0.25">
      <c r="A925" s="7">
        <v>533010475</v>
      </c>
      <c r="B925" t="s">
        <v>1120</v>
      </c>
      <c r="C925" t="s">
        <v>1133</v>
      </c>
      <c r="D925" s="5">
        <v>6</v>
      </c>
      <c r="E925" s="5">
        <v>122</v>
      </c>
      <c r="F925" s="5">
        <v>192</v>
      </c>
      <c r="G925" s="5">
        <v>3</v>
      </c>
      <c r="H925" s="5" t="s">
        <v>5</v>
      </c>
      <c r="I925">
        <v>18</v>
      </c>
      <c r="J925">
        <v>16</v>
      </c>
      <c r="K925">
        <v>13</v>
      </c>
      <c r="L925">
        <v>16</v>
      </c>
      <c r="M925">
        <v>13</v>
      </c>
      <c r="N925">
        <v>20</v>
      </c>
      <c r="P925">
        <v>8</v>
      </c>
      <c r="Q925">
        <v>18</v>
      </c>
    </row>
    <row r="926" spans="1:17" x14ac:dyDescent="0.25">
      <c r="A926" s="7">
        <v>533009840</v>
      </c>
      <c r="B926" t="s">
        <v>1120</v>
      </c>
      <c r="C926" t="s">
        <v>1134</v>
      </c>
      <c r="D926" s="5">
        <v>2</v>
      </c>
      <c r="E926" s="5">
        <v>157</v>
      </c>
      <c r="F926" s="5">
        <v>197</v>
      </c>
      <c r="G926" s="5">
        <v>3</v>
      </c>
      <c r="H926" s="5" t="s">
        <v>5</v>
      </c>
      <c r="I926">
        <v>23</v>
      </c>
      <c r="J926">
        <v>18</v>
      </c>
      <c r="K926">
        <v>13</v>
      </c>
      <c r="L926">
        <v>18</v>
      </c>
      <c r="M926">
        <v>16</v>
      </c>
      <c r="N926">
        <v>31</v>
      </c>
      <c r="P926">
        <v>12</v>
      </c>
      <c r="Q926">
        <v>26</v>
      </c>
    </row>
    <row r="927" spans="1:17" x14ac:dyDescent="0.25">
      <c r="A927" s="7">
        <v>533009800</v>
      </c>
      <c r="B927" t="s">
        <v>1120</v>
      </c>
      <c r="C927" t="s">
        <v>1135</v>
      </c>
      <c r="D927" s="5">
        <v>2</v>
      </c>
      <c r="E927" s="5">
        <v>132</v>
      </c>
      <c r="F927" s="5">
        <v>197</v>
      </c>
      <c r="G927" s="5">
        <v>3</v>
      </c>
      <c r="H927" s="5" t="s">
        <v>5</v>
      </c>
      <c r="I927">
        <v>17</v>
      </c>
      <c r="J927">
        <v>14</v>
      </c>
      <c r="K927">
        <v>14</v>
      </c>
      <c r="L927">
        <v>18</v>
      </c>
      <c r="M927">
        <v>16</v>
      </c>
      <c r="N927">
        <v>24</v>
      </c>
      <c r="P927">
        <v>12</v>
      </c>
      <c r="Q927">
        <v>17</v>
      </c>
    </row>
    <row r="928" spans="1:17" x14ac:dyDescent="0.25">
      <c r="A928" s="7">
        <v>534029888</v>
      </c>
      <c r="B928" t="s">
        <v>1136</v>
      </c>
      <c r="C928" t="s">
        <v>1137</v>
      </c>
      <c r="D928" s="5">
        <v>5</v>
      </c>
      <c r="E928" s="5">
        <v>163</v>
      </c>
      <c r="F928" s="5">
        <v>208</v>
      </c>
      <c r="G928" s="5">
        <v>3</v>
      </c>
      <c r="H928" s="5" t="s">
        <v>5</v>
      </c>
      <c r="I928">
        <v>24</v>
      </c>
      <c r="J928">
        <v>15</v>
      </c>
      <c r="K928">
        <v>16</v>
      </c>
      <c r="L928">
        <v>20</v>
      </c>
      <c r="M928">
        <v>19</v>
      </c>
      <c r="N928">
        <v>33</v>
      </c>
      <c r="P928">
        <v>12</v>
      </c>
      <c r="Q928">
        <v>24</v>
      </c>
    </row>
    <row r="929" spans="1:17" x14ac:dyDescent="0.25">
      <c r="A929" s="7">
        <v>534029895</v>
      </c>
      <c r="B929" t="s">
        <v>1136</v>
      </c>
      <c r="C929" t="s">
        <v>1138</v>
      </c>
      <c r="D929" s="5">
        <v>1</v>
      </c>
      <c r="E929" s="5">
        <v>148</v>
      </c>
      <c r="F929" s="5">
        <v>213</v>
      </c>
      <c r="G929" s="5">
        <v>3</v>
      </c>
      <c r="H929" s="5" t="s">
        <v>5</v>
      </c>
      <c r="I929">
        <v>25</v>
      </c>
      <c r="J929">
        <v>17</v>
      </c>
      <c r="K929">
        <v>11</v>
      </c>
      <c r="L929">
        <v>17</v>
      </c>
      <c r="M929">
        <v>16</v>
      </c>
      <c r="N929">
        <v>33</v>
      </c>
      <c r="P929">
        <v>12</v>
      </c>
      <c r="Q929">
        <v>17</v>
      </c>
    </row>
    <row r="930" spans="1:17" x14ac:dyDescent="0.25">
      <c r="A930" s="7">
        <v>534029510</v>
      </c>
      <c r="B930" t="s">
        <v>1136</v>
      </c>
      <c r="C930" t="s">
        <v>1139</v>
      </c>
      <c r="D930" s="5">
        <v>2</v>
      </c>
      <c r="E930" s="5">
        <v>162</v>
      </c>
      <c r="F930" s="5">
        <v>197</v>
      </c>
      <c r="G930" s="5">
        <v>3</v>
      </c>
      <c r="H930" s="5" t="s">
        <v>5</v>
      </c>
      <c r="I930">
        <v>24</v>
      </c>
      <c r="J930">
        <v>17</v>
      </c>
      <c r="K930">
        <v>15</v>
      </c>
      <c r="L930">
        <v>19</v>
      </c>
      <c r="M930">
        <v>20</v>
      </c>
      <c r="N930">
        <v>31</v>
      </c>
      <c r="P930">
        <v>11</v>
      </c>
      <c r="Q930">
        <v>25</v>
      </c>
    </row>
    <row r="931" spans="1:17" x14ac:dyDescent="0.25">
      <c r="A931" s="7">
        <v>534021511</v>
      </c>
      <c r="B931" t="s">
        <v>1136</v>
      </c>
      <c r="C931" t="s">
        <v>1140</v>
      </c>
      <c r="D931" s="5">
        <v>1</v>
      </c>
      <c r="E931" s="5">
        <v>168</v>
      </c>
      <c r="F931" s="5">
        <v>213</v>
      </c>
      <c r="G931" s="5">
        <v>3</v>
      </c>
      <c r="H931" s="5" t="s">
        <v>5</v>
      </c>
      <c r="I931">
        <v>24</v>
      </c>
      <c r="J931">
        <v>14</v>
      </c>
      <c r="K931">
        <v>16</v>
      </c>
      <c r="L931">
        <v>19</v>
      </c>
      <c r="M931">
        <v>19</v>
      </c>
      <c r="N931">
        <v>40</v>
      </c>
      <c r="P931">
        <v>11</v>
      </c>
      <c r="Q931">
        <v>25</v>
      </c>
    </row>
    <row r="932" spans="1:17" x14ac:dyDescent="0.25">
      <c r="A932" s="7">
        <v>534011619</v>
      </c>
      <c r="B932" t="s">
        <v>1136</v>
      </c>
      <c r="C932" t="s">
        <v>1141</v>
      </c>
      <c r="D932" s="5">
        <v>1</v>
      </c>
      <c r="E932" s="5">
        <v>155</v>
      </c>
      <c r="F932" s="5">
        <v>213</v>
      </c>
      <c r="G932" s="5">
        <v>3</v>
      </c>
      <c r="H932" s="5" t="s">
        <v>5</v>
      </c>
      <c r="I932">
        <v>23</v>
      </c>
      <c r="J932">
        <v>15</v>
      </c>
      <c r="K932">
        <v>15</v>
      </c>
      <c r="L932">
        <v>18</v>
      </c>
      <c r="M932">
        <v>17</v>
      </c>
      <c r="N932">
        <v>35</v>
      </c>
      <c r="P932">
        <v>9</v>
      </c>
      <c r="Q932">
        <v>23</v>
      </c>
    </row>
    <row r="933" spans="1:17" x14ac:dyDescent="0.25">
      <c r="A933" s="7">
        <v>534024826</v>
      </c>
      <c r="B933" t="s">
        <v>1136</v>
      </c>
      <c r="C933" t="s">
        <v>1142</v>
      </c>
      <c r="D933" s="5">
        <v>17</v>
      </c>
      <c r="E933" s="5">
        <v>157</v>
      </c>
      <c r="F933" s="5">
        <v>208</v>
      </c>
      <c r="G933" s="5">
        <v>3</v>
      </c>
      <c r="H933" s="5" t="s">
        <v>5</v>
      </c>
      <c r="I933">
        <v>27</v>
      </c>
      <c r="J933">
        <v>14</v>
      </c>
      <c r="K933">
        <v>14</v>
      </c>
      <c r="L933">
        <v>18</v>
      </c>
      <c r="M933">
        <v>18</v>
      </c>
      <c r="N933">
        <v>36</v>
      </c>
      <c r="P933">
        <v>10</v>
      </c>
      <c r="Q933">
        <v>20</v>
      </c>
    </row>
    <row r="934" spans="1:17" x14ac:dyDescent="0.25">
      <c r="A934" s="7">
        <v>534024600</v>
      </c>
      <c r="B934" t="s">
        <v>1136</v>
      </c>
      <c r="C934" t="s">
        <v>1143</v>
      </c>
      <c r="D934" s="5">
        <v>1</v>
      </c>
      <c r="E934" s="5">
        <v>147</v>
      </c>
      <c r="F934" s="5">
        <v>213</v>
      </c>
      <c r="G934" s="5">
        <v>3</v>
      </c>
      <c r="H934" s="5" t="s">
        <v>5</v>
      </c>
      <c r="I934">
        <v>19</v>
      </c>
      <c r="J934">
        <v>12</v>
      </c>
      <c r="K934">
        <v>15</v>
      </c>
      <c r="L934">
        <v>19</v>
      </c>
      <c r="M934">
        <v>17</v>
      </c>
      <c r="N934">
        <v>34</v>
      </c>
      <c r="P934">
        <v>10</v>
      </c>
      <c r="Q934">
        <v>21</v>
      </c>
    </row>
    <row r="935" spans="1:17" x14ac:dyDescent="0.25">
      <c r="A935" s="7">
        <v>534029937</v>
      </c>
      <c r="B935" t="s">
        <v>1136</v>
      </c>
      <c r="C935" t="s">
        <v>1144</v>
      </c>
      <c r="D935" s="5">
        <v>1</v>
      </c>
      <c r="E935" s="5">
        <v>151</v>
      </c>
      <c r="F935" s="5">
        <v>213</v>
      </c>
      <c r="G935" s="5">
        <v>3</v>
      </c>
      <c r="H935" s="5" t="s">
        <v>5</v>
      </c>
      <c r="I935">
        <v>22</v>
      </c>
      <c r="J935">
        <v>15</v>
      </c>
      <c r="K935">
        <v>15</v>
      </c>
      <c r="L935">
        <v>17</v>
      </c>
      <c r="M935">
        <v>17</v>
      </c>
      <c r="N935">
        <v>31</v>
      </c>
      <c r="P935">
        <v>11</v>
      </c>
      <c r="Q935">
        <v>23</v>
      </c>
    </row>
    <row r="936" spans="1:17" x14ac:dyDescent="0.25">
      <c r="A936" s="7">
        <v>534029479</v>
      </c>
      <c r="B936" t="s">
        <v>1136</v>
      </c>
      <c r="C936" t="s">
        <v>1145</v>
      </c>
      <c r="D936" s="5">
        <v>5</v>
      </c>
      <c r="E936" s="5">
        <v>150</v>
      </c>
      <c r="F936" s="5">
        <v>208</v>
      </c>
      <c r="G936" s="5">
        <v>3</v>
      </c>
      <c r="H936" s="5" t="s">
        <v>5</v>
      </c>
      <c r="I936">
        <v>22</v>
      </c>
      <c r="J936">
        <v>15</v>
      </c>
      <c r="K936">
        <v>15</v>
      </c>
      <c r="L936">
        <v>19</v>
      </c>
      <c r="M936">
        <v>15</v>
      </c>
      <c r="N936">
        <v>28</v>
      </c>
      <c r="P936">
        <v>12</v>
      </c>
      <c r="Q936">
        <v>24</v>
      </c>
    </row>
    <row r="937" spans="1:17" x14ac:dyDescent="0.25">
      <c r="A937" s="7">
        <v>534024953</v>
      </c>
      <c r="B937" t="s">
        <v>1136</v>
      </c>
      <c r="C937" t="s">
        <v>1146</v>
      </c>
      <c r="D937" s="5">
        <v>1</v>
      </c>
      <c r="E937" s="5">
        <v>163</v>
      </c>
      <c r="F937" s="5">
        <v>213</v>
      </c>
      <c r="G937" s="5">
        <v>3</v>
      </c>
      <c r="H937" s="5" t="s">
        <v>5</v>
      </c>
      <c r="I937">
        <v>26</v>
      </c>
      <c r="J937">
        <v>18</v>
      </c>
      <c r="K937">
        <v>15</v>
      </c>
      <c r="L937">
        <v>19</v>
      </c>
      <c r="M937">
        <v>18</v>
      </c>
      <c r="N937">
        <v>33</v>
      </c>
      <c r="P937">
        <v>12</v>
      </c>
      <c r="Q937">
        <v>22</v>
      </c>
    </row>
    <row r="938" spans="1:17" x14ac:dyDescent="0.25">
      <c r="A938" s="7">
        <v>534024833</v>
      </c>
      <c r="B938" t="s">
        <v>1136</v>
      </c>
      <c r="C938" t="s">
        <v>1147</v>
      </c>
      <c r="D938" s="5">
        <v>1</v>
      </c>
      <c r="E938" s="5">
        <v>152</v>
      </c>
      <c r="F938" s="5">
        <v>213</v>
      </c>
      <c r="G938" s="5">
        <v>3</v>
      </c>
      <c r="H938" s="5" t="s">
        <v>5</v>
      </c>
      <c r="I938">
        <v>27</v>
      </c>
      <c r="J938">
        <v>15</v>
      </c>
      <c r="K938">
        <v>14</v>
      </c>
      <c r="L938">
        <v>18</v>
      </c>
      <c r="M938">
        <v>15</v>
      </c>
      <c r="N938">
        <v>30</v>
      </c>
      <c r="P938">
        <v>10</v>
      </c>
      <c r="Q938">
        <v>23</v>
      </c>
    </row>
    <row r="939" spans="1:17" x14ac:dyDescent="0.25">
      <c r="A939" s="7">
        <v>534029983</v>
      </c>
      <c r="B939" t="s">
        <v>1136</v>
      </c>
      <c r="C939" t="s">
        <v>1148</v>
      </c>
      <c r="D939" s="5">
        <v>1</v>
      </c>
      <c r="E939" s="5">
        <v>152</v>
      </c>
      <c r="F939" s="5">
        <v>213</v>
      </c>
      <c r="G939" s="5">
        <v>3</v>
      </c>
      <c r="H939" s="5" t="s">
        <v>5</v>
      </c>
      <c r="I939">
        <v>24</v>
      </c>
      <c r="J939">
        <v>19</v>
      </c>
      <c r="K939">
        <v>15</v>
      </c>
      <c r="L939">
        <v>19</v>
      </c>
      <c r="M939">
        <v>15</v>
      </c>
      <c r="N939">
        <v>30</v>
      </c>
      <c r="P939">
        <v>11</v>
      </c>
      <c r="Q939">
        <v>19</v>
      </c>
    </row>
    <row r="940" spans="1:17" x14ac:dyDescent="0.25">
      <c r="A940" s="7">
        <v>534024760</v>
      </c>
      <c r="B940" t="s">
        <v>1136</v>
      </c>
      <c r="C940" t="s">
        <v>1149</v>
      </c>
      <c r="D940" s="5">
        <v>1</v>
      </c>
      <c r="E940" s="5">
        <v>154</v>
      </c>
      <c r="F940" s="5">
        <v>213</v>
      </c>
      <c r="G940" s="5">
        <v>3</v>
      </c>
      <c r="H940" s="5" t="s">
        <v>5</v>
      </c>
      <c r="I940">
        <v>25</v>
      </c>
      <c r="J940">
        <v>16</v>
      </c>
      <c r="K940">
        <v>11</v>
      </c>
      <c r="L940">
        <v>19</v>
      </c>
      <c r="M940">
        <v>17</v>
      </c>
      <c r="N940">
        <v>30</v>
      </c>
      <c r="P940">
        <v>13</v>
      </c>
      <c r="Q940">
        <v>23</v>
      </c>
    </row>
    <row r="941" spans="1:17" x14ac:dyDescent="0.25">
      <c r="A941" s="7">
        <v>534029920</v>
      </c>
      <c r="B941" t="s">
        <v>1136</v>
      </c>
      <c r="C941" t="s">
        <v>1150</v>
      </c>
      <c r="D941" s="5">
        <v>5</v>
      </c>
      <c r="E941" s="5">
        <v>150</v>
      </c>
      <c r="F941" s="5">
        <v>208</v>
      </c>
      <c r="G941" s="5">
        <v>3</v>
      </c>
      <c r="H941" s="5" t="s">
        <v>5</v>
      </c>
      <c r="I941">
        <v>22</v>
      </c>
      <c r="J941">
        <v>18</v>
      </c>
      <c r="K941">
        <v>15</v>
      </c>
      <c r="L941">
        <v>18</v>
      </c>
      <c r="M941">
        <v>16</v>
      </c>
      <c r="N941">
        <v>31</v>
      </c>
      <c r="P941">
        <v>11</v>
      </c>
      <c r="Q941">
        <v>19</v>
      </c>
    </row>
    <row r="942" spans="1:17" x14ac:dyDescent="0.25">
      <c r="A942" s="7">
        <v>534024872</v>
      </c>
      <c r="B942" t="s">
        <v>1136</v>
      </c>
      <c r="C942" t="s">
        <v>1151</v>
      </c>
      <c r="D942" s="5">
        <v>1</v>
      </c>
      <c r="E942" s="5">
        <v>150</v>
      </c>
      <c r="F942" s="5">
        <v>213</v>
      </c>
      <c r="G942" s="5">
        <v>3</v>
      </c>
      <c r="H942" s="5" t="s">
        <v>5</v>
      </c>
      <c r="I942">
        <v>25</v>
      </c>
      <c r="J942">
        <v>17</v>
      </c>
      <c r="K942">
        <v>14</v>
      </c>
      <c r="L942">
        <v>19</v>
      </c>
      <c r="M942">
        <v>16</v>
      </c>
      <c r="N942">
        <v>30</v>
      </c>
      <c r="P942">
        <v>10</v>
      </c>
      <c r="Q942">
        <v>19</v>
      </c>
    </row>
    <row r="943" spans="1:17" x14ac:dyDescent="0.25">
      <c r="A943" s="7">
        <v>534030040</v>
      </c>
      <c r="B943" t="s">
        <v>1136</v>
      </c>
      <c r="C943" t="s">
        <v>1152</v>
      </c>
      <c r="D943" s="5">
        <v>1</v>
      </c>
      <c r="E943" s="5">
        <v>172</v>
      </c>
      <c r="F943" s="5">
        <v>213</v>
      </c>
      <c r="G943" s="5">
        <v>3</v>
      </c>
      <c r="H943" s="5" t="s">
        <v>5</v>
      </c>
      <c r="I943">
        <v>27</v>
      </c>
      <c r="J943">
        <v>18</v>
      </c>
      <c r="K943">
        <v>16</v>
      </c>
      <c r="L943">
        <v>20</v>
      </c>
      <c r="M943">
        <v>20</v>
      </c>
      <c r="N943">
        <v>36</v>
      </c>
      <c r="P943">
        <v>11</v>
      </c>
      <c r="Q943">
        <v>24</v>
      </c>
    </row>
    <row r="944" spans="1:17" x14ac:dyDescent="0.25">
      <c r="A944" s="7">
        <v>534029976</v>
      </c>
      <c r="B944" t="s">
        <v>1136</v>
      </c>
      <c r="C944" t="s">
        <v>1153</v>
      </c>
      <c r="D944" s="5">
        <v>2</v>
      </c>
      <c r="E944" s="5">
        <v>152</v>
      </c>
      <c r="F944" s="5">
        <v>197</v>
      </c>
      <c r="G944" s="5">
        <v>3</v>
      </c>
      <c r="H944" s="5" t="s">
        <v>5</v>
      </c>
      <c r="I944">
        <v>25</v>
      </c>
      <c r="J944">
        <v>18</v>
      </c>
      <c r="K944">
        <v>16</v>
      </c>
      <c r="L944">
        <v>19</v>
      </c>
      <c r="M944">
        <v>15</v>
      </c>
      <c r="N944">
        <v>26</v>
      </c>
      <c r="P944">
        <v>11</v>
      </c>
      <c r="Q944">
        <v>22</v>
      </c>
    </row>
    <row r="945" spans="1:17" x14ac:dyDescent="0.25">
      <c r="A945" s="7">
        <v>534029655</v>
      </c>
      <c r="B945" t="s">
        <v>1136</v>
      </c>
      <c r="C945" t="s">
        <v>1154</v>
      </c>
      <c r="D945" s="5">
        <v>1</v>
      </c>
      <c r="E945" s="5">
        <v>166</v>
      </c>
      <c r="F945" s="5">
        <v>213</v>
      </c>
      <c r="G945" s="5">
        <v>3</v>
      </c>
      <c r="H945" s="5" t="s">
        <v>5</v>
      </c>
      <c r="I945">
        <v>26</v>
      </c>
      <c r="J945">
        <v>15</v>
      </c>
      <c r="K945">
        <v>16</v>
      </c>
      <c r="L945">
        <v>19</v>
      </c>
      <c r="M945">
        <v>19</v>
      </c>
      <c r="N945">
        <v>36</v>
      </c>
      <c r="P945">
        <v>11</v>
      </c>
      <c r="Q945">
        <v>24</v>
      </c>
    </row>
    <row r="946" spans="1:17" x14ac:dyDescent="0.25">
      <c r="A946" s="7">
        <v>534029990</v>
      </c>
      <c r="B946" t="s">
        <v>1136</v>
      </c>
      <c r="C946" t="s">
        <v>1155</v>
      </c>
      <c r="D946" s="5">
        <v>5</v>
      </c>
      <c r="E946" s="5">
        <v>162</v>
      </c>
      <c r="F946" s="5">
        <v>208</v>
      </c>
      <c r="G946" s="5">
        <v>3</v>
      </c>
      <c r="H946" s="5" t="s">
        <v>5</v>
      </c>
      <c r="I946">
        <v>25</v>
      </c>
      <c r="J946">
        <v>16</v>
      </c>
      <c r="K946">
        <v>14</v>
      </c>
      <c r="L946">
        <v>19</v>
      </c>
      <c r="M946">
        <v>19</v>
      </c>
      <c r="N946">
        <v>34</v>
      </c>
      <c r="P946">
        <v>13</v>
      </c>
      <c r="Q946">
        <v>22</v>
      </c>
    </row>
    <row r="947" spans="1:17" x14ac:dyDescent="0.25">
      <c r="A947" s="7">
        <v>534009240</v>
      </c>
      <c r="B947" t="s">
        <v>1136</v>
      </c>
      <c r="C947" t="s">
        <v>1156</v>
      </c>
      <c r="D947" s="5">
        <v>2</v>
      </c>
      <c r="E947" s="5">
        <v>153</v>
      </c>
      <c r="F947" s="5">
        <v>197</v>
      </c>
      <c r="G947" s="5">
        <v>3</v>
      </c>
      <c r="H947" s="5" t="s">
        <v>5</v>
      </c>
      <c r="I947">
        <v>20</v>
      </c>
      <c r="J947">
        <v>18</v>
      </c>
      <c r="K947">
        <v>16</v>
      </c>
      <c r="L947">
        <v>19</v>
      </c>
      <c r="M947">
        <v>15</v>
      </c>
      <c r="N947">
        <v>27</v>
      </c>
      <c r="P947">
        <v>12</v>
      </c>
      <c r="Q947">
        <v>26</v>
      </c>
    </row>
    <row r="948" spans="1:17" x14ac:dyDescent="0.25">
      <c r="A948" s="7">
        <v>534002029</v>
      </c>
      <c r="B948" t="s">
        <v>1136</v>
      </c>
      <c r="C948" t="s">
        <v>1157</v>
      </c>
      <c r="D948" s="5">
        <v>1</v>
      </c>
      <c r="E948" s="5">
        <v>149</v>
      </c>
      <c r="F948" s="5">
        <v>213</v>
      </c>
      <c r="G948" s="5">
        <v>3</v>
      </c>
      <c r="H948" s="5" t="s">
        <v>5</v>
      </c>
      <c r="I948">
        <v>23</v>
      </c>
      <c r="J948">
        <v>12</v>
      </c>
      <c r="K948">
        <v>14</v>
      </c>
      <c r="L948">
        <v>19</v>
      </c>
      <c r="M948">
        <v>17</v>
      </c>
      <c r="N948">
        <v>31</v>
      </c>
      <c r="P948">
        <v>11</v>
      </c>
      <c r="Q948">
        <v>22</v>
      </c>
    </row>
    <row r="949" spans="1:17" x14ac:dyDescent="0.25">
      <c r="A949" s="7">
        <v>534024431</v>
      </c>
      <c r="B949" t="s">
        <v>1136</v>
      </c>
      <c r="C949" t="s">
        <v>1158</v>
      </c>
      <c r="D949" s="5">
        <v>1</v>
      </c>
      <c r="E949" s="5">
        <v>168</v>
      </c>
      <c r="F949" s="5">
        <v>213</v>
      </c>
      <c r="G949" s="5">
        <v>3</v>
      </c>
      <c r="H949" s="5" t="s">
        <v>5</v>
      </c>
      <c r="I949">
        <v>28</v>
      </c>
      <c r="J949">
        <v>18</v>
      </c>
      <c r="K949">
        <v>16</v>
      </c>
      <c r="L949">
        <v>19</v>
      </c>
      <c r="M949">
        <v>16</v>
      </c>
      <c r="N949">
        <v>34</v>
      </c>
      <c r="P949">
        <v>14</v>
      </c>
      <c r="Q949">
        <v>23</v>
      </c>
    </row>
    <row r="950" spans="1:17" x14ac:dyDescent="0.25">
      <c r="A950" s="7">
        <v>534024618</v>
      </c>
      <c r="B950" t="s">
        <v>1136</v>
      </c>
      <c r="C950" t="s">
        <v>1159</v>
      </c>
      <c r="D950" s="5">
        <v>1</v>
      </c>
      <c r="E950" s="5">
        <v>171</v>
      </c>
      <c r="F950" s="5">
        <v>213</v>
      </c>
      <c r="G950" s="5">
        <v>3</v>
      </c>
      <c r="H950" s="5" t="s">
        <v>5</v>
      </c>
      <c r="I950">
        <v>24</v>
      </c>
      <c r="J950">
        <v>17</v>
      </c>
      <c r="K950">
        <v>17</v>
      </c>
      <c r="L950">
        <v>20</v>
      </c>
      <c r="M950">
        <v>20</v>
      </c>
      <c r="N950">
        <v>35</v>
      </c>
      <c r="P950">
        <v>12</v>
      </c>
      <c r="Q950">
        <v>26</v>
      </c>
    </row>
    <row r="951" spans="1:17" x14ac:dyDescent="0.25">
      <c r="A951" s="7">
        <v>534021663</v>
      </c>
      <c r="B951" t="s">
        <v>1136</v>
      </c>
      <c r="C951" t="s">
        <v>1160</v>
      </c>
      <c r="D951" s="5">
        <v>1</v>
      </c>
      <c r="E951" s="5">
        <v>150</v>
      </c>
      <c r="F951" s="5">
        <v>213</v>
      </c>
      <c r="G951" s="5">
        <v>3</v>
      </c>
      <c r="H951" s="5" t="s">
        <v>5</v>
      </c>
      <c r="I951">
        <v>22</v>
      </c>
      <c r="J951">
        <v>15</v>
      </c>
      <c r="K951">
        <v>15</v>
      </c>
      <c r="L951">
        <v>18</v>
      </c>
      <c r="M951">
        <v>14</v>
      </c>
      <c r="N951">
        <v>38</v>
      </c>
      <c r="P951">
        <v>9</v>
      </c>
      <c r="Q951">
        <v>19</v>
      </c>
    </row>
    <row r="952" spans="1:17" x14ac:dyDescent="0.25">
      <c r="A952" s="7">
        <v>534000624</v>
      </c>
      <c r="B952" t="s">
        <v>1136</v>
      </c>
      <c r="C952" t="s">
        <v>1161</v>
      </c>
      <c r="D952" s="5">
        <v>1</v>
      </c>
      <c r="E952" s="5">
        <v>150</v>
      </c>
      <c r="F952" s="5">
        <v>213</v>
      </c>
      <c r="G952" s="5">
        <v>3</v>
      </c>
      <c r="H952" s="5" t="s">
        <v>5</v>
      </c>
      <c r="I952">
        <v>22</v>
      </c>
      <c r="J952">
        <v>14</v>
      </c>
      <c r="K952">
        <v>15</v>
      </c>
      <c r="L952">
        <v>19</v>
      </c>
      <c r="M952">
        <v>16</v>
      </c>
      <c r="N952">
        <v>33</v>
      </c>
      <c r="P952">
        <v>10</v>
      </c>
      <c r="Q952">
        <v>21</v>
      </c>
    </row>
    <row r="953" spans="1:17" x14ac:dyDescent="0.25">
      <c r="A953" s="7">
        <v>534024576</v>
      </c>
      <c r="B953" t="s">
        <v>1136</v>
      </c>
      <c r="C953" t="s">
        <v>1162</v>
      </c>
      <c r="D953" s="5">
        <v>1</v>
      </c>
      <c r="E953" s="5">
        <v>166</v>
      </c>
      <c r="F953" s="5">
        <v>213</v>
      </c>
      <c r="G953" s="5">
        <v>3</v>
      </c>
      <c r="H953" s="5" t="s">
        <v>5</v>
      </c>
      <c r="I953">
        <v>27</v>
      </c>
      <c r="J953">
        <v>17</v>
      </c>
      <c r="K953">
        <v>16</v>
      </c>
      <c r="L953">
        <v>19</v>
      </c>
      <c r="M953">
        <v>19</v>
      </c>
      <c r="N953">
        <v>30</v>
      </c>
      <c r="P953">
        <v>12</v>
      </c>
      <c r="Q953">
        <v>26</v>
      </c>
    </row>
    <row r="954" spans="1:17" x14ac:dyDescent="0.25">
      <c r="A954" s="7">
        <v>534030107</v>
      </c>
      <c r="B954" t="s">
        <v>1136</v>
      </c>
      <c r="C954" t="s">
        <v>1163</v>
      </c>
      <c r="D954" s="5">
        <v>5</v>
      </c>
      <c r="E954" s="5">
        <v>142</v>
      </c>
      <c r="F954" s="5">
        <v>208</v>
      </c>
      <c r="G954" s="5">
        <v>3</v>
      </c>
      <c r="H954" s="5" t="s">
        <v>5</v>
      </c>
      <c r="I954">
        <v>23</v>
      </c>
      <c r="J954">
        <v>16</v>
      </c>
      <c r="K954">
        <v>13</v>
      </c>
      <c r="L954">
        <v>17</v>
      </c>
      <c r="M954">
        <v>15</v>
      </c>
      <c r="N954">
        <v>24</v>
      </c>
      <c r="P954">
        <v>10</v>
      </c>
      <c r="Q954">
        <v>24</v>
      </c>
    </row>
    <row r="955" spans="1:17" x14ac:dyDescent="0.25">
      <c r="A955" s="7">
        <v>534004379</v>
      </c>
      <c r="B955" t="s">
        <v>1136</v>
      </c>
      <c r="C955" t="s">
        <v>1164</v>
      </c>
      <c r="D955" s="5">
        <v>1</v>
      </c>
      <c r="E955" s="5">
        <v>149</v>
      </c>
      <c r="F955" s="5">
        <v>213</v>
      </c>
      <c r="G955" s="5">
        <v>3</v>
      </c>
      <c r="H955" s="5" t="s">
        <v>5</v>
      </c>
      <c r="I955">
        <v>21</v>
      </c>
      <c r="J955">
        <v>15</v>
      </c>
      <c r="K955">
        <v>16</v>
      </c>
      <c r="L955">
        <v>18</v>
      </c>
      <c r="M955">
        <v>15</v>
      </c>
      <c r="N955">
        <v>31</v>
      </c>
      <c r="P955">
        <v>10</v>
      </c>
      <c r="Q955">
        <v>23</v>
      </c>
    </row>
    <row r="956" spans="1:17" x14ac:dyDescent="0.25">
      <c r="A956" s="7">
        <v>534024978</v>
      </c>
      <c r="B956" t="s">
        <v>1136</v>
      </c>
      <c r="C956" t="s">
        <v>1165</v>
      </c>
      <c r="D956" s="5">
        <v>1</v>
      </c>
      <c r="E956" s="5">
        <v>163</v>
      </c>
      <c r="F956" s="5">
        <v>213</v>
      </c>
      <c r="G956" s="5">
        <v>3</v>
      </c>
      <c r="H956" s="5" t="s">
        <v>5</v>
      </c>
      <c r="I956">
        <v>25</v>
      </c>
      <c r="J956">
        <v>15</v>
      </c>
      <c r="K956">
        <v>13</v>
      </c>
      <c r="L956">
        <v>20</v>
      </c>
      <c r="M956">
        <v>18</v>
      </c>
      <c r="N956">
        <v>33</v>
      </c>
      <c r="P956">
        <v>13</v>
      </c>
      <c r="Q956">
        <v>26</v>
      </c>
    </row>
    <row r="957" spans="1:17" x14ac:dyDescent="0.25">
      <c r="A957" s="7">
        <v>534024840</v>
      </c>
      <c r="B957" t="s">
        <v>1136</v>
      </c>
      <c r="C957" t="s">
        <v>1166</v>
      </c>
      <c r="D957" s="5">
        <v>1</v>
      </c>
      <c r="E957" s="5">
        <v>168</v>
      </c>
      <c r="F957" s="5">
        <v>213</v>
      </c>
      <c r="G957" s="5">
        <v>3</v>
      </c>
      <c r="H957" s="5" t="s">
        <v>5</v>
      </c>
      <c r="I957">
        <v>28</v>
      </c>
      <c r="J957">
        <v>19</v>
      </c>
      <c r="K957">
        <v>16</v>
      </c>
      <c r="L957">
        <v>20</v>
      </c>
      <c r="M957">
        <v>19</v>
      </c>
      <c r="N957">
        <v>31</v>
      </c>
      <c r="P957">
        <v>11</v>
      </c>
      <c r="Q957">
        <v>24</v>
      </c>
    </row>
    <row r="958" spans="1:17" x14ac:dyDescent="0.25">
      <c r="A958" s="7">
        <v>534024456</v>
      </c>
      <c r="B958" t="s">
        <v>1136</v>
      </c>
      <c r="C958" t="s">
        <v>1167</v>
      </c>
      <c r="D958" s="5">
        <v>5</v>
      </c>
      <c r="E958" s="5">
        <v>151</v>
      </c>
      <c r="F958" s="5">
        <v>208</v>
      </c>
      <c r="G958" s="5">
        <v>3</v>
      </c>
      <c r="H958" s="5" t="s">
        <v>5</v>
      </c>
      <c r="I958">
        <v>20</v>
      </c>
      <c r="J958">
        <v>16</v>
      </c>
      <c r="K958">
        <v>17</v>
      </c>
      <c r="L958">
        <v>17</v>
      </c>
      <c r="M958">
        <v>19</v>
      </c>
      <c r="N958">
        <v>29</v>
      </c>
      <c r="P958">
        <v>12</v>
      </c>
      <c r="Q958">
        <v>21</v>
      </c>
    </row>
    <row r="959" spans="1:17" x14ac:dyDescent="0.25">
      <c r="A959" s="7">
        <v>534011457</v>
      </c>
      <c r="B959" t="s">
        <v>1136</v>
      </c>
      <c r="C959" t="s">
        <v>1168</v>
      </c>
      <c r="D959" s="5">
        <v>1</v>
      </c>
      <c r="E959" s="5">
        <v>171</v>
      </c>
      <c r="F959" s="5">
        <v>213</v>
      </c>
      <c r="G959" s="5">
        <v>3</v>
      </c>
      <c r="H959" s="5" t="s">
        <v>5</v>
      </c>
      <c r="I959">
        <v>28</v>
      </c>
      <c r="J959">
        <v>14</v>
      </c>
      <c r="K959">
        <v>16</v>
      </c>
      <c r="L959">
        <v>18</v>
      </c>
      <c r="M959">
        <v>15</v>
      </c>
      <c r="N959">
        <v>44</v>
      </c>
      <c r="P959">
        <v>10</v>
      </c>
      <c r="Q959">
        <v>26</v>
      </c>
    </row>
    <row r="960" spans="1:17" x14ac:dyDescent="0.25">
      <c r="A960" s="7">
        <v>534024801</v>
      </c>
      <c r="B960" t="s">
        <v>1136</v>
      </c>
      <c r="C960" t="s">
        <v>1169</v>
      </c>
      <c r="D960" s="5">
        <v>5</v>
      </c>
      <c r="E960" s="5">
        <v>156</v>
      </c>
      <c r="F960" s="5">
        <v>208</v>
      </c>
      <c r="G960" s="5">
        <v>3</v>
      </c>
      <c r="H960" s="5" t="s">
        <v>5</v>
      </c>
      <c r="I960">
        <v>25</v>
      </c>
      <c r="J960">
        <v>15</v>
      </c>
      <c r="K960">
        <v>14</v>
      </c>
      <c r="L960">
        <v>21</v>
      </c>
      <c r="M960">
        <v>18</v>
      </c>
      <c r="N960">
        <v>29</v>
      </c>
      <c r="P960">
        <v>12</v>
      </c>
      <c r="Q960">
        <v>22</v>
      </c>
    </row>
    <row r="961" spans="1:17" x14ac:dyDescent="0.25">
      <c r="A961" s="7">
        <v>534010439</v>
      </c>
      <c r="B961" t="s">
        <v>1136</v>
      </c>
      <c r="C961" t="s">
        <v>1170</v>
      </c>
      <c r="D961" s="5">
        <v>1</v>
      </c>
      <c r="E961" s="5">
        <v>179</v>
      </c>
      <c r="F961" s="5">
        <v>213</v>
      </c>
      <c r="G961" s="5">
        <v>4</v>
      </c>
      <c r="H961" s="5" t="s">
        <v>6</v>
      </c>
      <c r="I961">
        <v>31</v>
      </c>
      <c r="J961">
        <v>21</v>
      </c>
      <c r="K961">
        <v>16</v>
      </c>
      <c r="L961">
        <v>19</v>
      </c>
      <c r="M961">
        <v>18</v>
      </c>
      <c r="N961">
        <v>38</v>
      </c>
      <c r="P961">
        <v>11</v>
      </c>
      <c r="Q961">
        <v>25</v>
      </c>
    </row>
    <row r="962" spans="1:17" x14ac:dyDescent="0.25">
      <c r="A962" s="7">
        <v>534000600</v>
      </c>
      <c r="B962" t="s">
        <v>1136</v>
      </c>
      <c r="C962" t="s">
        <v>1171</v>
      </c>
      <c r="D962" s="5">
        <v>5</v>
      </c>
      <c r="E962" s="5">
        <v>155</v>
      </c>
      <c r="F962" s="5">
        <v>208</v>
      </c>
      <c r="G962" s="5">
        <v>3</v>
      </c>
      <c r="H962" s="5" t="s">
        <v>5</v>
      </c>
      <c r="I962">
        <v>25</v>
      </c>
      <c r="J962">
        <v>15</v>
      </c>
      <c r="K962">
        <v>15</v>
      </c>
      <c r="L962">
        <v>18</v>
      </c>
      <c r="M962">
        <v>16</v>
      </c>
      <c r="N962">
        <v>30</v>
      </c>
      <c r="P962">
        <v>12</v>
      </c>
      <c r="Q962">
        <v>24</v>
      </c>
    </row>
    <row r="963" spans="1:17" x14ac:dyDescent="0.25">
      <c r="A963" s="7">
        <v>534029486</v>
      </c>
      <c r="B963" t="s">
        <v>1136</v>
      </c>
      <c r="C963" t="s">
        <v>1172</v>
      </c>
      <c r="D963" s="5">
        <v>1</v>
      </c>
      <c r="E963" s="5">
        <v>146</v>
      </c>
      <c r="F963" s="5">
        <v>213</v>
      </c>
      <c r="G963" s="5">
        <v>3</v>
      </c>
      <c r="H963" s="5" t="s">
        <v>5</v>
      </c>
      <c r="I963">
        <v>22</v>
      </c>
      <c r="J963">
        <v>14</v>
      </c>
      <c r="K963">
        <v>15</v>
      </c>
      <c r="L963">
        <v>17</v>
      </c>
      <c r="M963">
        <v>16</v>
      </c>
      <c r="N963">
        <v>31</v>
      </c>
      <c r="P963">
        <v>11</v>
      </c>
      <c r="Q963">
        <v>20</v>
      </c>
    </row>
    <row r="964" spans="1:17" x14ac:dyDescent="0.25">
      <c r="A964" s="7">
        <v>534034990</v>
      </c>
      <c r="B964" t="s">
        <v>1136</v>
      </c>
      <c r="C964" t="s">
        <v>1173</v>
      </c>
      <c r="D964" s="5">
        <v>1</v>
      </c>
      <c r="E964" s="5">
        <v>155</v>
      </c>
      <c r="F964" s="5">
        <v>213</v>
      </c>
      <c r="G964" s="5">
        <v>3</v>
      </c>
      <c r="H964" s="5" t="s">
        <v>5</v>
      </c>
      <c r="I964">
        <v>24</v>
      </c>
      <c r="J964">
        <v>16</v>
      </c>
      <c r="K964">
        <v>14</v>
      </c>
      <c r="L964">
        <v>19</v>
      </c>
      <c r="M964">
        <v>17</v>
      </c>
      <c r="N964">
        <v>34</v>
      </c>
      <c r="P964">
        <v>11</v>
      </c>
      <c r="Q964">
        <v>20</v>
      </c>
    </row>
    <row r="965" spans="1:17" x14ac:dyDescent="0.25">
      <c r="A965" s="7">
        <v>534024689</v>
      </c>
      <c r="B965" t="s">
        <v>1136</v>
      </c>
      <c r="C965" t="s">
        <v>1174</v>
      </c>
      <c r="D965" s="5">
        <v>1</v>
      </c>
      <c r="E965" s="5">
        <v>160</v>
      </c>
      <c r="F965" s="5">
        <v>213</v>
      </c>
      <c r="G965" s="5">
        <v>3</v>
      </c>
      <c r="H965" s="5" t="s">
        <v>5</v>
      </c>
      <c r="I965">
        <v>22</v>
      </c>
      <c r="J965">
        <v>14</v>
      </c>
      <c r="K965">
        <v>15</v>
      </c>
      <c r="L965">
        <v>18</v>
      </c>
      <c r="M965">
        <v>17</v>
      </c>
      <c r="N965">
        <v>39</v>
      </c>
      <c r="P965">
        <v>11</v>
      </c>
      <c r="Q965">
        <v>24</v>
      </c>
    </row>
    <row r="966" spans="1:17" x14ac:dyDescent="0.25">
      <c r="A966" s="7">
        <v>534030026</v>
      </c>
      <c r="B966" t="s">
        <v>1136</v>
      </c>
      <c r="C966" t="s">
        <v>1175</v>
      </c>
      <c r="D966" s="5">
        <v>1</v>
      </c>
      <c r="E966" s="5">
        <v>155</v>
      </c>
      <c r="F966" s="5">
        <v>213</v>
      </c>
      <c r="G966" s="5">
        <v>3</v>
      </c>
      <c r="H966" s="5" t="s">
        <v>5</v>
      </c>
      <c r="I966">
        <v>22</v>
      </c>
      <c r="J966">
        <v>19</v>
      </c>
      <c r="K966">
        <v>15</v>
      </c>
      <c r="L966">
        <v>19</v>
      </c>
      <c r="M966">
        <v>13</v>
      </c>
      <c r="N966">
        <v>35</v>
      </c>
      <c r="P966">
        <v>11</v>
      </c>
      <c r="Q966">
        <v>21</v>
      </c>
    </row>
    <row r="967" spans="1:17" x14ac:dyDescent="0.25">
      <c r="A967" s="7">
        <v>534030072</v>
      </c>
      <c r="B967" t="s">
        <v>1136</v>
      </c>
      <c r="C967" t="s">
        <v>1176</v>
      </c>
      <c r="D967" s="5">
        <v>1</v>
      </c>
      <c r="E967" s="5">
        <v>147</v>
      </c>
      <c r="F967" s="5">
        <v>213</v>
      </c>
      <c r="G967" s="5">
        <v>3</v>
      </c>
      <c r="H967" s="5" t="s">
        <v>5</v>
      </c>
      <c r="I967">
        <v>22</v>
      </c>
      <c r="J967">
        <v>15</v>
      </c>
      <c r="K967">
        <v>15</v>
      </c>
      <c r="L967">
        <v>17</v>
      </c>
      <c r="M967">
        <v>16</v>
      </c>
      <c r="N967">
        <v>31</v>
      </c>
      <c r="P967">
        <v>8</v>
      </c>
      <c r="Q967">
        <v>23</v>
      </c>
    </row>
    <row r="968" spans="1:17" x14ac:dyDescent="0.25">
      <c r="A968" s="7">
        <v>534029969</v>
      </c>
      <c r="B968" t="s">
        <v>1136</v>
      </c>
      <c r="C968" t="s">
        <v>1177</v>
      </c>
      <c r="D968" s="5">
        <v>1</v>
      </c>
      <c r="E968" s="5">
        <v>156</v>
      </c>
      <c r="F968" s="5">
        <v>213</v>
      </c>
      <c r="G968" s="5">
        <v>3</v>
      </c>
      <c r="H968" s="5" t="s">
        <v>5</v>
      </c>
      <c r="I968">
        <v>21</v>
      </c>
      <c r="J968">
        <v>17</v>
      </c>
      <c r="K968">
        <v>14</v>
      </c>
      <c r="L968">
        <v>18</v>
      </c>
      <c r="M968">
        <v>17</v>
      </c>
      <c r="N968">
        <v>40</v>
      </c>
      <c r="P968">
        <v>11</v>
      </c>
      <c r="Q968">
        <v>18</v>
      </c>
    </row>
    <row r="969" spans="1:17" x14ac:dyDescent="0.25">
      <c r="A969" s="7">
        <v>534024417</v>
      </c>
      <c r="B969" t="s">
        <v>1136</v>
      </c>
      <c r="C969" t="s">
        <v>1178</v>
      </c>
      <c r="D969" s="5">
        <v>1</v>
      </c>
      <c r="E969" s="5">
        <v>150</v>
      </c>
      <c r="F969" s="5">
        <v>213</v>
      </c>
      <c r="G969" s="5">
        <v>3</v>
      </c>
      <c r="H969" s="5" t="s">
        <v>5</v>
      </c>
      <c r="I969">
        <v>20</v>
      </c>
      <c r="J969">
        <v>15</v>
      </c>
      <c r="K969">
        <v>16</v>
      </c>
      <c r="L969">
        <v>19</v>
      </c>
      <c r="M969">
        <v>16</v>
      </c>
      <c r="N969">
        <v>32</v>
      </c>
      <c r="P969">
        <v>11</v>
      </c>
      <c r="Q969">
        <v>21</v>
      </c>
    </row>
    <row r="970" spans="1:17" x14ac:dyDescent="0.25">
      <c r="A970" s="7">
        <v>534006129</v>
      </c>
      <c r="B970" t="s">
        <v>1136</v>
      </c>
      <c r="C970" t="s">
        <v>1179</v>
      </c>
      <c r="D970" s="5">
        <v>1</v>
      </c>
      <c r="E970" s="5">
        <v>162</v>
      </c>
      <c r="F970" s="5">
        <v>213</v>
      </c>
      <c r="G970" s="5">
        <v>3</v>
      </c>
      <c r="H970" s="5" t="s">
        <v>5</v>
      </c>
      <c r="I970">
        <v>25</v>
      </c>
      <c r="J970">
        <v>16</v>
      </c>
      <c r="K970">
        <v>15</v>
      </c>
      <c r="L970">
        <v>17</v>
      </c>
      <c r="M970">
        <v>16</v>
      </c>
      <c r="N970">
        <v>38</v>
      </c>
      <c r="P970">
        <v>11</v>
      </c>
      <c r="Q970">
        <v>24</v>
      </c>
    </row>
    <row r="971" spans="1:17" x14ac:dyDescent="0.25">
      <c r="A971" s="7">
        <v>534030033</v>
      </c>
      <c r="B971" t="s">
        <v>1136</v>
      </c>
      <c r="C971" t="s">
        <v>1180</v>
      </c>
      <c r="D971" s="5">
        <v>1</v>
      </c>
      <c r="E971" s="5">
        <v>148</v>
      </c>
      <c r="F971" s="5">
        <v>213</v>
      </c>
      <c r="G971" s="5">
        <v>3</v>
      </c>
      <c r="H971" s="5" t="s">
        <v>5</v>
      </c>
      <c r="I971">
        <v>24</v>
      </c>
      <c r="J971">
        <v>15</v>
      </c>
      <c r="K971">
        <v>13</v>
      </c>
      <c r="L971">
        <v>15</v>
      </c>
      <c r="M971">
        <v>16</v>
      </c>
      <c r="N971">
        <v>35</v>
      </c>
      <c r="P971">
        <v>11</v>
      </c>
      <c r="Q971">
        <v>19</v>
      </c>
    </row>
    <row r="972" spans="1:17" x14ac:dyDescent="0.25">
      <c r="A972" s="7">
        <v>534011680</v>
      </c>
      <c r="B972" t="s">
        <v>1136</v>
      </c>
      <c r="C972" t="s">
        <v>1181</v>
      </c>
      <c r="D972" s="5">
        <v>1</v>
      </c>
      <c r="E972" s="5">
        <v>164</v>
      </c>
      <c r="F972" s="5">
        <v>213</v>
      </c>
      <c r="G972" s="5">
        <v>3</v>
      </c>
      <c r="H972" s="5" t="s">
        <v>5</v>
      </c>
      <c r="I972">
        <v>27</v>
      </c>
      <c r="J972">
        <v>20</v>
      </c>
      <c r="K972">
        <v>15</v>
      </c>
      <c r="L972">
        <v>18</v>
      </c>
      <c r="M972">
        <v>16</v>
      </c>
      <c r="N972">
        <v>33</v>
      </c>
      <c r="P972">
        <v>11</v>
      </c>
      <c r="Q972">
        <v>24</v>
      </c>
    </row>
    <row r="973" spans="1:17" x14ac:dyDescent="0.25">
      <c r="A973" s="7">
        <v>534029951</v>
      </c>
      <c r="B973" t="s">
        <v>1136</v>
      </c>
      <c r="C973" t="s">
        <v>1182</v>
      </c>
      <c r="D973" s="5">
        <v>5</v>
      </c>
      <c r="E973" s="5">
        <v>159</v>
      </c>
      <c r="F973" s="5">
        <v>208</v>
      </c>
      <c r="G973" s="5">
        <v>3</v>
      </c>
      <c r="H973" s="5" t="s">
        <v>5</v>
      </c>
      <c r="I973">
        <v>22</v>
      </c>
      <c r="J973">
        <v>20</v>
      </c>
      <c r="K973">
        <v>17</v>
      </c>
      <c r="L973">
        <v>18</v>
      </c>
      <c r="M973">
        <v>16</v>
      </c>
      <c r="N973">
        <v>30</v>
      </c>
      <c r="P973">
        <v>14</v>
      </c>
      <c r="Q973">
        <v>22</v>
      </c>
    </row>
    <row r="974" spans="1:17" x14ac:dyDescent="0.25">
      <c r="A974" s="7">
        <v>534021977</v>
      </c>
      <c r="B974" t="s">
        <v>1136</v>
      </c>
      <c r="C974" t="s">
        <v>1183</v>
      </c>
      <c r="D974" s="5">
        <v>1</v>
      </c>
      <c r="E974" s="5">
        <v>162</v>
      </c>
      <c r="F974" s="5">
        <v>213</v>
      </c>
      <c r="G974" s="5">
        <v>3</v>
      </c>
      <c r="H974" s="5" t="s">
        <v>5</v>
      </c>
      <c r="I974">
        <v>27</v>
      </c>
      <c r="J974">
        <v>17</v>
      </c>
      <c r="K974">
        <v>14</v>
      </c>
      <c r="L974">
        <v>18</v>
      </c>
      <c r="M974">
        <v>18</v>
      </c>
      <c r="N974">
        <v>35</v>
      </c>
      <c r="P974">
        <v>8</v>
      </c>
      <c r="Q974">
        <v>25</v>
      </c>
    </row>
    <row r="975" spans="1:17" x14ac:dyDescent="0.25">
      <c r="A975" s="7">
        <v>534023131</v>
      </c>
      <c r="B975" t="s">
        <v>1136</v>
      </c>
      <c r="C975" t="s">
        <v>1184</v>
      </c>
      <c r="D975" s="5">
        <v>1</v>
      </c>
      <c r="E975" s="5">
        <v>174</v>
      </c>
      <c r="F975" s="5">
        <v>213</v>
      </c>
      <c r="G975" s="5">
        <v>4</v>
      </c>
      <c r="H975" s="5" t="s">
        <v>6</v>
      </c>
      <c r="I975">
        <v>26</v>
      </c>
      <c r="J975">
        <v>19</v>
      </c>
      <c r="K975">
        <v>16</v>
      </c>
      <c r="L975">
        <v>20</v>
      </c>
      <c r="M975">
        <v>17</v>
      </c>
      <c r="N975">
        <v>38</v>
      </c>
      <c r="P975">
        <v>12</v>
      </c>
      <c r="Q975">
        <v>26</v>
      </c>
    </row>
    <row r="976" spans="1:17" x14ac:dyDescent="0.25">
      <c r="A976" s="7">
        <v>534024960</v>
      </c>
      <c r="B976" t="s">
        <v>1136</v>
      </c>
      <c r="C976" t="s">
        <v>1185</v>
      </c>
      <c r="D976" s="5">
        <v>1</v>
      </c>
      <c r="E976" s="5">
        <v>167</v>
      </c>
      <c r="F976" s="5">
        <v>213</v>
      </c>
      <c r="G976" s="5">
        <v>3</v>
      </c>
      <c r="H976" s="5" t="s">
        <v>5</v>
      </c>
      <c r="I976">
        <v>26</v>
      </c>
      <c r="J976">
        <v>17</v>
      </c>
      <c r="K976">
        <v>15</v>
      </c>
      <c r="L976">
        <v>19</v>
      </c>
      <c r="M976">
        <v>18</v>
      </c>
      <c r="N976">
        <v>37</v>
      </c>
      <c r="P976">
        <v>10</v>
      </c>
      <c r="Q976">
        <v>25</v>
      </c>
    </row>
    <row r="977" spans="1:17" x14ac:dyDescent="0.25">
      <c r="A977" s="7">
        <v>534029870</v>
      </c>
      <c r="B977" t="s">
        <v>1136</v>
      </c>
      <c r="C977" t="s">
        <v>1186</v>
      </c>
      <c r="D977" s="5">
        <v>5</v>
      </c>
      <c r="E977" s="5">
        <v>143</v>
      </c>
      <c r="F977" s="5">
        <v>208</v>
      </c>
      <c r="G977" s="5">
        <v>3</v>
      </c>
      <c r="H977" s="5" t="s">
        <v>5</v>
      </c>
      <c r="I977">
        <v>19</v>
      </c>
      <c r="J977">
        <v>15</v>
      </c>
      <c r="K977">
        <v>14</v>
      </c>
      <c r="L977">
        <v>17</v>
      </c>
      <c r="M977">
        <v>16</v>
      </c>
      <c r="N977">
        <v>30</v>
      </c>
      <c r="P977">
        <v>10</v>
      </c>
      <c r="Q977">
        <v>22</v>
      </c>
    </row>
    <row r="978" spans="1:17" x14ac:dyDescent="0.25">
      <c r="A978" s="7">
        <v>534029905</v>
      </c>
      <c r="B978" t="s">
        <v>1136</v>
      </c>
      <c r="C978" t="s">
        <v>1187</v>
      </c>
      <c r="D978" s="5">
        <v>1</v>
      </c>
      <c r="E978" s="5">
        <v>153</v>
      </c>
      <c r="F978" s="5">
        <v>213</v>
      </c>
      <c r="G978" s="5">
        <v>3</v>
      </c>
      <c r="H978" s="5" t="s">
        <v>5</v>
      </c>
      <c r="I978">
        <v>20</v>
      </c>
      <c r="J978">
        <v>17</v>
      </c>
      <c r="K978">
        <v>15</v>
      </c>
      <c r="L978">
        <v>18</v>
      </c>
      <c r="M978">
        <v>17</v>
      </c>
      <c r="N978">
        <v>32</v>
      </c>
      <c r="P978">
        <v>12</v>
      </c>
      <c r="Q978">
        <v>22</v>
      </c>
    </row>
    <row r="979" spans="1:17" x14ac:dyDescent="0.25">
      <c r="A979" s="7">
        <v>534024657</v>
      </c>
      <c r="B979" t="s">
        <v>1136</v>
      </c>
      <c r="C979" t="s">
        <v>1188</v>
      </c>
      <c r="D979" s="5">
        <v>1</v>
      </c>
      <c r="E979" s="5">
        <v>148</v>
      </c>
      <c r="F979" s="5">
        <v>213</v>
      </c>
      <c r="G979" s="5">
        <v>3</v>
      </c>
      <c r="H979" s="5" t="s">
        <v>5</v>
      </c>
      <c r="I979">
        <v>20</v>
      </c>
      <c r="J979">
        <v>14</v>
      </c>
      <c r="K979">
        <v>16</v>
      </c>
      <c r="L979">
        <v>17</v>
      </c>
      <c r="M979">
        <v>16</v>
      </c>
      <c r="N979">
        <v>30</v>
      </c>
      <c r="P979">
        <v>12</v>
      </c>
      <c r="Q979">
        <v>23</v>
      </c>
    </row>
    <row r="980" spans="1:17" x14ac:dyDescent="0.25">
      <c r="A980" s="7">
        <v>534030001</v>
      </c>
      <c r="B980" t="s">
        <v>1136</v>
      </c>
      <c r="C980" t="s">
        <v>1189</v>
      </c>
      <c r="D980" s="5">
        <v>1</v>
      </c>
      <c r="E980" s="5">
        <v>156</v>
      </c>
      <c r="F980" s="5">
        <v>213</v>
      </c>
      <c r="G980" s="5">
        <v>3</v>
      </c>
      <c r="H980" s="5" t="s">
        <v>5</v>
      </c>
      <c r="I980">
        <v>25</v>
      </c>
      <c r="J980">
        <v>16</v>
      </c>
      <c r="K980">
        <v>16</v>
      </c>
      <c r="L980">
        <v>18</v>
      </c>
      <c r="M980">
        <v>16</v>
      </c>
      <c r="N980">
        <v>33</v>
      </c>
      <c r="P980">
        <v>10</v>
      </c>
      <c r="Q980">
        <v>22</v>
      </c>
    </row>
    <row r="981" spans="1:17" x14ac:dyDescent="0.25">
      <c r="A981" s="7">
        <v>534053880</v>
      </c>
      <c r="B981" t="s">
        <v>1136</v>
      </c>
      <c r="C981" t="s">
        <v>1190</v>
      </c>
      <c r="D981" s="5">
        <v>1</v>
      </c>
      <c r="E981" s="5">
        <v>160</v>
      </c>
      <c r="F981" s="5">
        <v>213</v>
      </c>
      <c r="G981" s="5">
        <v>3</v>
      </c>
      <c r="H981" s="5" t="s">
        <v>5</v>
      </c>
      <c r="I981">
        <v>24</v>
      </c>
      <c r="J981">
        <v>19</v>
      </c>
      <c r="K981">
        <v>16</v>
      </c>
      <c r="L981">
        <v>18</v>
      </c>
      <c r="M981">
        <v>17</v>
      </c>
      <c r="N981">
        <v>33</v>
      </c>
      <c r="P981">
        <v>11</v>
      </c>
      <c r="Q981">
        <v>22</v>
      </c>
    </row>
    <row r="982" spans="1:17" x14ac:dyDescent="0.25">
      <c r="A982" s="7">
        <v>534029528</v>
      </c>
      <c r="B982" t="s">
        <v>1136</v>
      </c>
      <c r="C982" t="s">
        <v>1191</v>
      </c>
      <c r="D982" s="5">
        <v>1</v>
      </c>
      <c r="E982" s="5">
        <v>141</v>
      </c>
      <c r="F982" s="5">
        <v>213</v>
      </c>
      <c r="G982" s="5">
        <v>3</v>
      </c>
      <c r="H982" s="5" t="s">
        <v>5</v>
      </c>
      <c r="I982">
        <v>21</v>
      </c>
      <c r="J982">
        <v>16</v>
      </c>
      <c r="K982">
        <v>12</v>
      </c>
      <c r="L982">
        <v>18</v>
      </c>
      <c r="M982">
        <v>16</v>
      </c>
      <c r="N982">
        <v>30</v>
      </c>
      <c r="P982">
        <v>9</v>
      </c>
      <c r="Q982">
        <v>19</v>
      </c>
    </row>
    <row r="983" spans="1:17" x14ac:dyDescent="0.25">
      <c r="A983" s="7">
        <v>535003650</v>
      </c>
      <c r="B983" t="s">
        <v>1192</v>
      </c>
      <c r="C983" t="s">
        <v>1193</v>
      </c>
      <c r="D983" s="5">
        <v>2</v>
      </c>
      <c r="E983" s="5">
        <v>159</v>
      </c>
      <c r="F983" s="5">
        <v>197</v>
      </c>
      <c r="G983" s="5">
        <v>3</v>
      </c>
      <c r="H983" s="5" t="s">
        <v>5</v>
      </c>
      <c r="I983">
        <v>24</v>
      </c>
      <c r="J983">
        <v>19</v>
      </c>
      <c r="K983">
        <v>16</v>
      </c>
      <c r="L983">
        <v>21</v>
      </c>
      <c r="M983">
        <v>19</v>
      </c>
      <c r="N983">
        <v>26</v>
      </c>
      <c r="P983">
        <v>14</v>
      </c>
      <c r="Q983">
        <v>20</v>
      </c>
    </row>
    <row r="984" spans="1:17" x14ac:dyDescent="0.25">
      <c r="A984" s="7">
        <v>535003882</v>
      </c>
      <c r="B984" t="s">
        <v>1192</v>
      </c>
      <c r="C984" t="s">
        <v>1194</v>
      </c>
      <c r="D984" s="5">
        <v>2</v>
      </c>
      <c r="E984" s="5">
        <v>89</v>
      </c>
      <c r="F984" s="5">
        <v>197</v>
      </c>
      <c r="G984" s="5">
        <v>1</v>
      </c>
      <c r="H984" s="5" t="s">
        <v>7</v>
      </c>
      <c r="I984">
        <v>20</v>
      </c>
      <c r="J984">
        <v>12</v>
      </c>
      <c r="K984">
        <v>12</v>
      </c>
      <c r="L984">
        <v>12</v>
      </c>
      <c r="M984">
        <v>14</v>
      </c>
      <c r="N984">
        <v>0</v>
      </c>
      <c r="P984">
        <v>7</v>
      </c>
      <c r="Q984">
        <v>12</v>
      </c>
    </row>
    <row r="985" spans="1:17" x14ac:dyDescent="0.25">
      <c r="A985" s="7">
        <v>535003635</v>
      </c>
      <c r="B985" t="s">
        <v>1192</v>
      </c>
      <c r="C985" t="s">
        <v>1195</v>
      </c>
      <c r="D985" s="5">
        <v>2</v>
      </c>
      <c r="E985" s="5">
        <v>130</v>
      </c>
      <c r="F985" s="5">
        <v>197</v>
      </c>
      <c r="G985" s="5">
        <v>3</v>
      </c>
      <c r="H985" s="5" t="s">
        <v>5</v>
      </c>
      <c r="I985">
        <v>16</v>
      </c>
      <c r="J985">
        <v>13</v>
      </c>
      <c r="K985">
        <v>14</v>
      </c>
      <c r="L985">
        <v>15</v>
      </c>
      <c r="M985">
        <v>16</v>
      </c>
      <c r="N985">
        <v>25</v>
      </c>
      <c r="P985">
        <v>11</v>
      </c>
      <c r="Q985">
        <v>20</v>
      </c>
    </row>
    <row r="986" spans="1:17" x14ac:dyDescent="0.25">
      <c r="A986" s="7">
        <v>535003850</v>
      </c>
      <c r="B986" t="s">
        <v>1192</v>
      </c>
      <c r="C986" t="s">
        <v>1196</v>
      </c>
      <c r="D986" s="5">
        <v>4</v>
      </c>
      <c r="E986" s="5">
        <v>152</v>
      </c>
      <c r="F986" s="5">
        <v>166</v>
      </c>
      <c r="G986" s="5">
        <v>4</v>
      </c>
      <c r="H986" s="5" t="s">
        <v>6</v>
      </c>
      <c r="I986">
        <v>27</v>
      </c>
      <c r="J986">
        <v>21</v>
      </c>
      <c r="K986">
        <v>15</v>
      </c>
      <c r="L986">
        <v>20</v>
      </c>
      <c r="M986">
        <v>22</v>
      </c>
      <c r="N986">
        <v>22</v>
      </c>
      <c r="P986">
        <v>1</v>
      </c>
      <c r="Q986">
        <v>24</v>
      </c>
    </row>
    <row r="987" spans="1:17" x14ac:dyDescent="0.25">
      <c r="A987" s="7">
        <v>535003900</v>
      </c>
      <c r="B987" t="s">
        <v>1192</v>
      </c>
      <c r="C987" t="s">
        <v>1197</v>
      </c>
      <c r="D987" s="5">
        <v>2</v>
      </c>
      <c r="E987" s="5">
        <v>115</v>
      </c>
      <c r="F987" s="5">
        <v>197</v>
      </c>
      <c r="G987" s="5">
        <v>2</v>
      </c>
      <c r="H987" s="5" t="s">
        <v>8</v>
      </c>
      <c r="I987">
        <v>15</v>
      </c>
      <c r="J987">
        <v>14</v>
      </c>
      <c r="K987">
        <v>10</v>
      </c>
      <c r="L987">
        <v>17</v>
      </c>
      <c r="M987">
        <v>14</v>
      </c>
      <c r="N987">
        <v>22</v>
      </c>
      <c r="P987">
        <v>9</v>
      </c>
      <c r="Q987">
        <v>14</v>
      </c>
    </row>
    <row r="988" spans="1:17" x14ac:dyDescent="0.25">
      <c r="A988" s="7">
        <v>535003787</v>
      </c>
      <c r="B988" t="s">
        <v>1192</v>
      </c>
      <c r="C988" t="s">
        <v>1198</v>
      </c>
      <c r="D988" s="5">
        <v>8</v>
      </c>
      <c r="E988" s="5">
        <v>136</v>
      </c>
      <c r="F988" s="5">
        <v>190</v>
      </c>
      <c r="G988" s="5">
        <v>3</v>
      </c>
      <c r="H988" s="5" t="s">
        <v>5</v>
      </c>
      <c r="I988">
        <v>23</v>
      </c>
      <c r="J988">
        <v>16</v>
      </c>
      <c r="K988">
        <v>14</v>
      </c>
      <c r="L988">
        <v>16</v>
      </c>
      <c r="M988">
        <v>15</v>
      </c>
      <c r="N988">
        <v>24</v>
      </c>
      <c r="P988">
        <v>9</v>
      </c>
      <c r="Q988">
        <v>19</v>
      </c>
    </row>
    <row r="989" spans="1:17" x14ac:dyDescent="0.25">
      <c r="A989" s="7">
        <v>535003762</v>
      </c>
      <c r="B989" t="s">
        <v>1192</v>
      </c>
      <c r="C989" t="s">
        <v>1199</v>
      </c>
      <c r="D989" s="5">
        <v>1</v>
      </c>
      <c r="E989" s="5">
        <v>123</v>
      </c>
      <c r="F989" s="5">
        <v>213</v>
      </c>
      <c r="G989" s="5">
        <v>1</v>
      </c>
      <c r="H989" s="5" t="s">
        <v>7</v>
      </c>
      <c r="I989">
        <v>26</v>
      </c>
      <c r="J989">
        <v>17</v>
      </c>
      <c r="K989">
        <v>11</v>
      </c>
      <c r="L989">
        <v>19</v>
      </c>
      <c r="M989">
        <v>17</v>
      </c>
      <c r="N989">
        <v>0</v>
      </c>
      <c r="P989">
        <v>12</v>
      </c>
      <c r="Q989">
        <v>21</v>
      </c>
    </row>
    <row r="990" spans="1:17" x14ac:dyDescent="0.25">
      <c r="A990" s="7">
        <v>535003709</v>
      </c>
      <c r="B990" t="s">
        <v>1192</v>
      </c>
      <c r="C990" t="s">
        <v>1200</v>
      </c>
      <c r="D990" s="5">
        <v>2</v>
      </c>
      <c r="E990" s="5">
        <v>151</v>
      </c>
      <c r="F990" s="5">
        <v>197</v>
      </c>
      <c r="G990" s="5">
        <v>3</v>
      </c>
      <c r="H990" s="5" t="s">
        <v>5</v>
      </c>
      <c r="I990">
        <v>26</v>
      </c>
      <c r="J990">
        <v>17</v>
      </c>
      <c r="K990">
        <v>12</v>
      </c>
      <c r="L990">
        <v>18</v>
      </c>
      <c r="M990">
        <v>16</v>
      </c>
      <c r="N990">
        <v>27</v>
      </c>
      <c r="P990">
        <v>12</v>
      </c>
      <c r="Q990">
        <v>23</v>
      </c>
    </row>
    <row r="991" spans="1:17" x14ac:dyDescent="0.25">
      <c r="A991" s="7">
        <v>535003674</v>
      </c>
      <c r="B991" t="s">
        <v>1192</v>
      </c>
      <c r="C991" t="s">
        <v>1201</v>
      </c>
      <c r="D991" s="5">
        <v>2</v>
      </c>
      <c r="E991" s="5">
        <v>175</v>
      </c>
      <c r="F991" s="5">
        <v>197</v>
      </c>
      <c r="G991" s="5">
        <v>4</v>
      </c>
      <c r="H991" s="5" t="s">
        <v>6</v>
      </c>
      <c r="I991">
        <v>29</v>
      </c>
      <c r="J991">
        <v>20</v>
      </c>
      <c r="K991">
        <v>17</v>
      </c>
      <c r="L991">
        <v>20</v>
      </c>
      <c r="M991">
        <v>17</v>
      </c>
      <c r="N991">
        <v>32</v>
      </c>
      <c r="P991">
        <v>14</v>
      </c>
      <c r="Q991">
        <v>26</v>
      </c>
    </row>
    <row r="992" spans="1:17" x14ac:dyDescent="0.25">
      <c r="A992" s="7">
        <v>535003730</v>
      </c>
      <c r="B992" t="s">
        <v>1192</v>
      </c>
      <c r="C992" t="s">
        <v>1202</v>
      </c>
      <c r="D992" s="5">
        <v>2</v>
      </c>
      <c r="E992" s="5">
        <v>124</v>
      </c>
      <c r="F992" s="5">
        <v>197</v>
      </c>
      <c r="G992" s="5">
        <v>3</v>
      </c>
      <c r="H992" s="5" t="s">
        <v>5</v>
      </c>
      <c r="I992">
        <v>17</v>
      </c>
      <c r="J992">
        <v>15</v>
      </c>
      <c r="K992">
        <v>11</v>
      </c>
      <c r="L992">
        <v>18</v>
      </c>
      <c r="M992">
        <v>13</v>
      </c>
      <c r="N992">
        <v>23</v>
      </c>
      <c r="P992">
        <v>12</v>
      </c>
      <c r="Q992">
        <v>15</v>
      </c>
    </row>
    <row r="993" spans="1:17" x14ac:dyDescent="0.25">
      <c r="A993" s="7">
        <v>535003642</v>
      </c>
      <c r="B993" t="s">
        <v>1192</v>
      </c>
      <c r="C993" t="s">
        <v>1203</v>
      </c>
      <c r="D993" s="5">
        <v>2</v>
      </c>
      <c r="E993" s="5">
        <v>157</v>
      </c>
      <c r="F993" s="5">
        <v>197</v>
      </c>
      <c r="G993" s="5">
        <v>1</v>
      </c>
      <c r="H993" s="5" t="s">
        <v>7</v>
      </c>
      <c r="I993">
        <v>28</v>
      </c>
      <c r="J993">
        <v>20</v>
      </c>
      <c r="K993">
        <v>17</v>
      </c>
      <c r="L993">
        <v>0</v>
      </c>
      <c r="M993">
        <v>22</v>
      </c>
      <c r="N993">
        <v>31</v>
      </c>
      <c r="P993">
        <v>14</v>
      </c>
      <c r="Q993">
        <v>25</v>
      </c>
    </row>
    <row r="994" spans="1:17" x14ac:dyDescent="0.25">
      <c r="A994" s="7">
        <v>535003681</v>
      </c>
      <c r="B994" t="s">
        <v>1192</v>
      </c>
      <c r="C994" t="s">
        <v>1204</v>
      </c>
      <c r="D994" s="5">
        <v>6</v>
      </c>
      <c r="E994" s="5">
        <v>139</v>
      </c>
      <c r="F994" s="5">
        <v>192</v>
      </c>
      <c r="G994" s="5">
        <v>3</v>
      </c>
      <c r="H994" s="5" t="s">
        <v>5</v>
      </c>
      <c r="I994">
        <v>25</v>
      </c>
      <c r="J994">
        <v>16</v>
      </c>
      <c r="K994">
        <v>11</v>
      </c>
      <c r="L994">
        <v>17</v>
      </c>
      <c r="M994">
        <v>13</v>
      </c>
      <c r="N994">
        <v>21</v>
      </c>
      <c r="P994">
        <v>13</v>
      </c>
      <c r="Q994">
        <v>23</v>
      </c>
    </row>
    <row r="995" spans="1:17" x14ac:dyDescent="0.25">
      <c r="A995" s="7">
        <v>535003794</v>
      </c>
      <c r="B995" t="s">
        <v>1192</v>
      </c>
      <c r="C995" t="s">
        <v>1205</v>
      </c>
      <c r="D995" s="5">
        <v>1</v>
      </c>
      <c r="E995" s="5">
        <v>153</v>
      </c>
      <c r="F995" s="5">
        <v>213</v>
      </c>
      <c r="G995" s="5">
        <v>3</v>
      </c>
      <c r="H995" s="5" t="s">
        <v>5</v>
      </c>
      <c r="I995">
        <v>22</v>
      </c>
      <c r="J995">
        <v>16</v>
      </c>
      <c r="K995">
        <v>15</v>
      </c>
      <c r="L995">
        <v>18</v>
      </c>
      <c r="M995">
        <v>15</v>
      </c>
      <c r="N995">
        <v>32</v>
      </c>
      <c r="P995">
        <v>13</v>
      </c>
      <c r="Q995">
        <v>22</v>
      </c>
    </row>
    <row r="996" spans="1:17" x14ac:dyDescent="0.25">
      <c r="A996" s="7">
        <v>535003843</v>
      </c>
      <c r="B996" t="s">
        <v>1192</v>
      </c>
      <c r="C996" t="s">
        <v>1206</v>
      </c>
      <c r="D996" s="5">
        <v>2</v>
      </c>
      <c r="E996" s="5">
        <v>104</v>
      </c>
      <c r="F996" s="5">
        <v>197</v>
      </c>
      <c r="G996" s="5">
        <v>2</v>
      </c>
      <c r="H996" s="5" t="s">
        <v>8</v>
      </c>
      <c r="I996">
        <v>17</v>
      </c>
      <c r="J996">
        <v>16</v>
      </c>
      <c r="K996">
        <v>9</v>
      </c>
      <c r="L996">
        <v>13</v>
      </c>
      <c r="M996">
        <v>9</v>
      </c>
      <c r="N996">
        <v>17</v>
      </c>
      <c r="P996">
        <v>11</v>
      </c>
      <c r="Q996">
        <v>12</v>
      </c>
    </row>
    <row r="997" spans="1:17" x14ac:dyDescent="0.25">
      <c r="A997" s="7">
        <v>529908322</v>
      </c>
      <c r="B997" t="s">
        <v>1192</v>
      </c>
      <c r="C997" t="s">
        <v>1207</v>
      </c>
      <c r="D997" s="5">
        <v>2</v>
      </c>
      <c r="E997" s="5">
        <v>134</v>
      </c>
      <c r="F997" s="5">
        <v>197</v>
      </c>
      <c r="G997" s="5">
        <v>3</v>
      </c>
      <c r="H997" s="5" t="s">
        <v>5</v>
      </c>
      <c r="I997">
        <v>22</v>
      </c>
      <c r="J997">
        <v>14</v>
      </c>
      <c r="K997">
        <v>14</v>
      </c>
      <c r="L997">
        <v>18</v>
      </c>
      <c r="M997">
        <v>13</v>
      </c>
      <c r="N997">
        <v>22</v>
      </c>
      <c r="P997">
        <v>12</v>
      </c>
      <c r="Q997">
        <v>19</v>
      </c>
    </row>
    <row r="998" spans="1:17" x14ac:dyDescent="0.25">
      <c r="A998" s="7">
        <v>529908315</v>
      </c>
      <c r="B998" t="s">
        <v>1192</v>
      </c>
      <c r="C998" t="s">
        <v>1208</v>
      </c>
      <c r="D998" s="5">
        <v>2</v>
      </c>
      <c r="E998" s="5">
        <v>60</v>
      </c>
      <c r="F998" s="5">
        <v>197</v>
      </c>
      <c r="G998" s="5">
        <v>1</v>
      </c>
      <c r="H998" s="5" t="s">
        <v>7</v>
      </c>
      <c r="I998">
        <v>0</v>
      </c>
      <c r="J998">
        <v>12</v>
      </c>
      <c r="K998">
        <v>0</v>
      </c>
      <c r="L998">
        <v>14</v>
      </c>
      <c r="M998">
        <v>13</v>
      </c>
      <c r="N998">
        <v>0</v>
      </c>
      <c r="P998">
        <v>7</v>
      </c>
      <c r="Q998">
        <v>14</v>
      </c>
    </row>
    <row r="999" spans="1:17" x14ac:dyDescent="0.25">
      <c r="A999" s="7">
        <v>535003829</v>
      </c>
      <c r="B999" t="s">
        <v>1192</v>
      </c>
      <c r="C999" t="s">
        <v>1209</v>
      </c>
      <c r="D999" s="5">
        <v>1</v>
      </c>
      <c r="E999" s="5">
        <v>191</v>
      </c>
      <c r="F999" s="5">
        <v>213</v>
      </c>
      <c r="G999" s="5">
        <v>4</v>
      </c>
      <c r="H999" s="5" t="s">
        <v>6</v>
      </c>
      <c r="I999">
        <v>29</v>
      </c>
      <c r="J999">
        <v>19</v>
      </c>
      <c r="K999">
        <v>17</v>
      </c>
      <c r="L999">
        <v>20</v>
      </c>
      <c r="M999">
        <v>24</v>
      </c>
      <c r="N999">
        <v>45</v>
      </c>
      <c r="P999">
        <v>11</v>
      </c>
      <c r="Q999">
        <v>26</v>
      </c>
    </row>
    <row r="1000" spans="1:17" x14ac:dyDescent="0.25">
      <c r="A1000" s="7">
        <v>535003723</v>
      </c>
      <c r="B1000" t="s">
        <v>1192</v>
      </c>
      <c r="C1000" t="s">
        <v>1210</v>
      </c>
      <c r="D1000" s="5">
        <v>2</v>
      </c>
      <c r="E1000" s="5">
        <v>187</v>
      </c>
      <c r="F1000" s="5">
        <v>197</v>
      </c>
      <c r="G1000" s="5">
        <v>4</v>
      </c>
      <c r="H1000" s="5" t="s">
        <v>6</v>
      </c>
      <c r="I1000">
        <v>31</v>
      </c>
      <c r="J1000">
        <v>21</v>
      </c>
      <c r="K1000">
        <v>17</v>
      </c>
      <c r="L1000">
        <v>22</v>
      </c>
      <c r="M1000">
        <v>20</v>
      </c>
      <c r="N1000">
        <v>34</v>
      </c>
      <c r="P1000">
        <v>14</v>
      </c>
      <c r="Q1000">
        <v>28</v>
      </c>
    </row>
    <row r="1001" spans="1:17" x14ac:dyDescent="0.25">
      <c r="A1001" s="7">
        <v>535003610</v>
      </c>
      <c r="B1001" t="s">
        <v>1192</v>
      </c>
      <c r="C1001" t="s">
        <v>1211</v>
      </c>
      <c r="D1001" s="5">
        <v>2</v>
      </c>
      <c r="E1001" s="5">
        <v>108</v>
      </c>
      <c r="F1001" s="5">
        <v>197</v>
      </c>
      <c r="G1001" s="5">
        <v>1</v>
      </c>
      <c r="H1001" s="5" t="s">
        <v>7</v>
      </c>
      <c r="I1001">
        <v>25</v>
      </c>
      <c r="J1001">
        <v>16</v>
      </c>
      <c r="K1001">
        <v>0</v>
      </c>
      <c r="L1001">
        <v>17</v>
      </c>
      <c r="M1001">
        <v>17</v>
      </c>
      <c r="N1001">
        <v>0</v>
      </c>
      <c r="P1001">
        <v>12</v>
      </c>
      <c r="Q1001">
        <v>21</v>
      </c>
    </row>
    <row r="1002" spans="1:17" x14ac:dyDescent="0.25">
      <c r="A1002" s="7">
        <v>535003836</v>
      </c>
      <c r="B1002" t="s">
        <v>1192</v>
      </c>
      <c r="C1002" t="s">
        <v>1212</v>
      </c>
      <c r="D1002" s="5">
        <v>2</v>
      </c>
      <c r="E1002" s="5">
        <v>170</v>
      </c>
      <c r="F1002" s="5">
        <v>197</v>
      </c>
      <c r="G1002" s="5">
        <v>4</v>
      </c>
      <c r="H1002" s="5" t="s">
        <v>6</v>
      </c>
      <c r="I1002">
        <v>30</v>
      </c>
      <c r="J1002">
        <v>21</v>
      </c>
      <c r="K1002">
        <v>12</v>
      </c>
      <c r="L1002">
        <v>22</v>
      </c>
      <c r="M1002">
        <v>19</v>
      </c>
      <c r="N1002">
        <v>30</v>
      </c>
      <c r="P1002">
        <v>13</v>
      </c>
      <c r="Q1002">
        <v>23</v>
      </c>
    </row>
    <row r="1003" spans="1:17" x14ac:dyDescent="0.25">
      <c r="A1003" s="7">
        <v>535003811</v>
      </c>
      <c r="B1003" t="s">
        <v>1192</v>
      </c>
      <c r="C1003" t="s">
        <v>1214</v>
      </c>
      <c r="D1003" s="5">
        <v>5</v>
      </c>
      <c r="E1003" s="5">
        <v>180</v>
      </c>
      <c r="F1003" s="5">
        <v>208</v>
      </c>
      <c r="G1003" s="5">
        <v>4</v>
      </c>
      <c r="H1003" s="5" t="s">
        <v>6</v>
      </c>
      <c r="I1003">
        <v>31</v>
      </c>
      <c r="J1003">
        <v>19</v>
      </c>
      <c r="K1003">
        <v>16</v>
      </c>
      <c r="L1003">
        <v>22</v>
      </c>
      <c r="M1003">
        <v>21</v>
      </c>
      <c r="N1003">
        <v>31</v>
      </c>
      <c r="P1003">
        <v>12</v>
      </c>
      <c r="Q1003">
        <v>28</v>
      </c>
    </row>
    <row r="1004" spans="1:17" x14ac:dyDescent="0.25">
      <c r="A1004" s="7">
        <v>535003890</v>
      </c>
      <c r="B1004" t="s">
        <v>1192</v>
      </c>
      <c r="C1004" t="s">
        <v>1215</v>
      </c>
      <c r="D1004" s="5">
        <v>2</v>
      </c>
      <c r="E1004" s="5">
        <v>138</v>
      </c>
      <c r="F1004" s="5">
        <v>197</v>
      </c>
      <c r="G1004" s="5">
        <v>3</v>
      </c>
      <c r="H1004" s="5" t="s">
        <v>5</v>
      </c>
      <c r="I1004">
        <v>21</v>
      </c>
      <c r="J1004">
        <v>15</v>
      </c>
      <c r="K1004">
        <v>15</v>
      </c>
      <c r="L1004">
        <v>18</v>
      </c>
      <c r="M1004">
        <v>16</v>
      </c>
      <c r="N1004">
        <v>24</v>
      </c>
      <c r="P1004">
        <v>10</v>
      </c>
      <c r="Q1004">
        <v>19</v>
      </c>
    </row>
    <row r="1005" spans="1:17" x14ac:dyDescent="0.25">
      <c r="A1005" s="7">
        <v>535003875</v>
      </c>
      <c r="B1005" t="s">
        <v>1192</v>
      </c>
      <c r="C1005" t="s">
        <v>1216</v>
      </c>
      <c r="D1005" s="5">
        <v>4</v>
      </c>
      <c r="E1005" s="5">
        <v>149</v>
      </c>
      <c r="F1005" s="5">
        <v>166</v>
      </c>
      <c r="G1005" s="5">
        <v>4</v>
      </c>
      <c r="H1005" s="5" t="s">
        <v>6</v>
      </c>
      <c r="I1005">
        <v>29</v>
      </c>
      <c r="J1005">
        <v>21</v>
      </c>
      <c r="K1005">
        <v>15</v>
      </c>
      <c r="L1005">
        <v>20</v>
      </c>
      <c r="M1005">
        <v>19</v>
      </c>
      <c r="N1005">
        <v>21</v>
      </c>
      <c r="P1005">
        <v>1</v>
      </c>
      <c r="Q1005">
        <v>23</v>
      </c>
    </row>
    <row r="1006" spans="1:17" x14ac:dyDescent="0.25">
      <c r="A1006" s="7">
        <v>535003628</v>
      </c>
      <c r="B1006" t="s">
        <v>1192</v>
      </c>
      <c r="C1006" t="s">
        <v>1217</v>
      </c>
      <c r="D1006" s="5">
        <v>1</v>
      </c>
      <c r="E1006" s="5">
        <v>149</v>
      </c>
      <c r="F1006" s="5">
        <v>213</v>
      </c>
      <c r="G1006" s="5">
        <v>3</v>
      </c>
      <c r="H1006" s="5" t="s">
        <v>5</v>
      </c>
      <c r="I1006">
        <v>21</v>
      </c>
      <c r="J1006">
        <v>16</v>
      </c>
      <c r="K1006">
        <v>13</v>
      </c>
      <c r="L1006">
        <v>17</v>
      </c>
      <c r="M1006">
        <v>19</v>
      </c>
      <c r="N1006">
        <v>35</v>
      </c>
      <c r="P1006">
        <v>11</v>
      </c>
      <c r="Q1006">
        <v>17</v>
      </c>
    </row>
    <row r="1007" spans="1:17" x14ac:dyDescent="0.25">
      <c r="A1007" s="7">
        <v>535003628</v>
      </c>
      <c r="B1007" t="s">
        <v>1192</v>
      </c>
      <c r="C1007" t="s">
        <v>1217</v>
      </c>
      <c r="D1007" s="5">
        <v>2</v>
      </c>
      <c r="E1007" s="5">
        <v>144</v>
      </c>
      <c r="F1007" s="5">
        <v>197</v>
      </c>
      <c r="G1007" s="5">
        <v>3</v>
      </c>
      <c r="H1007" s="5" t="s">
        <v>5</v>
      </c>
      <c r="I1007">
        <v>25</v>
      </c>
      <c r="J1007">
        <v>15</v>
      </c>
      <c r="K1007">
        <v>15</v>
      </c>
      <c r="L1007">
        <v>19</v>
      </c>
      <c r="M1007">
        <v>15</v>
      </c>
      <c r="N1007">
        <v>24</v>
      </c>
      <c r="P1007">
        <v>14</v>
      </c>
      <c r="Q1007">
        <v>17</v>
      </c>
    </row>
    <row r="1008" spans="1:17" x14ac:dyDescent="0.25">
      <c r="A1008" s="7">
        <v>535003628</v>
      </c>
      <c r="B1008" t="s">
        <v>1192</v>
      </c>
      <c r="C1008" t="s">
        <v>1217</v>
      </c>
      <c r="D1008" s="5">
        <v>6</v>
      </c>
      <c r="E1008" s="5">
        <v>164</v>
      </c>
      <c r="F1008" s="5">
        <v>192</v>
      </c>
      <c r="G1008" s="5">
        <v>4</v>
      </c>
      <c r="H1008" s="5" t="s">
        <v>6</v>
      </c>
      <c r="I1008">
        <v>26</v>
      </c>
      <c r="J1008">
        <v>21</v>
      </c>
      <c r="K1008">
        <v>16</v>
      </c>
      <c r="L1008">
        <v>20</v>
      </c>
      <c r="M1008">
        <v>18</v>
      </c>
      <c r="N1008">
        <v>28</v>
      </c>
      <c r="P1008">
        <v>13</v>
      </c>
      <c r="Q1008">
        <v>22</v>
      </c>
    </row>
    <row r="1009" spans="1:17" x14ac:dyDescent="0.25">
      <c r="A1009" s="7">
        <v>529908548</v>
      </c>
      <c r="B1009" t="s">
        <v>1192</v>
      </c>
      <c r="C1009" t="s">
        <v>1218</v>
      </c>
      <c r="D1009" s="5">
        <v>6</v>
      </c>
      <c r="E1009" s="5">
        <v>122</v>
      </c>
      <c r="F1009" s="5">
        <v>192</v>
      </c>
      <c r="G1009" s="5">
        <v>2</v>
      </c>
      <c r="H1009" s="5" t="s">
        <v>8</v>
      </c>
      <c r="I1009">
        <v>16</v>
      </c>
      <c r="J1009">
        <v>13</v>
      </c>
      <c r="K1009">
        <v>12</v>
      </c>
      <c r="L1009">
        <v>17</v>
      </c>
      <c r="M1009">
        <v>16</v>
      </c>
      <c r="N1009">
        <v>24</v>
      </c>
      <c r="P1009">
        <v>10</v>
      </c>
      <c r="Q1009">
        <v>14</v>
      </c>
    </row>
    <row r="1010" spans="1:17" x14ac:dyDescent="0.25">
      <c r="A1010" s="7">
        <v>536006325</v>
      </c>
      <c r="B1010" t="s">
        <v>1219</v>
      </c>
      <c r="C1010" t="s">
        <v>1456</v>
      </c>
      <c r="D1010" s="5">
        <v>4</v>
      </c>
      <c r="E1010" s="5">
        <v>122</v>
      </c>
      <c r="F1010" s="5">
        <v>166</v>
      </c>
      <c r="G1010" s="5">
        <v>2</v>
      </c>
      <c r="H1010" s="5" t="s">
        <v>8</v>
      </c>
      <c r="I1010">
        <v>23</v>
      </c>
      <c r="J1010">
        <v>18</v>
      </c>
      <c r="K1010">
        <v>10</v>
      </c>
      <c r="L1010">
        <v>18</v>
      </c>
      <c r="M1010">
        <v>13</v>
      </c>
      <c r="N1010">
        <v>21</v>
      </c>
      <c r="P1010">
        <v>0</v>
      </c>
      <c r="Q1010">
        <v>19</v>
      </c>
    </row>
    <row r="1011" spans="1:17" x14ac:dyDescent="0.25">
      <c r="A1011" s="7">
        <v>536015048</v>
      </c>
      <c r="B1011" t="s">
        <v>1219</v>
      </c>
      <c r="C1011" t="s">
        <v>1220</v>
      </c>
      <c r="D1011" s="5">
        <v>1</v>
      </c>
      <c r="E1011" s="5">
        <v>144</v>
      </c>
      <c r="F1011" s="5">
        <v>213</v>
      </c>
      <c r="G1011" s="5">
        <v>1</v>
      </c>
      <c r="H1011" s="5" t="s">
        <v>7</v>
      </c>
      <c r="I1011">
        <v>20</v>
      </c>
      <c r="J1011">
        <v>16</v>
      </c>
      <c r="K1011">
        <v>0</v>
      </c>
      <c r="L1011">
        <v>18</v>
      </c>
      <c r="M1011">
        <v>18</v>
      </c>
      <c r="N1011">
        <v>37</v>
      </c>
      <c r="P1011">
        <v>12</v>
      </c>
      <c r="Q1011">
        <v>23</v>
      </c>
    </row>
    <row r="1012" spans="1:17" x14ac:dyDescent="0.25">
      <c r="A1012" s="7">
        <v>536015048</v>
      </c>
      <c r="B1012" t="s">
        <v>1219</v>
      </c>
      <c r="C1012" t="s">
        <v>1220</v>
      </c>
      <c r="D1012" s="5">
        <v>5</v>
      </c>
      <c r="E1012" s="5">
        <v>116</v>
      </c>
      <c r="F1012" s="5">
        <v>208</v>
      </c>
      <c r="G1012" s="5">
        <v>1</v>
      </c>
      <c r="H1012" s="5" t="s">
        <v>7</v>
      </c>
      <c r="I1012">
        <v>19</v>
      </c>
      <c r="J1012">
        <v>16</v>
      </c>
      <c r="K1012">
        <v>13</v>
      </c>
      <c r="L1012">
        <v>17</v>
      </c>
      <c r="M1012">
        <v>18</v>
      </c>
      <c r="N1012">
        <v>0</v>
      </c>
      <c r="P1012">
        <v>12</v>
      </c>
      <c r="Q1012">
        <v>21</v>
      </c>
    </row>
    <row r="1013" spans="1:17" x14ac:dyDescent="0.25">
      <c r="A1013" s="7">
        <v>536006237</v>
      </c>
      <c r="B1013" t="s">
        <v>1219</v>
      </c>
      <c r="C1013" t="s">
        <v>1221</v>
      </c>
      <c r="D1013" s="5">
        <v>1</v>
      </c>
      <c r="E1013" s="5">
        <v>141</v>
      </c>
      <c r="F1013" s="5">
        <v>213</v>
      </c>
      <c r="G1013" s="5">
        <v>3</v>
      </c>
      <c r="H1013" s="5" t="s">
        <v>5</v>
      </c>
      <c r="I1013">
        <v>17</v>
      </c>
      <c r="J1013">
        <v>11</v>
      </c>
      <c r="K1013">
        <v>11</v>
      </c>
      <c r="L1013">
        <v>21</v>
      </c>
      <c r="M1013">
        <v>19</v>
      </c>
      <c r="N1013">
        <v>28</v>
      </c>
      <c r="P1013">
        <v>10</v>
      </c>
      <c r="Q1013">
        <v>24</v>
      </c>
    </row>
    <row r="1014" spans="1:17" x14ac:dyDescent="0.25">
      <c r="A1014" s="7">
        <v>536004688</v>
      </c>
      <c r="B1014" t="s">
        <v>1219</v>
      </c>
      <c r="C1014" t="s">
        <v>1222</v>
      </c>
      <c r="D1014" s="5">
        <v>1</v>
      </c>
      <c r="E1014" s="5">
        <v>159</v>
      </c>
      <c r="F1014" s="5">
        <v>213</v>
      </c>
      <c r="G1014" s="5">
        <v>3</v>
      </c>
      <c r="H1014" s="5" t="s">
        <v>5</v>
      </c>
      <c r="I1014">
        <v>19</v>
      </c>
      <c r="J1014">
        <v>18</v>
      </c>
      <c r="K1014">
        <v>16</v>
      </c>
      <c r="L1014">
        <v>18</v>
      </c>
      <c r="M1014">
        <v>20</v>
      </c>
      <c r="N1014">
        <v>36</v>
      </c>
      <c r="P1014">
        <v>11</v>
      </c>
      <c r="Q1014">
        <v>21</v>
      </c>
    </row>
    <row r="1015" spans="1:17" x14ac:dyDescent="0.25">
      <c r="A1015" s="7">
        <v>536006318</v>
      </c>
      <c r="B1015" t="s">
        <v>1219</v>
      </c>
      <c r="C1015" t="s">
        <v>1223</v>
      </c>
      <c r="D1015" s="5">
        <v>1</v>
      </c>
      <c r="E1015" s="5">
        <v>133</v>
      </c>
      <c r="F1015" s="5">
        <v>213</v>
      </c>
      <c r="G1015" s="5">
        <v>3</v>
      </c>
      <c r="H1015" s="5" t="s">
        <v>5</v>
      </c>
      <c r="I1015">
        <v>18</v>
      </c>
      <c r="J1015">
        <v>13</v>
      </c>
      <c r="K1015">
        <v>13</v>
      </c>
      <c r="L1015">
        <v>17</v>
      </c>
      <c r="M1015">
        <v>18</v>
      </c>
      <c r="N1015">
        <v>27</v>
      </c>
      <c r="P1015">
        <v>9</v>
      </c>
      <c r="Q1015">
        <v>18</v>
      </c>
    </row>
    <row r="1016" spans="1:17" x14ac:dyDescent="0.25">
      <c r="A1016" s="7">
        <v>536006269</v>
      </c>
      <c r="B1016" t="s">
        <v>1219</v>
      </c>
      <c r="C1016" t="s">
        <v>1224</v>
      </c>
      <c r="D1016" s="5">
        <v>4</v>
      </c>
      <c r="E1016" s="5">
        <v>71</v>
      </c>
      <c r="F1016" s="5">
        <v>166</v>
      </c>
      <c r="G1016" s="5">
        <v>2</v>
      </c>
      <c r="H1016" s="5" t="s">
        <v>8</v>
      </c>
      <c r="I1016">
        <v>11</v>
      </c>
      <c r="J1016">
        <v>12</v>
      </c>
      <c r="K1016">
        <v>6</v>
      </c>
      <c r="L1016">
        <v>9</v>
      </c>
      <c r="M1016">
        <v>9</v>
      </c>
      <c r="N1016">
        <v>11</v>
      </c>
      <c r="P1016">
        <v>0</v>
      </c>
      <c r="Q1016">
        <v>13</v>
      </c>
    </row>
    <row r="1017" spans="1:17" x14ac:dyDescent="0.25">
      <c r="A1017" s="7">
        <v>536006371</v>
      </c>
      <c r="B1017" t="s">
        <v>1219</v>
      </c>
      <c r="C1017" t="s">
        <v>1225</v>
      </c>
      <c r="D1017" s="5">
        <v>1</v>
      </c>
      <c r="E1017" s="5">
        <v>156</v>
      </c>
      <c r="F1017" s="5">
        <v>213</v>
      </c>
      <c r="G1017" s="5">
        <v>3</v>
      </c>
      <c r="H1017" s="5" t="s">
        <v>5</v>
      </c>
      <c r="I1017">
        <v>21</v>
      </c>
      <c r="J1017">
        <v>18</v>
      </c>
      <c r="K1017">
        <v>14</v>
      </c>
      <c r="L1017">
        <v>19</v>
      </c>
      <c r="M1017">
        <v>16</v>
      </c>
      <c r="N1017">
        <v>34</v>
      </c>
      <c r="P1017">
        <v>11</v>
      </c>
      <c r="Q1017">
        <v>23</v>
      </c>
    </row>
    <row r="1018" spans="1:17" x14ac:dyDescent="0.25">
      <c r="A1018" s="7">
        <v>536006526</v>
      </c>
      <c r="B1018" t="s">
        <v>1219</v>
      </c>
      <c r="C1018" t="s">
        <v>1226</v>
      </c>
      <c r="D1018" s="5">
        <v>1</v>
      </c>
      <c r="E1018" s="5">
        <v>128</v>
      </c>
      <c r="F1018" s="5">
        <v>213</v>
      </c>
      <c r="G1018" s="5">
        <v>2</v>
      </c>
      <c r="H1018" s="5" t="s">
        <v>8</v>
      </c>
      <c r="I1018">
        <v>14</v>
      </c>
      <c r="J1018">
        <v>13</v>
      </c>
      <c r="K1018">
        <v>13</v>
      </c>
      <c r="L1018">
        <v>17</v>
      </c>
      <c r="M1018">
        <v>15</v>
      </c>
      <c r="N1018">
        <v>34</v>
      </c>
      <c r="P1018">
        <v>9</v>
      </c>
      <c r="Q1018">
        <v>13</v>
      </c>
    </row>
    <row r="1019" spans="1:17" x14ac:dyDescent="0.25">
      <c r="A1019" s="7">
        <v>536006445</v>
      </c>
      <c r="B1019" t="s">
        <v>1219</v>
      </c>
      <c r="C1019" t="s">
        <v>1227</v>
      </c>
      <c r="D1019" s="5">
        <v>1</v>
      </c>
      <c r="E1019" s="5">
        <v>162</v>
      </c>
      <c r="F1019" s="5">
        <v>213</v>
      </c>
      <c r="G1019" s="5">
        <v>3</v>
      </c>
      <c r="H1019" s="5" t="s">
        <v>5</v>
      </c>
      <c r="I1019">
        <v>22</v>
      </c>
      <c r="J1019">
        <v>19</v>
      </c>
      <c r="K1019">
        <v>16</v>
      </c>
      <c r="L1019">
        <v>19</v>
      </c>
      <c r="M1019">
        <v>14</v>
      </c>
      <c r="N1019">
        <v>40</v>
      </c>
      <c r="P1019">
        <v>13</v>
      </c>
      <c r="Q1019">
        <v>19</v>
      </c>
    </row>
    <row r="1020" spans="1:17" x14ac:dyDescent="0.25">
      <c r="A1020" s="7">
        <v>536006558</v>
      </c>
      <c r="B1020" t="s">
        <v>1219</v>
      </c>
      <c r="C1020" t="s">
        <v>1228</v>
      </c>
      <c r="D1020" s="5">
        <v>5</v>
      </c>
      <c r="E1020" s="5">
        <v>122</v>
      </c>
      <c r="F1020" s="5">
        <v>208</v>
      </c>
      <c r="G1020" s="5">
        <v>3</v>
      </c>
      <c r="H1020" s="5" t="s">
        <v>5</v>
      </c>
      <c r="I1020">
        <v>17</v>
      </c>
      <c r="J1020">
        <v>13</v>
      </c>
      <c r="K1020">
        <v>12</v>
      </c>
      <c r="L1020">
        <v>14</v>
      </c>
      <c r="M1020">
        <v>14</v>
      </c>
      <c r="N1020">
        <v>24</v>
      </c>
      <c r="P1020">
        <v>11</v>
      </c>
      <c r="Q1020">
        <v>17</v>
      </c>
    </row>
    <row r="1021" spans="1:17" x14ac:dyDescent="0.25">
      <c r="A1021" s="7">
        <v>536006220</v>
      </c>
      <c r="B1021" t="s">
        <v>1219</v>
      </c>
      <c r="C1021" t="s">
        <v>1229</v>
      </c>
      <c r="D1021" s="5">
        <v>4</v>
      </c>
      <c r="E1021" s="5">
        <v>87</v>
      </c>
      <c r="F1021" s="5">
        <v>166</v>
      </c>
      <c r="G1021" s="5">
        <v>2</v>
      </c>
      <c r="H1021" s="5" t="s">
        <v>8</v>
      </c>
      <c r="I1021">
        <v>13</v>
      </c>
      <c r="J1021">
        <v>14</v>
      </c>
      <c r="K1021">
        <v>7</v>
      </c>
      <c r="L1021">
        <v>11</v>
      </c>
      <c r="M1021">
        <v>14</v>
      </c>
      <c r="N1021">
        <v>15</v>
      </c>
      <c r="P1021">
        <v>0</v>
      </c>
      <c r="Q1021">
        <v>13</v>
      </c>
    </row>
    <row r="1022" spans="1:17" x14ac:dyDescent="0.25">
      <c r="A1022" s="7">
        <v>536006300</v>
      </c>
      <c r="B1022" t="s">
        <v>1219</v>
      </c>
      <c r="C1022" t="s">
        <v>1230</v>
      </c>
      <c r="D1022" s="5">
        <v>4</v>
      </c>
      <c r="E1022" s="5">
        <v>85</v>
      </c>
      <c r="F1022" s="5">
        <v>166</v>
      </c>
      <c r="G1022" s="5">
        <v>2</v>
      </c>
      <c r="H1022" s="5" t="s">
        <v>8</v>
      </c>
      <c r="I1022">
        <v>14</v>
      </c>
      <c r="J1022">
        <v>13</v>
      </c>
      <c r="K1022">
        <v>7</v>
      </c>
      <c r="L1022">
        <v>11</v>
      </c>
      <c r="M1022">
        <v>14</v>
      </c>
      <c r="N1022">
        <v>14</v>
      </c>
      <c r="P1022">
        <v>0</v>
      </c>
      <c r="Q1022">
        <v>12</v>
      </c>
    </row>
    <row r="1023" spans="1:17" x14ac:dyDescent="0.25">
      <c r="A1023" s="7">
        <v>536006290</v>
      </c>
      <c r="B1023" t="s">
        <v>1219</v>
      </c>
      <c r="C1023" t="s">
        <v>1231</v>
      </c>
      <c r="D1023" s="5">
        <v>4</v>
      </c>
      <c r="E1023" s="5">
        <v>88</v>
      </c>
      <c r="F1023" s="5">
        <v>166</v>
      </c>
      <c r="G1023" s="5">
        <v>2</v>
      </c>
      <c r="H1023" s="5" t="s">
        <v>8</v>
      </c>
      <c r="I1023">
        <v>14</v>
      </c>
      <c r="J1023">
        <v>14</v>
      </c>
      <c r="K1023">
        <v>7</v>
      </c>
      <c r="L1023">
        <v>11</v>
      </c>
      <c r="M1023">
        <v>14</v>
      </c>
      <c r="N1023">
        <v>16</v>
      </c>
      <c r="P1023">
        <v>0</v>
      </c>
      <c r="Q1023">
        <v>12</v>
      </c>
    </row>
    <row r="1024" spans="1:17" x14ac:dyDescent="0.25">
      <c r="A1024" s="7">
        <v>536007343</v>
      </c>
      <c r="B1024" t="s">
        <v>1219</v>
      </c>
      <c r="C1024" t="s">
        <v>1232</v>
      </c>
      <c r="D1024" s="5">
        <v>1</v>
      </c>
      <c r="E1024" s="5">
        <v>96</v>
      </c>
      <c r="F1024" s="5">
        <v>213</v>
      </c>
      <c r="G1024" s="5">
        <v>1</v>
      </c>
      <c r="H1024" s="5" t="s">
        <v>7</v>
      </c>
      <c r="I1024">
        <v>19</v>
      </c>
      <c r="J1024">
        <v>10</v>
      </c>
      <c r="K1024">
        <v>10</v>
      </c>
      <c r="L1024">
        <v>16</v>
      </c>
      <c r="M1024">
        <v>18</v>
      </c>
      <c r="N1024">
        <v>0</v>
      </c>
      <c r="P1024">
        <v>8</v>
      </c>
      <c r="Q1024">
        <v>15</v>
      </c>
    </row>
    <row r="1025" spans="1:17" x14ac:dyDescent="0.25">
      <c r="A1025" s="7">
        <v>536007343</v>
      </c>
      <c r="B1025" t="s">
        <v>1219</v>
      </c>
      <c r="C1025" t="s">
        <v>1232</v>
      </c>
      <c r="D1025" s="5">
        <v>11</v>
      </c>
      <c r="E1025" s="5">
        <v>157</v>
      </c>
      <c r="F1025" s="5">
        <v>210</v>
      </c>
      <c r="G1025" s="5">
        <v>3</v>
      </c>
      <c r="H1025" s="5" t="s">
        <v>5</v>
      </c>
      <c r="I1025">
        <v>20</v>
      </c>
      <c r="J1025">
        <v>17</v>
      </c>
      <c r="K1025">
        <v>14</v>
      </c>
      <c r="L1025">
        <v>19</v>
      </c>
      <c r="M1025">
        <v>17</v>
      </c>
      <c r="N1025">
        <v>38</v>
      </c>
      <c r="P1025">
        <v>11</v>
      </c>
      <c r="Q1025">
        <v>21</v>
      </c>
    </row>
    <row r="1026" spans="1:17" x14ac:dyDescent="0.25">
      <c r="A1026" s="7">
        <v>536006396</v>
      </c>
      <c r="B1026" t="s">
        <v>1219</v>
      </c>
      <c r="C1026" t="s">
        <v>1233</v>
      </c>
      <c r="D1026" s="5">
        <v>5</v>
      </c>
      <c r="E1026" s="5">
        <v>165</v>
      </c>
      <c r="F1026" s="5">
        <v>208</v>
      </c>
      <c r="G1026" s="5">
        <v>3</v>
      </c>
      <c r="H1026" s="5" t="s">
        <v>5</v>
      </c>
      <c r="I1026">
        <v>23</v>
      </c>
      <c r="J1026">
        <v>19</v>
      </c>
      <c r="K1026">
        <v>16</v>
      </c>
      <c r="L1026">
        <v>21</v>
      </c>
      <c r="M1026">
        <v>18</v>
      </c>
      <c r="N1026">
        <v>32</v>
      </c>
      <c r="P1026">
        <v>14</v>
      </c>
      <c r="Q1026">
        <v>22</v>
      </c>
    </row>
    <row r="1027" spans="1:17" x14ac:dyDescent="0.25">
      <c r="A1027" s="7">
        <v>536006491</v>
      </c>
      <c r="B1027" t="s">
        <v>1219</v>
      </c>
      <c r="C1027" t="s">
        <v>1234</v>
      </c>
      <c r="D1027" s="5">
        <v>6</v>
      </c>
      <c r="E1027" s="5">
        <v>156</v>
      </c>
      <c r="F1027" s="5">
        <v>192</v>
      </c>
      <c r="G1027" s="5">
        <v>3</v>
      </c>
      <c r="H1027" s="5" t="s">
        <v>5</v>
      </c>
      <c r="I1027">
        <v>25</v>
      </c>
      <c r="J1027">
        <v>17</v>
      </c>
      <c r="K1027">
        <v>14</v>
      </c>
      <c r="L1027">
        <v>20</v>
      </c>
      <c r="M1027">
        <v>16</v>
      </c>
      <c r="N1027">
        <v>27</v>
      </c>
      <c r="P1027">
        <v>13</v>
      </c>
      <c r="Q1027">
        <v>24</v>
      </c>
    </row>
    <row r="1028" spans="1:17" x14ac:dyDescent="0.25">
      <c r="A1028" s="7">
        <v>536006710</v>
      </c>
      <c r="B1028" t="s">
        <v>1219</v>
      </c>
      <c r="C1028" t="s">
        <v>1235</v>
      </c>
      <c r="D1028" s="5">
        <v>4</v>
      </c>
      <c r="E1028" s="5">
        <v>108</v>
      </c>
      <c r="F1028" s="5">
        <v>166</v>
      </c>
      <c r="G1028" s="5">
        <v>2</v>
      </c>
      <c r="H1028" s="5" t="s">
        <v>8</v>
      </c>
      <c r="I1028">
        <v>22</v>
      </c>
      <c r="J1028">
        <v>14</v>
      </c>
      <c r="K1028">
        <v>9</v>
      </c>
      <c r="L1028">
        <v>14</v>
      </c>
      <c r="M1028">
        <v>15</v>
      </c>
      <c r="N1028">
        <v>19</v>
      </c>
      <c r="P1028">
        <v>0</v>
      </c>
      <c r="Q1028">
        <v>15</v>
      </c>
    </row>
    <row r="1029" spans="1:17" x14ac:dyDescent="0.25">
      <c r="A1029" s="7">
        <v>536006251</v>
      </c>
      <c r="B1029" t="s">
        <v>1219</v>
      </c>
      <c r="C1029" t="s">
        <v>1236</v>
      </c>
      <c r="D1029" s="5">
        <v>1</v>
      </c>
      <c r="E1029" s="5">
        <v>160</v>
      </c>
      <c r="F1029" s="5">
        <v>213</v>
      </c>
      <c r="G1029" s="5">
        <v>3</v>
      </c>
      <c r="H1029" s="5" t="s">
        <v>5</v>
      </c>
      <c r="I1029">
        <v>21</v>
      </c>
      <c r="J1029">
        <v>16</v>
      </c>
      <c r="K1029">
        <v>16</v>
      </c>
      <c r="L1029">
        <v>17</v>
      </c>
      <c r="M1029">
        <v>17</v>
      </c>
      <c r="N1029">
        <v>40</v>
      </c>
      <c r="P1029">
        <v>10</v>
      </c>
      <c r="Q1029">
        <v>23</v>
      </c>
    </row>
    <row r="1030" spans="1:17" x14ac:dyDescent="0.25">
      <c r="A1030" s="7">
        <v>536006406</v>
      </c>
      <c r="B1030" t="s">
        <v>1219</v>
      </c>
      <c r="C1030" t="s">
        <v>1238</v>
      </c>
      <c r="D1030" s="5">
        <v>1</v>
      </c>
      <c r="E1030" s="5">
        <v>158</v>
      </c>
      <c r="F1030" s="5">
        <v>213</v>
      </c>
      <c r="G1030" s="5">
        <v>3</v>
      </c>
      <c r="H1030" s="5" t="s">
        <v>5</v>
      </c>
      <c r="I1030">
        <v>24</v>
      </c>
      <c r="J1030">
        <v>19</v>
      </c>
      <c r="K1030">
        <v>14</v>
      </c>
      <c r="L1030">
        <v>18</v>
      </c>
      <c r="M1030">
        <v>17</v>
      </c>
      <c r="N1030">
        <v>30</v>
      </c>
      <c r="P1030">
        <v>9</v>
      </c>
      <c r="Q1030">
        <v>27</v>
      </c>
    </row>
    <row r="1031" spans="1:17" x14ac:dyDescent="0.25">
      <c r="A1031" s="7">
        <v>536006420</v>
      </c>
      <c r="B1031" t="s">
        <v>1219</v>
      </c>
      <c r="C1031" t="s">
        <v>1239</v>
      </c>
      <c r="D1031" s="5">
        <v>4</v>
      </c>
      <c r="E1031" s="5">
        <v>105</v>
      </c>
      <c r="F1031" s="5">
        <v>166</v>
      </c>
      <c r="G1031" s="5">
        <v>3</v>
      </c>
      <c r="H1031" s="5" t="s">
        <v>5</v>
      </c>
      <c r="I1031">
        <v>17</v>
      </c>
      <c r="J1031">
        <v>12</v>
      </c>
      <c r="K1031">
        <v>12</v>
      </c>
      <c r="L1031">
        <v>15</v>
      </c>
      <c r="M1031">
        <v>14</v>
      </c>
      <c r="N1031">
        <v>16</v>
      </c>
      <c r="P1031">
        <v>1</v>
      </c>
      <c r="Q1031">
        <v>18</v>
      </c>
    </row>
    <row r="1032" spans="1:17" x14ac:dyDescent="0.25">
      <c r="A1032" s="7">
        <v>536006389</v>
      </c>
      <c r="B1032" t="s">
        <v>1219</v>
      </c>
      <c r="C1032" t="s">
        <v>1240</v>
      </c>
      <c r="D1032" s="5">
        <v>2</v>
      </c>
      <c r="E1032" s="5">
        <v>129</v>
      </c>
      <c r="F1032" s="5">
        <v>197</v>
      </c>
      <c r="G1032" s="5">
        <v>2</v>
      </c>
      <c r="H1032" s="5" t="s">
        <v>8</v>
      </c>
      <c r="I1032">
        <v>23</v>
      </c>
      <c r="J1032">
        <v>15</v>
      </c>
      <c r="K1032">
        <v>16</v>
      </c>
      <c r="L1032">
        <v>20</v>
      </c>
      <c r="M1032">
        <v>15</v>
      </c>
      <c r="N1032">
        <v>20</v>
      </c>
      <c r="P1032">
        <v>9</v>
      </c>
      <c r="Q1032">
        <v>11</v>
      </c>
    </row>
    <row r="1033" spans="1:17" x14ac:dyDescent="0.25">
      <c r="A1033" s="7">
        <v>536006452</v>
      </c>
      <c r="B1033" t="s">
        <v>1219</v>
      </c>
      <c r="C1033" t="s">
        <v>1241</v>
      </c>
      <c r="D1033" s="5">
        <v>3</v>
      </c>
      <c r="E1033" s="5">
        <v>120</v>
      </c>
      <c r="F1033" s="5">
        <v>182</v>
      </c>
      <c r="G1033" s="5">
        <v>2</v>
      </c>
      <c r="H1033" s="5" t="s">
        <v>8</v>
      </c>
      <c r="I1033">
        <v>19</v>
      </c>
      <c r="J1033">
        <v>16</v>
      </c>
      <c r="K1033">
        <v>7</v>
      </c>
      <c r="L1033">
        <v>15</v>
      </c>
      <c r="M1033">
        <v>15</v>
      </c>
      <c r="N1033">
        <v>29</v>
      </c>
      <c r="P1033">
        <v>0</v>
      </c>
      <c r="Q1033">
        <v>19</v>
      </c>
    </row>
    <row r="1034" spans="1:17" x14ac:dyDescent="0.25">
      <c r="A1034" s="7">
        <v>536006484</v>
      </c>
      <c r="B1034" t="s">
        <v>1219</v>
      </c>
      <c r="C1034" t="s">
        <v>1243</v>
      </c>
      <c r="D1034" s="5">
        <v>1</v>
      </c>
      <c r="E1034" s="5">
        <v>78</v>
      </c>
      <c r="F1034" s="5">
        <v>213</v>
      </c>
      <c r="G1034" s="5">
        <v>1</v>
      </c>
      <c r="H1034" s="5" t="s">
        <v>7</v>
      </c>
      <c r="I1034">
        <v>17</v>
      </c>
      <c r="J1034">
        <v>14</v>
      </c>
      <c r="K1034">
        <v>13</v>
      </c>
      <c r="L1034">
        <v>0</v>
      </c>
      <c r="M1034">
        <v>11</v>
      </c>
      <c r="N1034">
        <v>0</v>
      </c>
      <c r="P1034">
        <v>9</v>
      </c>
      <c r="Q1034">
        <v>14</v>
      </c>
    </row>
    <row r="1035" spans="1:17" x14ac:dyDescent="0.25">
      <c r="A1035" s="7">
        <v>536006484</v>
      </c>
      <c r="B1035" t="s">
        <v>1219</v>
      </c>
      <c r="C1035" t="s">
        <v>1243</v>
      </c>
      <c r="D1035" s="5">
        <v>2</v>
      </c>
      <c r="E1035" s="5">
        <v>125</v>
      </c>
      <c r="F1035" s="5">
        <v>197</v>
      </c>
      <c r="G1035" s="5">
        <v>2</v>
      </c>
      <c r="H1035" s="5" t="s">
        <v>8</v>
      </c>
      <c r="I1035">
        <v>20</v>
      </c>
      <c r="J1035">
        <v>14</v>
      </c>
      <c r="K1035">
        <v>14</v>
      </c>
      <c r="L1035">
        <v>18</v>
      </c>
      <c r="M1035">
        <v>15</v>
      </c>
      <c r="N1035">
        <v>18</v>
      </c>
      <c r="P1035">
        <v>10</v>
      </c>
      <c r="Q1035">
        <v>16</v>
      </c>
    </row>
    <row r="1036" spans="1:17" x14ac:dyDescent="0.25">
      <c r="A1036" s="7">
        <v>536006276</v>
      </c>
      <c r="B1036" t="s">
        <v>1219</v>
      </c>
      <c r="C1036" t="s">
        <v>1244</v>
      </c>
      <c r="D1036" s="5">
        <v>2</v>
      </c>
      <c r="E1036" s="5">
        <v>165</v>
      </c>
      <c r="F1036" s="5">
        <v>197</v>
      </c>
      <c r="G1036" s="5">
        <v>4</v>
      </c>
      <c r="H1036" s="5" t="s">
        <v>6</v>
      </c>
      <c r="I1036">
        <v>28</v>
      </c>
      <c r="J1036">
        <v>18</v>
      </c>
      <c r="K1036">
        <v>16</v>
      </c>
      <c r="L1036">
        <v>18</v>
      </c>
      <c r="M1036">
        <v>18</v>
      </c>
      <c r="N1036">
        <v>32</v>
      </c>
      <c r="P1036">
        <v>11</v>
      </c>
      <c r="Q1036">
        <v>24</v>
      </c>
    </row>
    <row r="1037" spans="1:17" x14ac:dyDescent="0.25">
      <c r="A1037" s="7">
        <v>536006477</v>
      </c>
      <c r="B1037" t="s">
        <v>1219</v>
      </c>
      <c r="C1037" t="s">
        <v>1245</v>
      </c>
      <c r="D1037" s="5">
        <v>2</v>
      </c>
      <c r="E1037" s="5">
        <v>82</v>
      </c>
      <c r="F1037" s="5">
        <v>197</v>
      </c>
      <c r="G1037" s="5">
        <v>1</v>
      </c>
      <c r="H1037" s="5" t="s">
        <v>7</v>
      </c>
      <c r="I1037">
        <v>14</v>
      </c>
      <c r="J1037">
        <v>8</v>
      </c>
      <c r="K1037">
        <v>10</v>
      </c>
      <c r="L1037">
        <v>15</v>
      </c>
      <c r="M1037">
        <v>12</v>
      </c>
      <c r="N1037">
        <v>0</v>
      </c>
      <c r="P1037">
        <v>8</v>
      </c>
      <c r="Q1037">
        <v>15</v>
      </c>
    </row>
    <row r="1038" spans="1:17" x14ac:dyDescent="0.25">
      <c r="A1038" s="7">
        <v>536006477</v>
      </c>
      <c r="B1038" t="s">
        <v>1219</v>
      </c>
      <c r="C1038" t="s">
        <v>1245</v>
      </c>
      <c r="D1038" s="5">
        <v>1</v>
      </c>
      <c r="E1038" s="5">
        <v>123</v>
      </c>
      <c r="F1038" s="5">
        <v>213</v>
      </c>
      <c r="G1038" s="5">
        <v>3</v>
      </c>
      <c r="H1038" s="5" t="s">
        <v>5</v>
      </c>
      <c r="I1038">
        <v>16</v>
      </c>
      <c r="J1038">
        <v>12</v>
      </c>
      <c r="K1038">
        <v>11</v>
      </c>
      <c r="L1038">
        <v>17</v>
      </c>
      <c r="M1038">
        <v>13</v>
      </c>
      <c r="N1038">
        <v>28</v>
      </c>
      <c r="P1038">
        <v>9</v>
      </c>
      <c r="Q1038">
        <v>17</v>
      </c>
    </row>
    <row r="1039" spans="1:17" x14ac:dyDescent="0.25">
      <c r="A1039" s="7">
        <v>536007791</v>
      </c>
      <c r="B1039" t="s">
        <v>1219</v>
      </c>
      <c r="C1039" t="s">
        <v>1246</v>
      </c>
      <c r="D1039" s="5">
        <v>1</v>
      </c>
      <c r="E1039" s="5">
        <v>104</v>
      </c>
      <c r="F1039" s="5">
        <v>213</v>
      </c>
      <c r="G1039" s="5">
        <v>1</v>
      </c>
      <c r="H1039" s="5" t="s">
        <v>7</v>
      </c>
      <c r="I1039">
        <v>14</v>
      </c>
      <c r="J1039">
        <v>16</v>
      </c>
      <c r="K1039">
        <v>12</v>
      </c>
      <c r="L1039">
        <v>17</v>
      </c>
      <c r="M1039">
        <v>14</v>
      </c>
      <c r="N1039">
        <v>23</v>
      </c>
      <c r="P1039">
        <v>8</v>
      </c>
      <c r="Q1039">
        <v>0</v>
      </c>
    </row>
    <row r="1040" spans="1:17" x14ac:dyDescent="0.25">
      <c r="A1040" s="7">
        <v>536006332</v>
      </c>
      <c r="B1040" t="s">
        <v>1219</v>
      </c>
      <c r="C1040" t="s">
        <v>1247</v>
      </c>
      <c r="D1040" s="5">
        <v>1</v>
      </c>
      <c r="E1040" s="5">
        <v>157</v>
      </c>
      <c r="F1040" s="5">
        <v>213</v>
      </c>
      <c r="G1040" s="5">
        <v>3</v>
      </c>
      <c r="H1040" s="5" t="s">
        <v>5</v>
      </c>
      <c r="I1040">
        <v>23</v>
      </c>
      <c r="J1040">
        <v>16</v>
      </c>
      <c r="K1040">
        <v>16</v>
      </c>
      <c r="L1040">
        <v>18</v>
      </c>
      <c r="M1040">
        <v>17</v>
      </c>
      <c r="N1040">
        <v>36</v>
      </c>
      <c r="P1040">
        <v>11</v>
      </c>
      <c r="Q1040">
        <v>20</v>
      </c>
    </row>
    <row r="1041" spans="1:17" x14ac:dyDescent="0.25">
      <c r="A1041" s="7">
        <v>536006283</v>
      </c>
      <c r="B1041" t="s">
        <v>1219</v>
      </c>
      <c r="C1041" t="s">
        <v>1248</v>
      </c>
      <c r="D1041" s="5">
        <v>1</v>
      </c>
      <c r="E1041" s="5">
        <v>133</v>
      </c>
      <c r="F1041" s="5">
        <v>213</v>
      </c>
      <c r="G1041" s="5">
        <v>3</v>
      </c>
      <c r="H1041" s="5" t="s">
        <v>5</v>
      </c>
      <c r="I1041">
        <v>20</v>
      </c>
      <c r="J1041">
        <v>13</v>
      </c>
      <c r="K1041">
        <v>13</v>
      </c>
      <c r="L1041">
        <v>18</v>
      </c>
      <c r="M1041">
        <v>12</v>
      </c>
      <c r="N1041">
        <v>33</v>
      </c>
      <c r="P1041">
        <v>9</v>
      </c>
      <c r="Q1041">
        <v>15</v>
      </c>
    </row>
    <row r="1042" spans="1:17" x14ac:dyDescent="0.25">
      <c r="A1042" s="7">
        <v>536006188</v>
      </c>
      <c r="B1042" t="s">
        <v>1219</v>
      </c>
      <c r="C1042" t="s">
        <v>1249</v>
      </c>
      <c r="D1042" s="5">
        <v>1</v>
      </c>
      <c r="E1042" s="5">
        <v>140</v>
      </c>
      <c r="F1042" s="5">
        <v>213</v>
      </c>
      <c r="G1042" s="5">
        <v>3</v>
      </c>
      <c r="H1042" s="5" t="s">
        <v>5</v>
      </c>
      <c r="I1042">
        <v>19</v>
      </c>
      <c r="J1042">
        <v>16</v>
      </c>
      <c r="K1042">
        <v>11</v>
      </c>
      <c r="L1042">
        <v>16</v>
      </c>
      <c r="M1042">
        <v>15</v>
      </c>
      <c r="N1042">
        <v>36</v>
      </c>
      <c r="P1042">
        <v>10</v>
      </c>
      <c r="Q1042">
        <v>17</v>
      </c>
    </row>
    <row r="1043" spans="1:17" x14ac:dyDescent="0.25">
      <c r="A1043" s="7">
        <v>536006195</v>
      </c>
      <c r="B1043" t="s">
        <v>1219</v>
      </c>
      <c r="C1043" t="s">
        <v>1250</v>
      </c>
      <c r="D1043" s="5">
        <v>4</v>
      </c>
      <c r="E1043" s="5">
        <v>107</v>
      </c>
      <c r="F1043" s="5">
        <v>166</v>
      </c>
      <c r="G1043" s="5">
        <v>2</v>
      </c>
      <c r="H1043" s="5" t="s">
        <v>8</v>
      </c>
      <c r="I1043">
        <v>22</v>
      </c>
      <c r="J1043">
        <v>13</v>
      </c>
      <c r="K1043">
        <v>9</v>
      </c>
      <c r="L1043">
        <v>14</v>
      </c>
      <c r="M1043">
        <v>15</v>
      </c>
      <c r="N1043">
        <v>18</v>
      </c>
      <c r="P1043">
        <v>0</v>
      </c>
      <c r="Q1043">
        <v>16</v>
      </c>
    </row>
    <row r="1044" spans="1:17" x14ac:dyDescent="0.25">
      <c r="A1044" s="7">
        <v>536006519</v>
      </c>
      <c r="B1044" t="s">
        <v>1219</v>
      </c>
      <c r="C1044" t="s">
        <v>1251</v>
      </c>
      <c r="D1044" s="5">
        <v>1</v>
      </c>
      <c r="E1044" s="5">
        <v>130</v>
      </c>
      <c r="F1044" s="5">
        <v>213</v>
      </c>
      <c r="G1044" s="5">
        <v>1</v>
      </c>
      <c r="H1044" s="5" t="s">
        <v>7</v>
      </c>
      <c r="I1044">
        <v>21</v>
      </c>
      <c r="J1044">
        <v>18</v>
      </c>
      <c r="K1044">
        <v>16</v>
      </c>
      <c r="L1044">
        <v>19</v>
      </c>
      <c r="M1044">
        <v>19</v>
      </c>
      <c r="N1044">
        <v>0</v>
      </c>
      <c r="P1044">
        <v>13</v>
      </c>
      <c r="Q1044">
        <v>24</v>
      </c>
    </row>
    <row r="1045" spans="1:17" x14ac:dyDescent="0.25">
      <c r="A1045" s="7">
        <v>536006170</v>
      </c>
      <c r="B1045" t="s">
        <v>1219</v>
      </c>
      <c r="C1045" t="s">
        <v>1252</v>
      </c>
      <c r="D1045" s="5">
        <v>1</v>
      </c>
      <c r="E1045" s="5">
        <v>157</v>
      </c>
      <c r="F1045" s="5">
        <v>213</v>
      </c>
      <c r="G1045" s="5">
        <v>3</v>
      </c>
      <c r="H1045" s="5" t="s">
        <v>5</v>
      </c>
      <c r="I1045">
        <v>19</v>
      </c>
      <c r="J1045">
        <v>16</v>
      </c>
      <c r="K1045">
        <v>14</v>
      </c>
      <c r="L1045">
        <v>17</v>
      </c>
      <c r="M1045">
        <v>19</v>
      </c>
      <c r="N1045">
        <v>37</v>
      </c>
      <c r="P1045">
        <v>11</v>
      </c>
      <c r="Q1045">
        <v>24</v>
      </c>
    </row>
    <row r="1046" spans="1:17" x14ac:dyDescent="0.25">
      <c r="A1046" s="7">
        <v>536006364</v>
      </c>
      <c r="B1046" t="s">
        <v>1219</v>
      </c>
      <c r="C1046" t="s">
        <v>1253</v>
      </c>
      <c r="D1046" s="5">
        <v>4</v>
      </c>
      <c r="E1046" s="5">
        <v>89</v>
      </c>
      <c r="F1046" s="5">
        <v>166</v>
      </c>
      <c r="G1046" s="5">
        <v>2</v>
      </c>
      <c r="H1046" s="5" t="s">
        <v>8</v>
      </c>
      <c r="I1046">
        <v>15</v>
      </c>
      <c r="J1046">
        <v>14</v>
      </c>
      <c r="K1046">
        <v>7</v>
      </c>
      <c r="L1046">
        <v>11</v>
      </c>
      <c r="M1046">
        <v>14</v>
      </c>
      <c r="N1046">
        <v>15</v>
      </c>
      <c r="P1046">
        <v>0</v>
      </c>
      <c r="Q1046">
        <v>13</v>
      </c>
    </row>
    <row r="1047" spans="1:17" x14ac:dyDescent="0.25">
      <c r="A1047" s="7">
        <v>536006156</v>
      </c>
      <c r="B1047" t="s">
        <v>1219</v>
      </c>
      <c r="C1047" t="s">
        <v>1254</v>
      </c>
      <c r="D1047" s="5">
        <v>4</v>
      </c>
      <c r="E1047" s="5">
        <v>107</v>
      </c>
      <c r="F1047" s="5">
        <v>166</v>
      </c>
      <c r="G1047" s="5">
        <v>2</v>
      </c>
      <c r="H1047" s="5" t="s">
        <v>8</v>
      </c>
      <c r="I1047">
        <v>22</v>
      </c>
      <c r="J1047">
        <v>13</v>
      </c>
      <c r="K1047">
        <v>8</v>
      </c>
      <c r="L1047">
        <v>14</v>
      </c>
      <c r="M1047">
        <v>15</v>
      </c>
      <c r="N1047">
        <v>20</v>
      </c>
      <c r="P1047">
        <v>0</v>
      </c>
      <c r="Q1047">
        <v>15</v>
      </c>
    </row>
    <row r="1048" spans="1:17" x14ac:dyDescent="0.25">
      <c r="A1048" s="7">
        <v>536006565</v>
      </c>
      <c r="B1048" t="s">
        <v>1219</v>
      </c>
      <c r="C1048" t="s">
        <v>1255</v>
      </c>
      <c r="D1048" s="5">
        <v>6</v>
      </c>
      <c r="E1048" s="5">
        <v>129</v>
      </c>
      <c r="F1048" s="5">
        <v>192</v>
      </c>
      <c r="G1048" s="5">
        <v>3</v>
      </c>
      <c r="H1048" s="5" t="s">
        <v>5</v>
      </c>
      <c r="I1048">
        <v>21</v>
      </c>
      <c r="J1048">
        <v>18</v>
      </c>
      <c r="K1048">
        <v>13</v>
      </c>
      <c r="L1048">
        <v>16</v>
      </c>
      <c r="M1048">
        <v>15</v>
      </c>
      <c r="N1048">
        <v>18</v>
      </c>
      <c r="P1048">
        <v>9</v>
      </c>
      <c r="Q1048">
        <v>19</v>
      </c>
    </row>
    <row r="1049" spans="1:17" x14ac:dyDescent="0.25">
      <c r="A1049" s="7">
        <v>536006413</v>
      </c>
      <c r="B1049" t="s">
        <v>1219</v>
      </c>
      <c r="C1049" t="s">
        <v>1256</v>
      </c>
      <c r="D1049" s="5">
        <v>4</v>
      </c>
      <c r="E1049" s="5">
        <v>82</v>
      </c>
      <c r="F1049" s="5">
        <v>166</v>
      </c>
      <c r="G1049" s="5">
        <v>2</v>
      </c>
      <c r="H1049" s="5" t="s">
        <v>8</v>
      </c>
      <c r="I1049">
        <v>13</v>
      </c>
      <c r="J1049">
        <v>11</v>
      </c>
      <c r="K1049">
        <v>7</v>
      </c>
      <c r="L1049">
        <v>13</v>
      </c>
      <c r="M1049">
        <v>13</v>
      </c>
      <c r="N1049">
        <v>13</v>
      </c>
      <c r="P1049">
        <v>0</v>
      </c>
      <c r="Q1049">
        <v>12</v>
      </c>
    </row>
    <row r="1050" spans="1:17" x14ac:dyDescent="0.25">
      <c r="A1050" s="7">
        <v>536004663</v>
      </c>
      <c r="B1050" t="s">
        <v>1219</v>
      </c>
      <c r="C1050" t="s">
        <v>1257</v>
      </c>
      <c r="D1050" s="5">
        <v>10</v>
      </c>
      <c r="E1050" s="5">
        <v>61</v>
      </c>
      <c r="F1050" s="5">
        <v>195</v>
      </c>
      <c r="G1050" s="5">
        <v>1</v>
      </c>
      <c r="H1050" s="5" t="s">
        <v>7</v>
      </c>
      <c r="I1050">
        <v>8</v>
      </c>
      <c r="J1050">
        <v>11</v>
      </c>
      <c r="K1050">
        <v>10</v>
      </c>
      <c r="L1050">
        <v>12</v>
      </c>
      <c r="M1050">
        <v>7</v>
      </c>
      <c r="N1050">
        <v>0</v>
      </c>
      <c r="P1050">
        <v>6</v>
      </c>
      <c r="Q1050">
        <v>7</v>
      </c>
    </row>
    <row r="1051" spans="1:17" x14ac:dyDescent="0.25">
      <c r="A1051" s="7">
        <v>516008525</v>
      </c>
      <c r="B1051" t="s">
        <v>1258</v>
      </c>
      <c r="C1051" t="s">
        <v>1259</v>
      </c>
      <c r="D1051" s="5">
        <v>1</v>
      </c>
      <c r="E1051" s="5">
        <v>168</v>
      </c>
      <c r="F1051" s="5">
        <v>213</v>
      </c>
      <c r="G1051" s="5">
        <v>3</v>
      </c>
      <c r="H1051" s="5" t="s">
        <v>5</v>
      </c>
      <c r="I1051">
        <v>27</v>
      </c>
      <c r="J1051">
        <v>19</v>
      </c>
      <c r="K1051">
        <v>15</v>
      </c>
      <c r="L1051">
        <v>18</v>
      </c>
      <c r="M1051">
        <v>15</v>
      </c>
      <c r="N1051">
        <v>37</v>
      </c>
      <c r="P1051">
        <v>12</v>
      </c>
      <c r="Q1051">
        <v>25</v>
      </c>
    </row>
    <row r="1052" spans="1:17" x14ac:dyDescent="0.25">
      <c r="A1052" s="7">
        <v>509105454</v>
      </c>
      <c r="B1052" t="s">
        <v>1258</v>
      </c>
      <c r="C1052" t="s">
        <v>1260</v>
      </c>
      <c r="D1052" s="5">
        <v>2</v>
      </c>
      <c r="E1052" s="5">
        <v>122</v>
      </c>
      <c r="F1052" s="5">
        <v>197</v>
      </c>
      <c r="G1052" s="5">
        <v>2</v>
      </c>
      <c r="H1052" s="5" t="s">
        <v>8</v>
      </c>
      <c r="I1052">
        <v>26</v>
      </c>
      <c r="J1052">
        <v>12</v>
      </c>
      <c r="K1052">
        <v>10</v>
      </c>
      <c r="L1052">
        <v>17</v>
      </c>
      <c r="M1052">
        <v>14</v>
      </c>
      <c r="N1052">
        <v>15</v>
      </c>
      <c r="P1052">
        <v>11</v>
      </c>
      <c r="Q1052">
        <v>17</v>
      </c>
    </row>
    <row r="1053" spans="1:17" x14ac:dyDescent="0.25">
      <c r="A1053" s="7">
        <v>505008114</v>
      </c>
      <c r="B1053" t="s">
        <v>1258</v>
      </c>
      <c r="C1053" t="s">
        <v>1261</v>
      </c>
      <c r="D1053" s="5">
        <v>2</v>
      </c>
      <c r="E1053" s="5">
        <v>169</v>
      </c>
      <c r="F1053" s="5">
        <v>197</v>
      </c>
      <c r="G1053" s="5">
        <v>4</v>
      </c>
      <c r="H1053" s="5" t="s">
        <v>6</v>
      </c>
      <c r="I1053">
        <v>25</v>
      </c>
      <c r="J1053">
        <v>17</v>
      </c>
      <c r="K1053">
        <v>14</v>
      </c>
      <c r="L1053">
        <v>20</v>
      </c>
      <c r="M1053">
        <v>20</v>
      </c>
      <c r="N1053">
        <v>33</v>
      </c>
      <c r="P1053">
        <v>14</v>
      </c>
      <c r="Q1053">
        <v>26</v>
      </c>
    </row>
    <row r="1054" spans="1:17" x14ac:dyDescent="0.25">
      <c r="A1054" s="7">
        <v>510008889</v>
      </c>
      <c r="B1054" t="s">
        <v>1258</v>
      </c>
      <c r="C1054" t="s">
        <v>1262</v>
      </c>
      <c r="D1054" s="5">
        <v>6</v>
      </c>
      <c r="E1054" s="5">
        <v>125</v>
      </c>
      <c r="F1054" s="5">
        <v>192</v>
      </c>
      <c r="G1054" s="5">
        <v>3</v>
      </c>
      <c r="H1054" s="5" t="s">
        <v>5</v>
      </c>
      <c r="I1054">
        <v>17</v>
      </c>
      <c r="J1054">
        <v>12</v>
      </c>
      <c r="K1054">
        <v>12</v>
      </c>
      <c r="L1054">
        <v>19</v>
      </c>
      <c r="M1054">
        <v>15</v>
      </c>
      <c r="N1054">
        <v>20</v>
      </c>
      <c r="P1054">
        <v>12</v>
      </c>
      <c r="Q1054">
        <v>18</v>
      </c>
    </row>
    <row r="1055" spans="1:17" x14ac:dyDescent="0.25">
      <c r="A1055" s="7">
        <v>532141130</v>
      </c>
      <c r="B1055" t="s">
        <v>1258</v>
      </c>
      <c r="C1055" t="s">
        <v>1263</v>
      </c>
      <c r="D1055" s="5">
        <v>6</v>
      </c>
      <c r="E1055" s="5">
        <v>119</v>
      </c>
      <c r="F1055" s="5">
        <v>192</v>
      </c>
      <c r="G1055" s="5">
        <v>3</v>
      </c>
      <c r="H1055" s="5" t="s">
        <v>5</v>
      </c>
      <c r="I1055">
        <v>16</v>
      </c>
      <c r="J1055">
        <v>16</v>
      </c>
      <c r="K1055">
        <v>12</v>
      </c>
      <c r="L1055">
        <v>18</v>
      </c>
      <c r="M1055">
        <v>13</v>
      </c>
      <c r="N1055">
        <v>18</v>
      </c>
      <c r="P1055">
        <v>10</v>
      </c>
      <c r="Q1055">
        <v>16</v>
      </c>
    </row>
    <row r="1056" spans="1:17" x14ac:dyDescent="0.25">
      <c r="A1056" s="7">
        <v>505008107</v>
      </c>
      <c r="B1056" t="s">
        <v>1258</v>
      </c>
      <c r="C1056" t="s">
        <v>1264</v>
      </c>
      <c r="D1056" s="5">
        <v>2</v>
      </c>
      <c r="E1056" s="5">
        <v>40</v>
      </c>
      <c r="F1056" s="5">
        <v>197</v>
      </c>
      <c r="G1056" s="5">
        <v>1</v>
      </c>
      <c r="H1056" s="5" t="s">
        <v>7</v>
      </c>
      <c r="I1056">
        <v>0</v>
      </c>
      <c r="J1056">
        <v>8</v>
      </c>
      <c r="K1056">
        <v>0</v>
      </c>
      <c r="L1056">
        <v>13</v>
      </c>
      <c r="M1056">
        <v>8</v>
      </c>
      <c r="N1056">
        <v>0</v>
      </c>
      <c r="P1056">
        <v>11</v>
      </c>
      <c r="Q1056">
        <v>0</v>
      </c>
    </row>
    <row r="1057" spans="1:17" x14ac:dyDescent="0.25">
      <c r="A1057" s="7">
        <v>505008107</v>
      </c>
      <c r="B1057" t="s">
        <v>1258</v>
      </c>
      <c r="C1057" t="s">
        <v>1264</v>
      </c>
      <c r="D1057" s="5">
        <v>1</v>
      </c>
      <c r="E1057" s="5">
        <v>123</v>
      </c>
      <c r="F1057" s="5">
        <v>213</v>
      </c>
      <c r="G1057" s="5">
        <v>1</v>
      </c>
      <c r="H1057" s="5" t="s">
        <v>7</v>
      </c>
      <c r="I1057">
        <v>21</v>
      </c>
      <c r="J1057">
        <v>18</v>
      </c>
      <c r="K1057">
        <v>0</v>
      </c>
      <c r="L1057">
        <v>19</v>
      </c>
      <c r="M1057">
        <v>16</v>
      </c>
      <c r="N1057">
        <v>35</v>
      </c>
      <c r="P1057">
        <v>14</v>
      </c>
      <c r="Q1057">
        <v>0</v>
      </c>
    </row>
    <row r="1058" spans="1:17" x14ac:dyDescent="0.25">
      <c r="A1058" s="7">
        <v>534029743</v>
      </c>
      <c r="B1058" t="s">
        <v>1258</v>
      </c>
      <c r="C1058" t="s">
        <v>1265</v>
      </c>
      <c r="D1058" s="5">
        <v>6</v>
      </c>
      <c r="E1058" s="5">
        <v>135</v>
      </c>
      <c r="F1058" s="5">
        <v>192</v>
      </c>
      <c r="G1058" s="5">
        <v>3</v>
      </c>
      <c r="H1058" s="5" t="s">
        <v>5</v>
      </c>
      <c r="I1058">
        <v>21</v>
      </c>
      <c r="J1058">
        <v>19</v>
      </c>
      <c r="K1058">
        <v>9</v>
      </c>
      <c r="L1058">
        <v>17</v>
      </c>
      <c r="M1058">
        <v>14</v>
      </c>
      <c r="N1058">
        <v>23</v>
      </c>
      <c r="P1058">
        <v>11</v>
      </c>
      <c r="Q1058">
        <v>21</v>
      </c>
    </row>
    <row r="1059" spans="1:17" x14ac:dyDescent="0.25">
      <c r="A1059" s="7">
        <v>534029711</v>
      </c>
      <c r="B1059" t="s">
        <v>1258</v>
      </c>
      <c r="C1059" t="s">
        <v>1267</v>
      </c>
      <c r="D1059" s="5">
        <v>1</v>
      </c>
      <c r="E1059" s="5">
        <v>156</v>
      </c>
      <c r="F1059" s="5">
        <v>213</v>
      </c>
      <c r="G1059" s="5">
        <v>3</v>
      </c>
      <c r="H1059" s="5" t="s">
        <v>5</v>
      </c>
      <c r="I1059">
        <v>22</v>
      </c>
      <c r="J1059">
        <v>17</v>
      </c>
      <c r="K1059">
        <v>17</v>
      </c>
      <c r="L1059">
        <v>18</v>
      </c>
      <c r="M1059">
        <v>17</v>
      </c>
      <c r="N1059">
        <v>31</v>
      </c>
      <c r="P1059">
        <v>12</v>
      </c>
      <c r="Q1059">
        <v>22</v>
      </c>
    </row>
    <row r="1060" spans="1:17" x14ac:dyDescent="0.25">
      <c r="A1060" s="7">
        <v>516008490</v>
      </c>
      <c r="B1060" t="s">
        <v>1258</v>
      </c>
      <c r="C1060" t="s">
        <v>1266</v>
      </c>
      <c r="D1060" s="5">
        <v>1</v>
      </c>
      <c r="E1060" s="5">
        <v>165</v>
      </c>
      <c r="F1060" s="5">
        <v>213</v>
      </c>
      <c r="G1060" s="5">
        <v>3</v>
      </c>
      <c r="H1060" s="5" t="s">
        <v>5</v>
      </c>
      <c r="I1060">
        <v>23</v>
      </c>
      <c r="J1060">
        <v>19</v>
      </c>
      <c r="K1060">
        <v>14</v>
      </c>
      <c r="L1060">
        <v>19</v>
      </c>
      <c r="M1060">
        <v>13</v>
      </c>
      <c r="N1060">
        <v>38</v>
      </c>
      <c r="P1060">
        <v>12</v>
      </c>
      <c r="Q1060">
        <v>27</v>
      </c>
    </row>
    <row r="1061" spans="1:17" x14ac:dyDescent="0.25">
      <c r="A1061" s="7">
        <v>505007872</v>
      </c>
      <c r="B1061" t="s">
        <v>1258</v>
      </c>
      <c r="C1061" t="s">
        <v>1268</v>
      </c>
      <c r="D1061" s="5">
        <v>6</v>
      </c>
      <c r="E1061" s="5">
        <v>162</v>
      </c>
      <c r="F1061" s="5">
        <v>192</v>
      </c>
      <c r="G1061" s="5">
        <v>4</v>
      </c>
      <c r="H1061" s="5" t="s">
        <v>6</v>
      </c>
      <c r="I1061">
        <v>26</v>
      </c>
      <c r="J1061">
        <v>16</v>
      </c>
      <c r="K1061">
        <v>16</v>
      </c>
      <c r="L1061">
        <v>19</v>
      </c>
      <c r="M1061">
        <v>18</v>
      </c>
      <c r="N1061">
        <v>30</v>
      </c>
      <c r="P1061">
        <v>12</v>
      </c>
      <c r="Q1061">
        <v>25</v>
      </c>
    </row>
    <row r="1062" spans="1:17" x14ac:dyDescent="0.25">
      <c r="A1062" s="7">
        <v>505008178</v>
      </c>
      <c r="B1062" t="s">
        <v>1258</v>
      </c>
      <c r="C1062" t="s">
        <v>1269</v>
      </c>
      <c r="D1062" s="5">
        <v>6</v>
      </c>
      <c r="E1062" s="5">
        <v>127</v>
      </c>
      <c r="F1062" s="5">
        <v>192</v>
      </c>
      <c r="G1062" s="5">
        <v>3</v>
      </c>
      <c r="H1062" s="5" t="s">
        <v>5</v>
      </c>
      <c r="I1062">
        <v>18</v>
      </c>
      <c r="J1062">
        <v>14</v>
      </c>
      <c r="K1062">
        <v>15</v>
      </c>
      <c r="L1062">
        <v>16</v>
      </c>
      <c r="M1062">
        <v>13</v>
      </c>
      <c r="N1062">
        <v>25</v>
      </c>
      <c r="P1062">
        <v>7</v>
      </c>
      <c r="Q1062">
        <v>19</v>
      </c>
    </row>
    <row r="1063" spans="1:17" x14ac:dyDescent="0.25">
      <c r="A1063" s="7">
        <v>516008606</v>
      </c>
      <c r="B1063" t="s">
        <v>1258</v>
      </c>
      <c r="C1063" t="s">
        <v>1270</v>
      </c>
      <c r="D1063" s="5">
        <v>6</v>
      </c>
      <c r="E1063" s="5">
        <v>136</v>
      </c>
      <c r="F1063" s="5">
        <v>192</v>
      </c>
      <c r="G1063" s="5">
        <v>3</v>
      </c>
      <c r="H1063" s="5" t="s">
        <v>5</v>
      </c>
      <c r="I1063">
        <v>20</v>
      </c>
      <c r="J1063">
        <v>19</v>
      </c>
      <c r="K1063">
        <v>11</v>
      </c>
      <c r="L1063">
        <v>19</v>
      </c>
      <c r="M1063">
        <v>15</v>
      </c>
      <c r="N1063">
        <v>24</v>
      </c>
      <c r="P1063">
        <v>11</v>
      </c>
      <c r="Q1063">
        <v>17</v>
      </c>
    </row>
    <row r="1064" spans="1:17" x14ac:dyDescent="0.25">
      <c r="A1064" s="7">
        <v>534034052</v>
      </c>
      <c r="B1064" t="s">
        <v>1258</v>
      </c>
      <c r="C1064" t="s">
        <v>1271</v>
      </c>
      <c r="D1064" s="5">
        <v>4</v>
      </c>
      <c r="E1064" s="5">
        <v>125</v>
      </c>
      <c r="F1064" s="5">
        <v>166</v>
      </c>
      <c r="G1064" s="5">
        <v>3</v>
      </c>
      <c r="H1064" s="5" t="s">
        <v>5</v>
      </c>
      <c r="I1064">
        <v>20</v>
      </c>
      <c r="J1064">
        <v>17</v>
      </c>
      <c r="K1064">
        <v>9</v>
      </c>
      <c r="L1064">
        <v>17</v>
      </c>
      <c r="M1064">
        <v>16</v>
      </c>
      <c r="N1064">
        <v>24</v>
      </c>
      <c r="P1064">
        <v>1</v>
      </c>
      <c r="Q1064">
        <v>21</v>
      </c>
    </row>
    <row r="1065" spans="1:17" x14ac:dyDescent="0.25">
      <c r="A1065" s="7">
        <v>516008476</v>
      </c>
      <c r="B1065" t="s">
        <v>1258</v>
      </c>
      <c r="C1065" t="s">
        <v>1272</v>
      </c>
      <c r="D1065" s="5">
        <v>2</v>
      </c>
      <c r="E1065" s="5">
        <v>156</v>
      </c>
      <c r="F1065" s="5">
        <v>197</v>
      </c>
      <c r="G1065" s="5">
        <v>3</v>
      </c>
      <c r="H1065" s="5" t="s">
        <v>5</v>
      </c>
      <c r="I1065">
        <v>23</v>
      </c>
      <c r="J1065">
        <v>18</v>
      </c>
      <c r="K1065">
        <v>15</v>
      </c>
      <c r="L1065">
        <v>19</v>
      </c>
      <c r="M1065">
        <v>16</v>
      </c>
      <c r="N1065">
        <v>28</v>
      </c>
      <c r="P1065">
        <v>12</v>
      </c>
      <c r="Q1065">
        <v>25</v>
      </c>
    </row>
    <row r="1066" spans="1:17" x14ac:dyDescent="0.25">
      <c r="A1066" s="7">
        <v>505005868</v>
      </c>
      <c r="B1066" t="s">
        <v>1258</v>
      </c>
      <c r="C1066" t="s">
        <v>1273</v>
      </c>
      <c r="D1066" s="5">
        <v>1</v>
      </c>
      <c r="E1066" s="5">
        <v>186</v>
      </c>
      <c r="F1066" s="5">
        <v>213</v>
      </c>
      <c r="G1066" s="5">
        <v>4</v>
      </c>
      <c r="H1066" s="5" t="s">
        <v>6</v>
      </c>
      <c r="I1066">
        <v>27</v>
      </c>
      <c r="J1066">
        <v>21</v>
      </c>
      <c r="K1066">
        <v>18</v>
      </c>
      <c r="L1066">
        <v>21</v>
      </c>
      <c r="M1066">
        <v>22</v>
      </c>
      <c r="N1066">
        <v>37</v>
      </c>
      <c r="P1066">
        <v>13</v>
      </c>
      <c r="Q1066">
        <v>27</v>
      </c>
    </row>
    <row r="1067" spans="1:17" x14ac:dyDescent="0.25">
      <c r="A1067" s="7">
        <v>534029768</v>
      </c>
      <c r="B1067" t="s">
        <v>1258</v>
      </c>
      <c r="C1067" t="s">
        <v>1274</v>
      </c>
      <c r="D1067" s="5">
        <v>6</v>
      </c>
      <c r="E1067" s="5">
        <v>124</v>
      </c>
      <c r="F1067" s="5">
        <v>192</v>
      </c>
      <c r="G1067" s="5">
        <v>3</v>
      </c>
      <c r="H1067" s="5" t="s">
        <v>5</v>
      </c>
      <c r="I1067">
        <v>17</v>
      </c>
      <c r="J1067">
        <v>17</v>
      </c>
      <c r="K1067">
        <v>9</v>
      </c>
      <c r="L1067">
        <v>14</v>
      </c>
      <c r="M1067">
        <v>13</v>
      </c>
      <c r="N1067">
        <v>22</v>
      </c>
      <c r="P1067">
        <v>11</v>
      </c>
      <c r="Q1067">
        <v>21</v>
      </c>
    </row>
    <row r="1068" spans="1:17" x14ac:dyDescent="0.25">
      <c r="A1068" s="7">
        <v>543013450</v>
      </c>
      <c r="B1068" t="s">
        <v>1258</v>
      </c>
      <c r="C1068" t="s">
        <v>1275</v>
      </c>
      <c r="D1068" s="5">
        <v>6</v>
      </c>
      <c r="E1068" s="5">
        <v>130</v>
      </c>
      <c r="F1068" s="5">
        <v>192</v>
      </c>
      <c r="G1068" s="5">
        <v>3</v>
      </c>
      <c r="H1068" s="5" t="s">
        <v>5</v>
      </c>
      <c r="I1068">
        <v>21</v>
      </c>
      <c r="J1068">
        <v>17</v>
      </c>
      <c r="K1068">
        <v>17</v>
      </c>
      <c r="L1068">
        <v>16</v>
      </c>
      <c r="M1068">
        <v>15</v>
      </c>
      <c r="N1068">
        <v>21</v>
      </c>
      <c r="P1068">
        <v>8</v>
      </c>
      <c r="Q1068">
        <v>15</v>
      </c>
    </row>
    <row r="1069" spans="1:17" x14ac:dyDescent="0.25">
      <c r="A1069" s="7">
        <v>505006727</v>
      </c>
      <c r="B1069" t="s">
        <v>1258</v>
      </c>
      <c r="C1069" t="s">
        <v>1276</v>
      </c>
      <c r="D1069" s="5">
        <v>6</v>
      </c>
      <c r="E1069" s="5">
        <v>154</v>
      </c>
      <c r="F1069" s="5">
        <v>192</v>
      </c>
      <c r="G1069" s="5">
        <v>3</v>
      </c>
      <c r="H1069" s="5" t="s">
        <v>5</v>
      </c>
      <c r="I1069">
        <v>28</v>
      </c>
      <c r="J1069">
        <v>18</v>
      </c>
      <c r="K1069">
        <v>14</v>
      </c>
      <c r="L1069">
        <v>18</v>
      </c>
      <c r="M1069">
        <v>18</v>
      </c>
      <c r="N1069">
        <v>23</v>
      </c>
      <c r="P1069">
        <v>12</v>
      </c>
      <c r="Q1069">
        <v>23</v>
      </c>
    </row>
    <row r="1070" spans="1:17" x14ac:dyDescent="0.25">
      <c r="A1070" s="7">
        <v>536008918</v>
      </c>
      <c r="B1070" t="s">
        <v>1258</v>
      </c>
      <c r="C1070" t="s">
        <v>1277</v>
      </c>
      <c r="D1070" s="5">
        <v>6</v>
      </c>
      <c r="E1070" s="5">
        <v>102</v>
      </c>
      <c r="F1070" s="5">
        <v>192</v>
      </c>
      <c r="G1070" s="5">
        <v>2</v>
      </c>
      <c r="H1070" s="5" t="s">
        <v>8</v>
      </c>
      <c r="I1070">
        <v>11</v>
      </c>
      <c r="J1070">
        <v>13</v>
      </c>
      <c r="K1070">
        <v>12</v>
      </c>
      <c r="L1070">
        <v>15</v>
      </c>
      <c r="M1070">
        <v>11</v>
      </c>
      <c r="N1070">
        <v>18</v>
      </c>
      <c r="P1070">
        <v>10</v>
      </c>
      <c r="Q1070">
        <v>12</v>
      </c>
    </row>
    <row r="1071" spans="1:17" x14ac:dyDescent="0.25">
      <c r="A1071" s="7">
        <v>534029736</v>
      </c>
      <c r="B1071" t="s">
        <v>1258</v>
      </c>
      <c r="C1071" t="s">
        <v>1278</v>
      </c>
      <c r="D1071" s="5">
        <v>1</v>
      </c>
      <c r="E1071" s="5">
        <v>140</v>
      </c>
      <c r="F1071" s="5">
        <v>213</v>
      </c>
      <c r="G1071" s="5">
        <v>2</v>
      </c>
      <c r="H1071" s="5" t="s">
        <v>8</v>
      </c>
      <c r="I1071">
        <v>23</v>
      </c>
      <c r="J1071">
        <v>18</v>
      </c>
      <c r="K1071">
        <v>12</v>
      </c>
      <c r="L1071">
        <v>17</v>
      </c>
      <c r="M1071">
        <v>9</v>
      </c>
      <c r="N1071">
        <v>32</v>
      </c>
      <c r="P1071">
        <v>11</v>
      </c>
      <c r="Q1071">
        <v>18</v>
      </c>
    </row>
    <row r="1072" spans="1:17" x14ac:dyDescent="0.25">
      <c r="A1072" s="7">
        <v>534029736</v>
      </c>
      <c r="B1072" t="s">
        <v>1258</v>
      </c>
      <c r="C1072" t="s">
        <v>1278</v>
      </c>
      <c r="D1072" s="5">
        <v>6</v>
      </c>
      <c r="E1072" s="5">
        <v>141</v>
      </c>
      <c r="F1072" s="5">
        <v>192</v>
      </c>
      <c r="G1072" s="5">
        <v>3</v>
      </c>
      <c r="H1072" s="5" t="s">
        <v>5</v>
      </c>
      <c r="I1072">
        <v>22</v>
      </c>
      <c r="J1072">
        <v>21</v>
      </c>
      <c r="K1072">
        <v>15</v>
      </c>
      <c r="L1072">
        <v>17</v>
      </c>
      <c r="M1072">
        <v>15</v>
      </c>
      <c r="N1072">
        <v>22</v>
      </c>
      <c r="P1072">
        <v>12</v>
      </c>
      <c r="Q1072">
        <v>17</v>
      </c>
    </row>
    <row r="1073" spans="1:17" x14ac:dyDescent="0.25">
      <c r="A1073" s="7">
        <v>552004438</v>
      </c>
      <c r="B1073" t="s">
        <v>1258</v>
      </c>
      <c r="C1073" t="s">
        <v>1279</v>
      </c>
      <c r="D1073" s="5">
        <v>2</v>
      </c>
      <c r="E1073" s="5">
        <v>154</v>
      </c>
      <c r="F1073" s="5">
        <v>197</v>
      </c>
      <c r="G1073" s="5">
        <v>3</v>
      </c>
      <c r="H1073" s="5" t="s">
        <v>5</v>
      </c>
      <c r="I1073">
        <v>29</v>
      </c>
      <c r="J1073">
        <v>16</v>
      </c>
      <c r="K1073">
        <v>14</v>
      </c>
      <c r="L1073">
        <v>20</v>
      </c>
      <c r="M1073">
        <v>17</v>
      </c>
      <c r="N1073">
        <v>26</v>
      </c>
      <c r="P1073">
        <v>11</v>
      </c>
      <c r="Q1073">
        <v>21</v>
      </c>
    </row>
    <row r="1074" spans="1:17" x14ac:dyDescent="0.25">
      <c r="A1074" s="7">
        <v>532140961</v>
      </c>
      <c r="B1074" t="s">
        <v>1258</v>
      </c>
      <c r="C1074" t="s">
        <v>1280</v>
      </c>
      <c r="D1074" s="5">
        <v>6</v>
      </c>
      <c r="E1074" s="5">
        <v>139</v>
      </c>
      <c r="F1074" s="5">
        <v>192</v>
      </c>
      <c r="G1074" s="5">
        <v>3</v>
      </c>
      <c r="H1074" s="5" t="s">
        <v>5</v>
      </c>
      <c r="I1074">
        <v>23</v>
      </c>
      <c r="J1074">
        <v>17</v>
      </c>
      <c r="K1074">
        <v>13</v>
      </c>
      <c r="L1074">
        <v>18</v>
      </c>
      <c r="M1074">
        <v>15</v>
      </c>
      <c r="N1074">
        <v>21</v>
      </c>
      <c r="P1074">
        <v>11</v>
      </c>
      <c r="Q1074">
        <v>21</v>
      </c>
    </row>
    <row r="1075" spans="1:17" x14ac:dyDescent="0.25">
      <c r="A1075" s="7">
        <v>546019683</v>
      </c>
      <c r="B1075" t="s">
        <v>1258</v>
      </c>
      <c r="C1075" t="s">
        <v>1281</v>
      </c>
      <c r="D1075" s="5">
        <v>6</v>
      </c>
      <c r="E1075" s="5">
        <v>115</v>
      </c>
      <c r="F1075" s="5">
        <v>192</v>
      </c>
      <c r="G1075" s="5">
        <v>1</v>
      </c>
      <c r="H1075" s="5" t="s">
        <v>7</v>
      </c>
      <c r="I1075">
        <v>0</v>
      </c>
      <c r="J1075">
        <v>18</v>
      </c>
      <c r="K1075">
        <v>14</v>
      </c>
      <c r="L1075">
        <v>19</v>
      </c>
      <c r="M1075">
        <v>13</v>
      </c>
      <c r="N1075">
        <v>23</v>
      </c>
      <c r="P1075">
        <v>11</v>
      </c>
      <c r="Q1075">
        <v>17</v>
      </c>
    </row>
    <row r="1076" spans="1:17" x14ac:dyDescent="0.25">
      <c r="A1076" s="7">
        <v>546019683</v>
      </c>
      <c r="B1076" t="s">
        <v>1258</v>
      </c>
      <c r="C1076" t="s">
        <v>1281</v>
      </c>
      <c r="D1076" s="5">
        <v>5</v>
      </c>
      <c r="E1076" s="5">
        <v>157</v>
      </c>
      <c r="F1076" s="5">
        <v>208</v>
      </c>
      <c r="G1076" s="5">
        <v>3</v>
      </c>
      <c r="H1076" s="5" t="s">
        <v>5</v>
      </c>
      <c r="I1076">
        <v>23</v>
      </c>
      <c r="J1076">
        <v>19</v>
      </c>
      <c r="K1076">
        <v>14</v>
      </c>
      <c r="L1076">
        <v>19</v>
      </c>
      <c r="M1076">
        <v>13</v>
      </c>
      <c r="N1076">
        <v>37</v>
      </c>
      <c r="P1076">
        <v>12</v>
      </c>
      <c r="Q1076">
        <v>20</v>
      </c>
    </row>
    <row r="1077" spans="1:17" x14ac:dyDescent="0.25">
      <c r="A1077" s="7">
        <v>532140993</v>
      </c>
      <c r="B1077" t="s">
        <v>1258</v>
      </c>
      <c r="C1077" t="s">
        <v>1282</v>
      </c>
      <c r="D1077" s="5">
        <v>2</v>
      </c>
      <c r="E1077" s="5">
        <v>142</v>
      </c>
      <c r="F1077" s="5">
        <v>197</v>
      </c>
      <c r="G1077" s="5">
        <v>3</v>
      </c>
      <c r="H1077" s="5" t="s">
        <v>5</v>
      </c>
      <c r="I1077">
        <v>19</v>
      </c>
      <c r="J1077">
        <v>15</v>
      </c>
      <c r="K1077">
        <v>14</v>
      </c>
      <c r="L1077">
        <v>19</v>
      </c>
      <c r="M1077">
        <v>16</v>
      </c>
      <c r="N1077">
        <v>28</v>
      </c>
      <c r="P1077">
        <v>13</v>
      </c>
      <c r="Q1077">
        <v>18</v>
      </c>
    </row>
    <row r="1078" spans="1:17" x14ac:dyDescent="0.25">
      <c r="A1078" s="7">
        <v>532140714</v>
      </c>
      <c r="B1078" t="s">
        <v>1258</v>
      </c>
      <c r="C1078" t="s">
        <v>1283</v>
      </c>
      <c r="D1078" s="5">
        <v>1</v>
      </c>
      <c r="E1078" s="5">
        <v>150</v>
      </c>
      <c r="F1078" s="5">
        <v>213</v>
      </c>
      <c r="G1078" s="5">
        <v>3</v>
      </c>
      <c r="H1078" s="5" t="s">
        <v>5</v>
      </c>
      <c r="I1078">
        <v>20</v>
      </c>
      <c r="J1078">
        <v>16</v>
      </c>
      <c r="K1078">
        <v>14</v>
      </c>
      <c r="L1078">
        <v>18</v>
      </c>
      <c r="M1078">
        <v>14</v>
      </c>
      <c r="N1078">
        <v>35</v>
      </c>
      <c r="P1078">
        <v>11</v>
      </c>
      <c r="Q1078">
        <v>22</v>
      </c>
    </row>
    <row r="1079" spans="1:17" x14ac:dyDescent="0.25">
      <c r="A1079" s="7">
        <v>503005870</v>
      </c>
      <c r="B1079" t="s">
        <v>1258</v>
      </c>
      <c r="C1079" t="s">
        <v>1284</v>
      </c>
      <c r="D1079" s="5">
        <v>1</v>
      </c>
      <c r="E1079" s="5">
        <v>178</v>
      </c>
      <c r="F1079" s="5">
        <v>213</v>
      </c>
      <c r="G1079" s="5">
        <v>4</v>
      </c>
      <c r="H1079" s="5" t="s">
        <v>6</v>
      </c>
      <c r="I1079">
        <v>26</v>
      </c>
      <c r="J1079">
        <v>21</v>
      </c>
      <c r="K1079">
        <v>15</v>
      </c>
      <c r="L1079">
        <v>21</v>
      </c>
      <c r="M1079">
        <v>17</v>
      </c>
      <c r="N1079">
        <v>41</v>
      </c>
      <c r="P1079">
        <v>12</v>
      </c>
      <c r="Q1079">
        <v>25</v>
      </c>
    </row>
    <row r="1080" spans="1:17" x14ac:dyDescent="0.25">
      <c r="A1080" s="7">
        <v>505008121</v>
      </c>
      <c r="B1080" t="s">
        <v>1258</v>
      </c>
      <c r="C1080" t="s">
        <v>1285</v>
      </c>
      <c r="D1080" s="5">
        <v>6</v>
      </c>
      <c r="E1080" s="5">
        <v>128</v>
      </c>
      <c r="F1080" s="5">
        <v>192</v>
      </c>
      <c r="G1080" s="5">
        <v>3</v>
      </c>
      <c r="H1080" s="5" t="s">
        <v>5</v>
      </c>
      <c r="I1080">
        <v>19</v>
      </c>
      <c r="J1080">
        <v>15</v>
      </c>
      <c r="K1080">
        <v>13</v>
      </c>
      <c r="L1080">
        <v>16</v>
      </c>
      <c r="M1080">
        <v>14</v>
      </c>
      <c r="N1080">
        <v>23</v>
      </c>
      <c r="P1080">
        <v>11</v>
      </c>
      <c r="Q1080">
        <v>17</v>
      </c>
    </row>
    <row r="1081" spans="1:17" x14ac:dyDescent="0.25">
      <c r="A1081" s="7">
        <v>505007858</v>
      </c>
      <c r="B1081" t="s">
        <v>1258</v>
      </c>
      <c r="C1081" t="s">
        <v>1286</v>
      </c>
      <c r="D1081" s="5">
        <v>2</v>
      </c>
      <c r="E1081" s="5">
        <v>143</v>
      </c>
      <c r="F1081" s="5">
        <v>197</v>
      </c>
      <c r="G1081" s="5">
        <v>3</v>
      </c>
      <c r="H1081" s="5" t="s">
        <v>5</v>
      </c>
      <c r="I1081">
        <v>20</v>
      </c>
      <c r="J1081">
        <v>19</v>
      </c>
      <c r="K1081">
        <v>15</v>
      </c>
      <c r="L1081">
        <v>20</v>
      </c>
      <c r="M1081">
        <v>17</v>
      </c>
      <c r="N1081">
        <v>24</v>
      </c>
      <c r="P1081">
        <v>12</v>
      </c>
      <c r="Q1081">
        <v>16</v>
      </c>
    </row>
    <row r="1082" spans="1:17" x14ac:dyDescent="0.25">
      <c r="A1082" s="7">
        <v>532002721</v>
      </c>
      <c r="B1082" t="s">
        <v>1258</v>
      </c>
      <c r="C1082" t="s">
        <v>1287</v>
      </c>
      <c r="D1082" s="5">
        <v>6</v>
      </c>
      <c r="E1082" s="5">
        <v>143</v>
      </c>
      <c r="F1082" s="5">
        <v>192</v>
      </c>
      <c r="G1082" s="5">
        <v>3</v>
      </c>
      <c r="H1082" s="5" t="s">
        <v>5</v>
      </c>
      <c r="I1082">
        <v>21</v>
      </c>
      <c r="J1082">
        <v>17</v>
      </c>
      <c r="K1082">
        <v>14</v>
      </c>
      <c r="L1082">
        <v>19</v>
      </c>
      <c r="M1082">
        <v>16</v>
      </c>
      <c r="N1082">
        <v>26</v>
      </c>
      <c r="P1082">
        <v>11</v>
      </c>
      <c r="Q1082">
        <v>19</v>
      </c>
    </row>
    <row r="1083" spans="1:17" x14ac:dyDescent="0.25">
      <c r="A1083" s="7">
        <v>505007992</v>
      </c>
      <c r="B1083" t="s">
        <v>1258</v>
      </c>
      <c r="C1083" t="s">
        <v>1288</v>
      </c>
      <c r="D1083" s="5">
        <v>6</v>
      </c>
      <c r="E1083" s="5">
        <v>129</v>
      </c>
      <c r="F1083" s="5">
        <v>192</v>
      </c>
      <c r="G1083" s="5">
        <v>2</v>
      </c>
      <c r="H1083" s="5" t="s">
        <v>8</v>
      </c>
      <c r="I1083">
        <v>15</v>
      </c>
      <c r="J1083">
        <v>16</v>
      </c>
      <c r="K1083">
        <v>14</v>
      </c>
      <c r="L1083">
        <v>18</v>
      </c>
      <c r="M1083">
        <v>16</v>
      </c>
      <c r="N1083">
        <v>20</v>
      </c>
      <c r="P1083">
        <v>12</v>
      </c>
      <c r="Q1083">
        <v>18</v>
      </c>
    </row>
    <row r="1084" spans="1:17" x14ac:dyDescent="0.25">
      <c r="A1084" s="7">
        <v>505008403</v>
      </c>
      <c r="B1084" t="s">
        <v>1258</v>
      </c>
      <c r="C1084" t="s">
        <v>1289</v>
      </c>
      <c r="D1084" s="5">
        <v>1</v>
      </c>
      <c r="E1084" s="5">
        <v>147</v>
      </c>
      <c r="F1084" s="5">
        <v>213</v>
      </c>
      <c r="G1084" s="5">
        <v>3</v>
      </c>
      <c r="H1084" s="5" t="s">
        <v>5</v>
      </c>
      <c r="I1084">
        <v>21</v>
      </c>
      <c r="J1084">
        <v>17</v>
      </c>
      <c r="K1084">
        <v>15</v>
      </c>
      <c r="L1084">
        <v>18</v>
      </c>
      <c r="M1084">
        <v>14</v>
      </c>
      <c r="N1084">
        <v>27</v>
      </c>
      <c r="P1084">
        <v>11</v>
      </c>
      <c r="Q1084">
        <v>24</v>
      </c>
    </row>
    <row r="1085" spans="1:17" x14ac:dyDescent="0.25">
      <c r="A1085" s="7">
        <v>505054880</v>
      </c>
      <c r="B1085" t="s">
        <v>1258</v>
      </c>
      <c r="C1085" t="s">
        <v>1290</v>
      </c>
      <c r="D1085" s="5">
        <v>6</v>
      </c>
      <c r="E1085" s="5">
        <v>148</v>
      </c>
      <c r="F1085" s="5">
        <v>192</v>
      </c>
      <c r="G1085" s="5">
        <v>3</v>
      </c>
      <c r="H1085" s="5" t="s">
        <v>5</v>
      </c>
      <c r="I1085">
        <v>23</v>
      </c>
      <c r="J1085">
        <v>21</v>
      </c>
      <c r="K1085">
        <v>14</v>
      </c>
      <c r="L1085">
        <v>20</v>
      </c>
      <c r="M1085">
        <v>17</v>
      </c>
      <c r="N1085">
        <v>21</v>
      </c>
      <c r="P1085">
        <v>11</v>
      </c>
      <c r="Q1085">
        <v>21</v>
      </c>
    </row>
    <row r="1086" spans="1:17" x14ac:dyDescent="0.25">
      <c r="A1086" s="7">
        <v>505008347</v>
      </c>
      <c r="B1086" t="s">
        <v>1258</v>
      </c>
      <c r="C1086" t="s">
        <v>1291</v>
      </c>
      <c r="D1086" s="5">
        <v>5</v>
      </c>
      <c r="E1086" s="5">
        <v>148</v>
      </c>
      <c r="F1086" s="5">
        <v>208</v>
      </c>
      <c r="G1086" s="5">
        <v>3</v>
      </c>
      <c r="H1086" s="5" t="s">
        <v>5</v>
      </c>
      <c r="I1086">
        <v>24</v>
      </c>
      <c r="J1086">
        <v>17</v>
      </c>
      <c r="K1086">
        <v>13</v>
      </c>
      <c r="L1086">
        <v>19</v>
      </c>
      <c r="M1086">
        <v>14</v>
      </c>
      <c r="N1086">
        <v>27</v>
      </c>
      <c r="P1086">
        <v>12</v>
      </c>
      <c r="Q1086">
        <v>22</v>
      </c>
    </row>
    <row r="1087" spans="1:17" x14ac:dyDescent="0.25">
      <c r="A1087" s="7">
        <v>547001417</v>
      </c>
      <c r="B1087" t="s">
        <v>1258</v>
      </c>
      <c r="C1087" t="s">
        <v>1292</v>
      </c>
      <c r="D1087" s="5">
        <v>1</v>
      </c>
      <c r="E1087" s="5">
        <v>172</v>
      </c>
      <c r="F1087" s="5">
        <v>213</v>
      </c>
      <c r="G1087" s="5">
        <v>3</v>
      </c>
      <c r="H1087" s="5" t="s">
        <v>5</v>
      </c>
      <c r="I1087">
        <v>25</v>
      </c>
      <c r="J1087">
        <v>20</v>
      </c>
      <c r="K1087">
        <v>16</v>
      </c>
      <c r="L1087">
        <v>20</v>
      </c>
      <c r="M1087">
        <v>18</v>
      </c>
      <c r="N1087">
        <v>37</v>
      </c>
      <c r="P1087">
        <v>14</v>
      </c>
      <c r="Q1087">
        <v>22</v>
      </c>
    </row>
    <row r="1088" spans="1:17" x14ac:dyDescent="0.25">
      <c r="A1088" s="7">
        <v>508008641</v>
      </c>
      <c r="B1088" t="s">
        <v>1258</v>
      </c>
      <c r="C1088" t="s">
        <v>1293</v>
      </c>
      <c r="D1088" s="5">
        <v>6</v>
      </c>
      <c r="E1088" s="5">
        <v>124</v>
      </c>
      <c r="F1088" s="5">
        <v>192</v>
      </c>
      <c r="G1088" s="5">
        <v>3</v>
      </c>
      <c r="H1088" s="5" t="s">
        <v>5</v>
      </c>
      <c r="I1088">
        <v>18</v>
      </c>
      <c r="J1088">
        <v>15</v>
      </c>
      <c r="K1088">
        <v>11</v>
      </c>
      <c r="L1088">
        <v>17</v>
      </c>
      <c r="M1088">
        <v>12</v>
      </c>
      <c r="N1088">
        <v>20</v>
      </c>
      <c r="P1088">
        <v>11</v>
      </c>
      <c r="Q1088">
        <v>20</v>
      </c>
    </row>
    <row r="1089" spans="1:17" x14ac:dyDescent="0.25">
      <c r="A1089" s="7">
        <v>532140986</v>
      </c>
      <c r="B1089" t="s">
        <v>1258</v>
      </c>
      <c r="C1089" t="s">
        <v>1294</v>
      </c>
      <c r="D1089" s="5">
        <v>2</v>
      </c>
      <c r="E1089" s="5">
        <v>159</v>
      </c>
      <c r="F1089" s="5">
        <v>197</v>
      </c>
      <c r="G1089" s="5">
        <v>3</v>
      </c>
      <c r="H1089" s="5" t="s">
        <v>5</v>
      </c>
      <c r="I1089">
        <v>23</v>
      </c>
      <c r="J1089">
        <v>19</v>
      </c>
      <c r="K1089">
        <v>16</v>
      </c>
      <c r="L1089">
        <v>20</v>
      </c>
      <c r="M1089">
        <v>16</v>
      </c>
      <c r="N1089">
        <v>29</v>
      </c>
      <c r="P1089">
        <v>12</v>
      </c>
      <c r="Q1089">
        <v>24</v>
      </c>
    </row>
    <row r="1090" spans="1:17" x14ac:dyDescent="0.25">
      <c r="A1090" s="7">
        <v>531003881</v>
      </c>
      <c r="B1090" t="s">
        <v>1258</v>
      </c>
      <c r="C1090" t="s">
        <v>1295</v>
      </c>
      <c r="D1090" s="5">
        <v>2</v>
      </c>
      <c r="E1090" s="5">
        <v>166</v>
      </c>
      <c r="F1090" s="5">
        <v>197</v>
      </c>
      <c r="G1090" s="5">
        <v>4</v>
      </c>
      <c r="H1090" s="5" t="s">
        <v>6</v>
      </c>
      <c r="I1090">
        <v>29</v>
      </c>
      <c r="J1090">
        <v>21</v>
      </c>
      <c r="K1090">
        <v>16</v>
      </c>
      <c r="L1090">
        <v>20</v>
      </c>
      <c r="M1090">
        <v>15</v>
      </c>
      <c r="N1090">
        <v>28</v>
      </c>
      <c r="P1090">
        <v>12</v>
      </c>
      <c r="Q1090">
        <v>25</v>
      </c>
    </row>
    <row r="1091" spans="1:17" x14ac:dyDescent="0.25">
      <c r="A1091" s="7">
        <v>516008469</v>
      </c>
      <c r="B1091" t="s">
        <v>1258</v>
      </c>
      <c r="C1091" t="s">
        <v>1296</v>
      </c>
      <c r="D1091" s="5">
        <v>2</v>
      </c>
      <c r="E1091" s="5">
        <v>157</v>
      </c>
      <c r="F1091" s="5">
        <v>197</v>
      </c>
      <c r="G1091" s="5">
        <v>3</v>
      </c>
      <c r="H1091" s="5" t="s">
        <v>5</v>
      </c>
      <c r="I1091">
        <v>28</v>
      </c>
      <c r="J1091">
        <v>17</v>
      </c>
      <c r="K1091">
        <v>15</v>
      </c>
      <c r="L1091">
        <v>20</v>
      </c>
      <c r="M1091">
        <v>16</v>
      </c>
      <c r="N1091">
        <v>24</v>
      </c>
      <c r="P1091">
        <v>13</v>
      </c>
      <c r="Q1091">
        <v>24</v>
      </c>
    </row>
    <row r="1092" spans="1:17" x14ac:dyDescent="0.25">
      <c r="A1092" s="7">
        <v>505008202</v>
      </c>
      <c r="B1092" t="s">
        <v>1258</v>
      </c>
      <c r="C1092" t="s">
        <v>1297</v>
      </c>
      <c r="D1092" s="5">
        <v>2</v>
      </c>
      <c r="E1092" s="5">
        <v>148</v>
      </c>
      <c r="F1092" s="5">
        <v>197</v>
      </c>
      <c r="G1092" s="5">
        <v>3</v>
      </c>
      <c r="H1092" s="5" t="s">
        <v>5</v>
      </c>
      <c r="I1092">
        <v>18</v>
      </c>
      <c r="J1092">
        <v>20</v>
      </c>
      <c r="K1092">
        <v>13</v>
      </c>
      <c r="L1092">
        <v>22</v>
      </c>
      <c r="M1092">
        <v>13</v>
      </c>
      <c r="N1092">
        <v>27</v>
      </c>
      <c r="P1092">
        <v>12</v>
      </c>
      <c r="Q1092">
        <v>23</v>
      </c>
    </row>
    <row r="1093" spans="1:17" x14ac:dyDescent="0.25">
      <c r="A1093" s="7">
        <v>508005841</v>
      </c>
      <c r="B1093" t="s">
        <v>1258</v>
      </c>
      <c r="C1093" t="s">
        <v>1298</v>
      </c>
      <c r="D1093" s="5">
        <v>1</v>
      </c>
      <c r="E1093" s="5">
        <v>175</v>
      </c>
      <c r="F1093" s="5">
        <v>213</v>
      </c>
      <c r="G1093" s="5">
        <v>4</v>
      </c>
      <c r="H1093" s="5" t="s">
        <v>6</v>
      </c>
      <c r="I1093">
        <v>24</v>
      </c>
      <c r="J1093">
        <v>20</v>
      </c>
      <c r="K1093">
        <v>15</v>
      </c>
      <c r="L1093">
        <v>21</v>
      </c>
      <c r="M1093">
        <v>20</v>
      </c>
      <c r="N1093">
        <v>38</v>
      </c>
      <c r="P1093">
        <v>13</v>
      </c>
      <c r="Q1093">
        <v>24</v>
      </c>
    </row>
    <row r="1094" spans="1:17" x14ac:dyDescent="0.25">
      <c r="A1094" s="7">
        <v>532140873</v>
      </c>
      <c r="B1094" t="s">
        <v>1258</v>
      </c>
      <c r="C1094" t="s">
        <v>1300</v>
      </c>
      <c r="D1094" s="5">
        <v>2</v>
      </c>
      <c r="E1094" s="5">
        <v>147</v>
      </c>
      <c r="F1094" s="5">
        <v>197</v>
      </c>
      <c r="G1094" s="5">
        <v>3</v>
      </c>
      <c r="H1094" s="5" t="s">
        <v>5</v>
      </c>
      <c r="I1094">
        <v>24</v>
      </c>
      <c r="J1094">
        <v>16</v>
      </c>
      <c r="K1094">
        <v>13</v>
      </c>
      <c r="L1094">
        <v>19</v>
      </c>
      <c r="M1094">
        <v>15</v>
      </c>
      <c r="N1094">
        <v>29</v>
      </c>
      <c r="P1094">
        <v>12</v>
      </c>
      <c r="Q1094">
        <v>19</v>
      </c>
    </row>
    <row r="1095" spans="1:17" x14ac:dyDescent="0.25">
      <c r="A1095" s="7">
        <v>516008405</v>
      </c>
      <c r="B1095" t="s">
        <v>1258</v>
      </c>
      <c r="C1095" t="s">
        <v>1301</v>
      </c>
      <c r="D1095" s="5">
        <v>2</v>
      </c>
      <c r="E1095" s="5">
        <v>125</v>
      </c>
      <c r="F1095" s="5">
        <v>197</v>
      </c>
      <c r="G1095" s="5">
        <v>1</v>
      </c>
      <c r="H1095" s="5" t="s">
        <v>7</v>
      </c>
      <c r="I1095">
        <v>20</v>
      </c>
      <c r="J1095">
        <v>19</v>
      </c>
      <c r="K1095">
        <v>16</v>
      </c>
      <c r="L1095">
        <v>18</v>
      </c>
      <c r="M1095">
        <v>17</v>
      </c>
      <c r="N1095">
        <v>0</v>
      </c>
      <c r="P1095">
        <v>14</v>
      </c>
      <c r="Q1095">
        <v>21</v>
      </c>
    </row>
    <row r="1096" spans="1:17" x14ac:dyDescent="0.25">
      <c r="A1096" s="7">
        <v>516008405</v>
      </c>
      <c r="B1096" t="s">
        <v>1258</v>
      </c>
      <c r="C1096" t="s">
        <v>1301</v>
      </c>
      <c r="D1096" s="5">
        <v>6</v>
      </c>
      <c r="E1096" s="5">
        <v>157</v>
      </c>
      <c r="F1096" s="5">
        <v>192</v>
      </c>
      <c r="G1096" s="5">
        <v>3</v>
      </c>
      <c r="H1096" s="5" t="s">
        <v>5</v>
      </c>
      <c r="I1096">
        <v>24</v>
      </c>
      <c r="J1096">
        <v>19</v>
      </c>
      <c r="K1096">
        <v>16</v>
      </c>
      <c r="L1096">
        <v>19</v>
      </c>
      <c r="M1096">
        <v>18</v>
      </c>
      <c r="N1096">
        <v>25</v>
      </c>
      <c r="P1096">
        <v>14</v>
      </c>
      <c r="Q1096">
        <v>22</v>
      </c>
    </row>
    <row r="1097" spans="1:17" x14ac:dyDescent="0.25">
      <c r="A1097" s="7">
        <v>509105510</v>
      </c>
      <c r="B1097" t="s">
        <v>1258</v>
      </c>
      <c r="C1097" t="s">
        <v>1302</v>
      </c>
      <c r="D1097" s="5">
        <v>4</v>
      </c>
      <c r="E1097" s="5">
        <v>85</v>
      </c>
      <c r="F1097" s="5">
        <v>166</v>
      </c>
      <c r="G1097" s="5">
        <v>2</v>
      </c>
      <c r="H1097" s="5" t="s">
        <v>8</v>
      </c>
      <c r="I1097">
        <v>13</v>
      </c>
      <c r="J1097">
        <v>11</v>
      </c>
      <c r="K1097">
        <v>9</v>
      </c>
      <c r="L1097">
        <v>15</v>
      </c>
      <c r="M1097">
        <v>9</v>
      </c>
      <c r="N1097">
        <v>16</v>
      </c>
      <c r="P1097">
        <v>1</v>
      </c>
      <c r="Q1097">
        <v>11</v>
      </c>
    </row>
    <row r="1098" spans="1:17" x14ac:dyDescent="0.25">
      <c r="A1098" s="7">
        <v>509006774</v>
      </c>
      <c r="B1098" t="s">
        <v>1258</v>
      </c>
      <c r="C1098" t="s">
        <v>1303</v>
      </c>
      <c r="D1098" s="5">
        <v>6</v>
      </c>
      <c r="E1098" s="5">
        <v>113</v>
      </c>
      <c r="F1098" s="5">
        <v>192</v>
      </c>
      <c r="G1098" s="5">
        <v>2</v>
      </c>
      <c r="H1098" s="5" t="s">
        <v>8</v>
      </c>
      <c r="I1098">
        <v>20</v>
      </c>
      <c r="J1098">
        <v>13</v>
      </c>
      <c r="K1098">
        <v>9</v>
      </c>
      <c r="L1098">
        <v>13</v>
      </c>
      <c r="M1098">
        <v>12</v>
      </c>
      <c r="N1098">
        <v>22</v>
      </c>
      <c r="P1098">
        <v>8</v>
      </c>
      <c r="Q1098">
        <v>16</v>
      </c>
    </row>
    <row r="1099" spans="1:17" x14ac:dyDescent="0.25">
      <c r="A1099" s="7">
        <v>510008857</v>
      </c>
      <c r="B1099" t="s">
        <v>1258</v>
      </c>
      <c r="C1099" t="s">
        <v>1304</v>
      </c>
      <c r="D1099" s="5">
        <v>6</v>
      </c>
      <c r="E1099" s="5">
        <v>119</v>
      </c>
      <c r="F1099" s="5">
        <v>192</v>
      </c>
      <c r="G1099" s="5">
        <v>2</v>
      </c>
      <c r="H1099" s="5" t="s">
        <v>8</v>
      </c>
      <c r="I1099">
        <v>18</v>
      </c>
      <c r="J1099">
        <v>14</v>
      </c>
      <c r="K1099">
        <v>14</v>
      </c>
      <c r="L1099">
        <v>17</v>
      </c>
      <c r="M1099">
        <v>11</v>
      </c>
      <c r="N1099">
        <v>17</v>
      </c>
      <c r="P1099">
        <v>11</v>
      </c>
      <c r="Q1099">
        <v>17</v>
      </c>
    </row>
    <row r="1100" spans="1:17" x14ac:dyDescent="0.25">
      <c r="A1100" s="7">
        <v>522011212</v>
      </c>
      <c r="B1100" t="s">
        <v>1258</v>
      </c>
      <c r="C1100" t="s">
        <v>1305</v>
      </c>
      <c r="D1100" s="5">
        <v>6</v>
      </c>
      <c r="E1100" s="5">
        <v>137</v>
      </c>
      <c r="F1100" s="5">
        <v>192</v>
      </c>
      <c r="G1100" s="5">
        <v>3</v>
      </c>
      <c r="H1100" s="5" t="s">
        <v>5</v>
      </c>
      <c r="I1100">
        <v>21</v>
      </c>
      <c r="J1100">
        <v>21</v>
      </c>
      <c r="K1100">
        <v>12</v>
      </c>
      <c r="L1100">
        <v>17</v>
      </c>
      <c r="M1100">
        <v>14</v>
      </c>
      <c r="N1100">
        <v>23</v>
      </c>
      <c r="P1100">
        <v>12</v>
      </c>
      <c r="Q1100">
        <v>17</v>
      </c>
    </row>
    <row r="1101" spans="1:17" x14ac:dyDescent="0.25">
      <c r="A1101" s="7">
        <v>505008450</v>
      </c>
      <c r="B1101" t="s">
        <v>1258</v>
      </c>
      <c r="C1101" t="s">
        <v>1306</v>
      </c>
      <c r="D1101" s="5">
        <v>2</v>
      </c>
      <c r="E1101" s="5">
        <v>129</v>
      </c>
      <c r="F1101" s="5">
        <v>197</v>
      </c>
      <c r="G1101" s="5">
        <v>3</v>
      </c>
      <c r="H1101" s="5" t="s">
        <v>5</v>
      </c>
      <c r="I1101">
        <v>20</v>
      </c>
      <c r="J1101">
        <v>13</v>
      </c>
      <c r="K1101">
        <v>13</v>
      </c>
      <c r="L1101">
        <v>17</v>
      </c>
      <c r="M1101">
        <v>14</v>
      </c>
      <c r="N1101">
        <v>23</v>
      </c>
      <c r="P1101">
        <v>11</v>
      </c>
      <c r="Q1101">
        <v>18</v>
      </c>
    </row>
    <row r="1102" spans="1:17" x14ac:dyDescent="0.25">
      <c r="A1102" s="7">
        <v>528007974</v>
      </c>
      <c r="B1102" t="s">
        <v>1258</v>
      </c>
      <c r="C1102" t="s">
        <v>1307</v>
      </c>
      <c r="D1102" s="5">
        <v>1</v>
      </c>
      <c r="E1102" s="5">
        <v>135</v>
      </c>
      <c r="F1102" s="5">
        <v>213</v>
      </c>
      <c r="G1102" s="5">
        <v>3</v>
      </c>
      <c r="H1102" s="5" t="s">
        <v>5</v>
      </c>
      <c r="I1102">
        <v>20</v>
      </c>
      <c r="J1102">
        <v>11</v>
      </c>
      <c r="K1102">
        <v>13</v>
      </c>
      <c r="L1102">
        <v>17</v>
      </c>
      <c r="M1102">
        <v>14</v>
      </c>
      <c r="N1102">
        <v>32</v>
      </c>
      <c r="P1102">
        <v>12</v>
      </c>
      <c r="Q1102">
        <v>16</v>
      </c>
    </row>
    <row r="1103" spans="1:17" x14ac:dyDescent="0.25">
      <c r="A1103" s="7">
        <v>505008410</v>
      </c>
      <c r="B1103" t="s">
        <v>1258</v>
      </c>
      <c r="C1103" t="s">
        <v>1308</v>
      </c>
      <c r="D1103" s="5">
        <v>2</v>
      </c>
      <c r="E1103" s="5">
        <v>129</v>
      </c>
      <c r="F1103" s="5">
        <v>197</v>
      </c>
      <c r="G1103" s="5">
        <v>3</v>
      </c>
      <c r="H1103" s="5" t="s">
        <v>5</v>
      </c>
      <c r="I1103">
        <v>19</v>
      </c>
      <c r="J1103">
        <v>15</v>
      </c>
      <c r="K1103">
        <v>12</v>
      </c>
      <c r="L1103">
        <v>18</v>
      </c>
      <c r="M1103">
        <v>11</v>
      </c>
      <c r="N1103">
        <v>23</v>
      </c>
      <c r="P1103">
        <v>12</v>
      </c>
      <c r="Q1103">
        <v>19</v>
      </c>
    </row>
    <row r="1104" spans="1:17" x14ac:dyDescent="0.25">
      <c r="A1104" s="7">
        <v>534029856</v>
      </c>
      <c r="B1104" t="s">
        <v>1258</v>
      </c>
      <c r="C1104" t="s">
        <v>1309</v>
      </c>
      <c r="D1104" s="5">
        <v>2</v>
      </c>
      <c r="E1104" s="5">
        <v>135</v>
      </c>
      <c r="F1104" s="5">
        <v>197</v>
      </c>
      <c r="G1104" s="5">
        <v>3</v>
      </c>
      <c r="H1104" s="5" t="s">
        <v>5</v>
      </c>
      <c r="I1104">
        <v>18</v>
      </c>
      <c r="J1104">
        <v>15</v>
      </c>
      <c r="K1104">
        <v>13</v>
      </c>
      <c r="L1104">
        <v>18</v>
      </c>
      <c r="M1104">
        <v>17</v>
      </c>
      <c r="N1104">
        <v>21</v>
      </c>
      <c r="P1104">
        <v>12</v>
      </c>
      <c r="Q1104">
        <v>21</v>
      </c>
    </row>
    <row r="1105" spans="1:17" x14ac:dyDescent="0.25">
      <c r="A1105" s="7">
        <v>505008019</v>
      </c>
      <c r="B1105" t="s">
        <v>1258</v>
      </c>
      <c r="C1105" t="s">
        <v>1310</v>
      </c>
      <c r="D1105" s="5">
        <v>2</v>
      </c>
      <c r="E1105" s="5">
        <v>145</v>
      </c>
      <c r="F1105" s="5">
        <v>197</v>
      </c>
      <c r="G1105" s="5">
        <v>3</v>
      </c>
      <c r="H1105" s="5" t="s">
        <v>5</v>
      </c>
      <c r="I1105">
        <v>23</v>
      </c>
      <c r="J1105">
        <v>17</v>
      </c>
      <c r="K1105">
        <v>12</v>
      </c>
      <c r="L1105">
        <v>18</v>
      </c>
      <c r="M1105">
        <v>17</v>
      </c>
      <c r="N1105">
        <v>24</v>
      </c>
      <c r="P1105">
        <v>12</v>
      </c>
      <c r="Q1105">
        <v>22</v>
      </c>
    </row>
    <row r="1106" spans="1:17" x14ac:dyDescent="0.25">
      <c r="A1106" s="7">
        <v>505008072</v>
      </c>
      <c r="B1106" t="s">
        <v>1258</v>
      </c>
      <c r="C1106" t="s">
        <v>1311</v>
      </c>
      <c r="D1106" s="5">
        <v>2</v>
      </c>
      <c r="E1106" s="5">
        <v>111</v>
      </c>
      <c r="F1106" s="5">
        <v>197</v>
      </c>
      <c r="G1106" s="5">
        <v>2</v>
      </c>
      <c r="H1106" s="5" t="s">
        <v>8</v>
      </c>
      <c r="I1106">
        <v>15</v>
      </c>
      <c r="J1106">
        <v>12</v>
      </c>
      <c r="K1106">
        <v>10</v>
      </c>
      <c r="L1106">
        <v>18</v>
      </c>
      <c r="M1106">
        <v>10</v>
      </c>
      <c r="N1106">
        <v>20</v>
      </c>
      <c r="P1106">
        <v>12</v>
      </c>
      <c r="Q1106">
        <v>14</v>
      </c>
    </row>
    <row r="1107" spans="1:17" x14ac:dyDescent="0.25">
      <c r="A1107" s="7">
        <v>534029782</v>
      </c>
      <c r="B1107" t="s">
        <v>1258</v>
      </c>
      <c r="C1107" t="s">
        <v>1312</v>
      </c>
      <c r="D1107" s="5">
        <v>1</v>
      </c>
      <c r="E1107" s="5">
        <v>148</v>
      </c>
      <c r="F1107" s="5">
        <v>213</v>
      </c>
      <c r="G1107" s="5">
        <v>3</v>
      </c>
      <c r="H1107" s="5" t="s">
        <v>5</v>
      </c>
      <c r="I1107">
        <v>24</v>
      </c>
      <c r="J1107">
        <v>15</v>
      </c>
      <c r="K1107">
        <v>15</v>
      </c>
      <c r="L1107">
        <v>18</v>
      </c>
      <c r="M1107">
        <v>14</v>
      </c>
      <c r="N1107">
        <v>31</v>
      </c>
      <c r="P1107">
        <v>12</v>
      </c>
      <c r="Q1107">
        <v>19</v>
      </c>
    </row>
    <row r="1108" spans="1:17" x14ac:dyDescent="0.25">
      <c r="A1108" s="7">
        <v>506063647</v>
      </c>
      <c r="B1108" t="s">
        <v>1258</v>
      </c>
      <c r="C1108" t="s">
        <v>1313</v>
      </c>
      <c r="D1108" s="5">
        <v>5</v>
      </c>
      <c r="E1108" s="5">
        <v>146</v>
      </c>
      <c r="F1108" s="5">
        <v>208</v>
      </c>
      <c r="G1108" s="5">
        <v>3</v>
      </c>
      <c r="H1108" s="5" t="s">
        <v>5</v>
      </c>
      <c r="I1108">
        <v>23</v>
      </c>
      <c r="J1108">
        <v>17</v>
      </c>
      <c r="K1108">
        <v>15</v>
      </c>
      <c r="L1108">
        <v>20</v>
      </c>
      <c r="M1108">
        <v>12</v>
      </c>
      <c r="N1108">
        <v>28</v>
      </c>
      <c r="P1108">
        <v>12</v>
      </c>
      <c r="Q1108">
        <v>19</v>
      </c>
    </row>
    <row r="1109" spans="1:17" x14ac:dyDescent="0.25">
      <c r="A1109" s="7">
        <v>517000617</v>
      </c>
      <c r="B1109" t="s">
        <v>1258</v>
      </c>
      <c r="C1109" t="s">
        <v>1315</v>
      </c>
      <c r="D1109" s="5">
        <v>6</v>
      </c>
      <c r="E1109" s="5">
        <v>145</v>
      </c>
      <c r="F1109" s="5">
        <v>192</v>
      </c>
      <c r="G1109" s="5">
        <v>3</v>
      </c>
      <c r="H1109" s="5" t="s">
        <v>5</v>
      </c>
      <c r="I1109">
        <v>19</v>
      </c>
      <c r="J1109">
        <v>18</v>
      </c>
      <c r="K1109">
        <v>17</v>
      </c>
      <c r="L1109">
        <v>18</v>
      </c>
      <c r="M1109">
        <v>17</v>
      </c>
      <c r="N1109">
        <v>18</v>
      </c>
      <c r="P1109">
        <v>13</v>
      </c>
      <c r="Q1109">
        <v>25</v>
      </c>
    </row>
    <row r="1110" spans="1:17" x14ac:dyDescent="0.25">
      <c r="A1110" s="7">
        <v>532141122</v>
      </c>
      <c r="B1110" t="s">
        <v>1258</v>
      </c>
      <c r="C1110" t="s">
        <v>1314</v>
      </c>
      <c r="D1110" s="5">
        <v>5</v>
      </c>
      <c r="E1110" s="5">
        <v>127</v>
      </c>
      <c r="F1110" s="5">
        <v>208</v>
      </c>
      <c r="G1110" s="5">
        <v>2</v>
      </c>
      <c r="H1110" s="5" t="s">
        <v>8</v>
      </c>
      <c r="I1110">
        <v>23</v>
      </c>
      <c r="J1110">
        <v>16</v>
      </c>
      <c r="K1110">
        <v>11</v>
      </c>
      <c r="L1110">
        <v>16</v>
      </c>
      <c r="M1110">
        <v>13</v>
      </c>
      <c r="N1110">
        <v>21</v>
      </c>
      <c r="P1110">
        <v>11</v>
      </c>
      <c r="Q1110">
        <v>16</v>
      </c>
    </row>
    <row r="1111" spans="1:17" x14ac:dyDescent="0.25">
      <c r="A1111" s="7">
        <v>505008210</v>
      </c>
      <c r="B1111" t="s">
        <v>1258</v>
      </c>
      <c r="C1111" t="s">
        <v>1316</v>
      </c>
      <c r="D1111" s="5">
        <v>2</v>
      </c>
      <c r="E1111" s="5">
        <v>145</v>
      </c>
      <c r="F1111" s="5">
        <v>197</v>
      </c>
      <c r="G1111" s="5">
        <v>3</v>
      </c>
      <c r="H1111" s="5" t="s">
        <v>5</v>
      </c>
      <c r="I1111">
        <v>24</v>
      </c>
      <c r="J1111">
        <v>21</v>
      </c>
      <c r="K1111">
        <v>17</v>
      </c>
      <c r="L1111">
        <v>17</v>
      </c>
      <c r="M1111">
        <v>13</v>
      </c>
      <c r="N1111">
        <v>23</v>
      </c>
      <c r="P1111">
        <v>12</v>
      </c>
      <c r="Q1111">
        <v>18</v>
      </c>
    </row>
    <row r="1112" spans="1:17" x14ac:dyDescent="0.25">
      <c r="A1112" s="7">
        <v>546023094</v>
      </c>
      <c r="B1112" t="s">
        <v>1258</v>
      </c>
      <c r="C1112" t="s">
        <v>1317</v>
      </c>
      <c r="D1112" s="5">
        <v>1</v>
      </c>
      <c r="E1112" s="5">
        <v>174</v>
      </c>
      <c r="F1112" s="5">
        <v>213</v>
      </c>
      <c r="G1112" s="5">
        <v>4</v>
      </c>
      <c r="H1112" s="5" t="s">
        <v>6</v>
      </c>
      <c r="I1112">
        <v>28</v>
      </c>
      <c r="J1112">
        <v>21</v>
      </c>
      <c r="K1112">
        <v>15</v>
      </c>
      <c r="L1112">
        <v>20</v>
      </c>
      <c r="M1112">
        <v>15</v>
      </c>
      <c r="N1112">
        <v>41</v>
      </c>
      <c r="P1112">
        <v>13</v>
      </c>
      <c r="Q1112">
        <v>21</v>
      </c>
    </row>
    <row r="1113" spans="1:17" x14ac:dyDescent="0.25">
      <c r="A1113" s="7">
        <v>503005559</v>
      </c>
      <c r="B1113" t="s">
        <v>1258</v>
      </c>
      <c r="C1113" t="s">
        <v>1322</v>
      </c>
      <c r="D1113" s="5">
        <v>1</v>
      </c>
      <c r="E1113" s="5">
        <v>154</v>
      </c>
      <c r="F1113" s="5">
        <v>213</v>
      </c>
      <c r="G1113" s="5">
        <v>3</v>
      </c>
      <c r="H1113" s="5" t="s">
        <v>5</v>
      </c>
      <c r="I1113">
        <v>25</v>
      </c>
      <c r="J1113">
        <v>19</v>
      </c>
      <c r="K1113">
        <v>10</v>
      </c>
      <c r="L1113">
        <v>18</v>
      </c>
      <c r="M1113">
        <v>14</v>
      </c>
      <c r="N1113">
        <v>38</v>
      </c>
      <c r="P1113">
        <v>12</v>
      </c>
      <c r="Q1113">
        <v>18</v>
      </c>
    </row>
    <row r="1114" spans="1:17" x14ac:dyDescent="0.25">
      <c r="A1114" s="7">
        <v>505008562</v>
      </c>
      <c r="B1114" t="s">
        <v>1258</v>
      </c>
      <c r="C1114" t="s">
        <v>1323</v>
      </c>
      <c r="D1114" s="5">
        <v>6</v>
      </c>
      <c r="E1114" s="5">
        <v>148</v>
      </c>
      <c r="F1114" s="5">
        <v>192</v>
      </c>
      <c r="G1114" s="5">
        <v>3</v>
      </c>
      <c r="H1114" s="5" t="s">
        <v>5</v>
      </c>
      <c r="I1114">
        <v>25</v>
      </c>
      <c r="J1114">
        <v>18</v>
      </c>
      <c r="K1114">
        <v>16</v>
      </c>
      <c r="L1114">
        <v>18</v>
      </c>
      <c r="M1114">
        <v>15</v>
      </c>
      <c r="N1114">
        <v>22</v>
      </c>
      <c r="P1114">
        <v>13</v>
      </c>
      <c r="Q1114">
        <v>21</v>
      </c>
    </row>
    <row r="1115" spans="1:17" x14ac:dyDescent="0.25">
      <c r="A1115" s="7">
        <v>505007914</v>
      </c>
      <c r="B1115" t="s">
        <v>1258</v>
      </c>
      <c r="C1115" t="s">
        <v>1318</v>
      </c>
      <c r="D1115" s="5">
        <v>2</v>
      </c>
      <c r="E1115" s="5">
        <v>152</v>
      </c>
      <c r="F1115" s="5">
        <v>197</v>
      </c>
      <c r="G1115" s="5">
        <v>3</v>
      </c>
      <c r="H1115" s="5" t="s">
        <v>5</v>
      </c>
      <c r="I1115">
        <v>23</v>
      </c>
      <c r="J1115">
        <v>18</v>
      </c>
      <c r="K1115">
        <v>16</v>
      </c>
      <c r="L1115">
        <v>18</v>
      </c>
      <c r="M1115">
        <v>14</v>
      </c>
      <c r="N1115">
        <v>29</v>
      </c>
      <c r="P1115">
        <v>13</v>
      </c>
      <c r="Q1115">
        <v>21</v>
      </c>
    </row>
    <row r="1116" spans="1:17" x14ac:dyDescent="0.25">
      <c r="A1116" s="7">
        <v>510008832</v>
      </c>
      <c r="B1116" t="s">
        <v>1258</v>
      </c>
      <c r="C1116" t="s">
        <v>1319</v>
      </c>
      <c r="D1116" s="5">
        <v>2</v>
      </c>
      <c r="E1116" s="5">
        <v>131</v>
      </c>
      <c r="F1116" s="5">
        <v>197</v>
      </c>
      <c r="G1116" s="5">
        <v>2</v>
      </c>
      <c r="H1116" s="5" t="s">
        <v>8</v>
      </c>
      <c r="I1116">
        <v>23</v>
      </c>
      <c r="J1116">
        <v>15</v>
      </c>
      <c r="K1116">
        <v>12</v>
      </c>
      <c r="L1116">
        <v>18</v>
      </c>
      <c r="M1116">
        <v>14</v>
      </c>
      <c r="N1116">
        <v>23</v>
      </c>
      <c r="P1116">
        <v>12</v>
      </c>
      <c r="Q1116">
        <v>14</v>
      </c>
    </row>
    <row r="1117" spans="1:17" x14ac:dyDescent="0.25">
      <c r="A1117" s="7">
        <v>505008570</v>
      </c>
      <c r="B1117" t="s">
        <v>1258</v>
      </c>
      <c r="C1117" t="s">
        <v>1320</v>
      </c>
      <c r="D1117" s="5">
        <v>5</v>
      </c>
      <c r="E1117" s="5">
        <v>151</v>
      </c>
      <c r="F1117" s="5">
        <v>208</v>
      </c>
      <c r="G1117" s="5">
        <v>3</v>
      </c>
      <c r="H1117" s="5" t="s">
        <v>5</v>
      </c>
      <c r="I1117">
        <v>21</v>
      </c>
      <c r="J1117">
        <v>14</v>
      </c>
      <c r="K1117">
        <v>12</v>
      </c>
      <c r="L1117">
        <v>18</v>
      </c>
      <c r="M1117">
        <v>16</v>
      </c>
      <c r="N1117">
        <v>36</v>
      </c>
      <c r="P1117">
        <v>13</v>
      </c>
      <c r="Q1117">
        <v>21</v>
      </c>
    </row>
    <row r="1118" spans="1:17" x14ac:dyDescent="0.25">
      <c r="A1118" s="7">
        <v>510009025</v>
      </c>
      <c r="B1118" t="s">
        <v>1258</v>
      </c>
      <c r="C1118" t="s">
        <v>1321</v>
      </c>
      <c r="D1118" s="5">
        <v>5</v>
      </c>
      <c r="E1118" s="5">
        <v>138</v>
      </c>
      <c r="F1118" s="5">
        <v>208</v>
      </c>
      <c r="G1118" s="5">
        <v>2</v>
      </c>
      <c r="H1118" s="5" t="s">
        <v>8</v>
      </c>
      <c r="I1118">
        <v>14</v>
      </c>
      <c r="J1118">
        <v>18</v>
      </c>
      <c r="K1118">
        <v>13</v>
      </c>
      <c r="L1118">
        <v>18</v>
      </c>
      <c r="M1118">
        <v>15</v>
      </c>
      <c r="N1118">
        <v>26</v>
      </c>
      <c r="P1118">
        <v>11</v>
      </c>
      <c r="Q1118">
        <v>23</v>
      </c>
    </row>
    <row r="1119" spans="1:17" x14ac:dyDescent="0.25">
      <c r="A1119" s="7">
        <v>505008266</v>
      </c>
      <c r="B1119" t="s">
        <v>1258</v>
      </c>
      <c r="C1119" t="s">
        <v>1324</v>
      </c>
      <c r="D1119" s="5">
        <v>6</v>
      </c>
      <c r="E1119" s="5">
        <v>123</v>
      </c>
      <c r="F1119" s="5">
        <v>192</v>
      </c>
      <c r="G1119" s="5">
        <v>3</v>
      </c>
      <c r="H1119" s="5" t="s">
        <v>5</v>
      </c>
      <c r="I1119">
        <v>19</v>
      </c>
      <c r="J1119">
        <v>19</v>
      </c>
      <c r="K1119">
        <v>12</v>
      </c>
      <c r="L1119">
        <v>16</v>
      </c>
      <c r="M1119">
        <v>12</v>
      </c>
      <c r="N1119">
        <v>20</v>
      </c>
      <c r="P1119">
        <v>10</v>
      </c>
      <c r="Q1119">
        <v>15</v>
      </c>
    </row>
    <row r="1120" spans="1:17" x14ac:dyDescent="0.25">
      <c r="A1120" s="7">
        <v>532141147</v>
      </c>
      <c r="B1120" t="s">
        <v>1258</v>
      </c>
      <c r="C1120" t="s">
        <v>1325</v>
      </c>
      <c r="D1120" s="5">
        <v>6</v>
      </c>
      <c r="E1120" s="5">
        <v>111</v>
      </c>
      <c r="F1120" s="5">
        <v>192</v>
      </c>
      <c r="G1120" s="5">
        <v>2</v>
      </c>
      <c r="H1120" s="5" t="s">
        <v>8</v>
      </c>
      <c r="I1120">
        <v>17</v>
      </c>
      <c r="J1120">
        <v>14</v>
      </c>
      <c r="K1120">
        <v>11</v>
      </c>
      <c r="L1120">
        <v>17</v>
      </c>
      <c r="M1120">
        <v>12</v>
      </c>
      <c r="N1120">
        <v>19</v>
      </c>
      <c r="P1120">
        <v>11</v>
      </c>
      <c r="Q1120">
        <v>10</v>
      </c>
    </row>
    <row r="1121" spans="1:17" x14ac:dyDescent="0.25">
      <c r="A1121" s="7">
        <v>505007784</v>
      </c>
      <c r="B1121" t="s">
        <v>1258</v>
      </c>
      <c r="C1121" t="s">
        <v>1326</v>
      </c>
      <c r="D1121" s="5">
        <v>6</v>
      </c>
      <c r="E1121" s="5">
        <v>137</v>
      </c>
      <c r="F1121" s="5">
        <v>192</v>
      </c>
      <c r="G1121" s="5">
        <v>3</v>
      </c>
      <c r="H1121" s="5" t="s">
        <v>5</v>
      </c>
      <c r="I1121">
        <v>19</v>
      </c>
      <c r="J1121">
        <v>20</v>
      </c>
      <c r="K1121">
        <v>12</v>
      </c>
      <c r="L1121">
        <v>19</v>
      </c>
      <c r="M1121">
        <v>12</v>
      </c>
      <c r="N1121">
        <v>22</v>
      </c>
      <c r="P1121">
        <v>14</v>
      </c>
      <c r="Q1121">
        <v>19</v>
      </c>
    </row>
    <row r="1122" spans="1:17" x14ac:dyDescent="0.25">
      <c r="A1122" s="7">
        <v>510008790</v>
      </c>
      <c r="B1122" t="s">
        <v>1258</v>
      </c>
      <c r="C1122" t="s">
        <v>1327</v>
      </c>
      <c r="D1122" s="5">
        <v>1</v>
      </c>
      <c r="E1122" s="5">
        <v>168</v>
      </c>
      <c r="F1122" s="5">
        <v>213</v>
      </c>
      <c r="G1122" s="5">
        <v>3</v>
      </c>
      <c r="H1122" s="5" t="s">
        <v>5</v>
      </c>
      <c r="I1122">
        <v>24</v>
      </c>
      <c r="J1122">
        <v>19</v>
      </c>
      <c r="K1122">
        <v>16</v>
      </c>
      <c r="L1122">
        <v>21</v>
      </c>
      <c r="M1122">
        <v>15</v>
      </c>
      <c r="N1122">
        <v>40</v>
      </c>
      <c r="P1122">
        <v>11</v>
      </c>
      <c r="Q1122">
        <v>22</v>
      </c>
    </row>
    <row r="1123" spans="1:17" x14ac:dyDescent="0.25">
      <c r="A1123" s="7">
        <v>505007978</v>
      </c>
      <c r="B1123" t="s">
        <v>1258</v>
      </c>
      <c r="C1123" t="s">
        <v>1328</v>
      </c>
      <c r="D1123" s="5">
        <v>6</v>
      </c>
      <c r="E1123" s="5">
        <v>122</v>
      </c>
      <c r="F1123" s="5">
        <v>192</v>
      </c>
      <c r="G1123" s="5">
        <v>2</v>
      </c>
      <c r="H1123" s="5" t="s">
        <v>8</v>
      </c>
      <c r="I1123">
        <v>16</v>
      </c>
      <c r="J1123">
        <v>15</v>
      </c>
      <c r="K1123">
        <v>12</v>
      </c>
      <c r="L1123">
        <v>18</v>
      </c>
      <c r="M1123">
        <v>10</v>
      </c>
      <c r="N1123">
        <v>20</v>
      </c>
      <c r="P1123">
        <v>12</v>
      </c>
      <c r="Q1123">
        <v>19</v>
      </c>
    </row>
    <row r="1124" spans="1:17" x14ac:dyDescent="0.25">
      <c r="A1124" s="7">
        <v>505007921</v>
      </c>
      <c r="B1124" t="s">
        <v>1258</v>
      </c>
      <c r="C1124" t="s">
        <v>1329</v>
      </c>
      <c r="D1124" s="5">
        <v>5</v>
      </c>
      <c r="E1124" s="5">
        <v>129</v>
      </c>
      <c r="F1124" s="5">
        <v>208</v>
      </c>
      <c r="G1124" s="5">
        <v>2</v>
      </c>
      <c r="H1124" s="5" t="s">
        <v>8</v>
      </c>
      <c r="I1124">
        <v>23</v>
      </c>
      <c r="J1124">
        <v>16</v>
      </c>
      <c r="K1124">
        <v>11</v>
      </c>
      <c r="L1124">
        <v>16</v>
      </c>
      <c r="M1124">
        <v>11</v>
      </c>
      <c r="N1124">
        <v>23</v>
      </c>
      <c r="P1124">
        <v>10</v>
      </c>
      <c r="Q1124">
        <v>19</v>
      </c>
    </row>
    <row r="1125" spans="1:17" x14ac:dyDescent="0.25">
      <c r="A1125" s="7">
        <v>544020210</v>
      </c>
      <c r="B1125" t="s">
        <v>1258</v>
      </c>
      <c r="C1125" t="s">
        <v>1330</v>
      </c>
      <c r="D1125" s="5">
        <v>2</v>
      </c>
      <c r="E1125" s="5">
        <v>168</v>
      </c>
      <c r="F1125" s="5">
        <v>197</v>
      </c>
      <c r="G1125" s="5">
        <v>4</v>
      </c>
      <c r="H1125" s="5" t="s">
        <v>6</v>
      </c>
      <c r="I1125">
        <v>19</v>
      </c>
      <c r="J1125">
        <v>21</v>
      </c>
      <c r="K1125">
        <v>18</v>
      </c>
      <c r="L1125">
        <v>20</v>
      </c>
      <c r="M1125">
        <v>20</v>
      </c>
      <c r="N1125">
        <v>32</v>
      </c>
      <c r="P1125">
        <v>14</v>
      </c>
      <c r="Q1125">
        <v>24</v>
      </c>
    </row>
    <row r="1126" spans="1:17" x14ac:dyDescent="0.25">
      <c r="A1126" s="7">
        <v>539011193</v>
      </c>
      <c r="B1126" t="s">
        <v>1258</v>
      </c>
      <c r="C1126" t="s">
        <v>1331</v>
      </c>
      <c r="D1126" s="5">
        <v>2</v>
      </c>
      <c r="E1126" s="5">
        <v>97</v>
      </c>
      <c r="F1126" s="5">
        <v>197</v>
      </c>
      <c r="G1126" s="5">
        <v>2</v>
      </c>
      <c r="H1126" s="5" t="s">
        <v>8</v>
      </c>
      <c r="I1126">
        <v>12</v>
      </c>
      <c r="J1126">
        <v>11</v>
      </c>
      <c r="K1126">
        <v>10</v>
      </c>
      <c r="L1126">
        <v>15</v>
      </c>
      <c r="M1126">
        <v>10</v>
      </c>
      <c r="N1126">
        <v>19</v>
      </c>
      <c r="P1126">
        <v>8</v>
      </c>
      <c r="Q1126">
        <v>12</v>
      </c>
    </row>
    <row r="1127" spans="1:17" x14ac:dyDescent="0.25">
      <c r="A1127" s="7">
        <v>539011193</v>
      </c>
      <c r="B1127" t="s">
        <v>1258</v>
      </c>
      <c r="C1127" t="s">
        <v>1331</v>
      </c>
      <c r="D1127" s="5">
        <v>1</v>
      </c>
      <c r="E1127" s="5">
        <v>165</v>
      </c>
      <c r="F1127" s="5">
        <v>213</v>
      </c>
      <c r="G1127" s="5">
        <v>3</v>
      </c>
      <c r="H1127" s="5" t="s">
        <v>5</v>
      </c>
      <c r="I1127">
        <v>20</v>
      </c>
      <c r="J1127">
        <v>21</v>
      </c>
      <c r="K1127">
        <v>17</v>
      </c>
      <c r="L1127">
        <v>20</v>
      </c>
      <c r="M1127">
        <v>17</v>
      </c>
      <c r="N1127">
        <v>36</v>
      </c>
      <c r="P1127">
        <v>14</v>
      </c>
      <c r="Q1127">
        <v>20</v>
      </c>
    </row>
    <row r="1128" spans="1:17" x14ac:dyDescent="0.25">
      <c r="A1128" s="7">
        <v>532140760</v>
      </c>
      <c r="B1128" t="s">
        <v>1258</v>
      </c>
      <c r="C1128" t="s">
        <v>1332</v>
      </c>
      <c r="D1128" s="5">
        <v>2</v>
      </c>
      <c r="E1128" s="5">
        <v>156</v>
      </c>
      <c r="F1128" s="5">
        <v>197</v>
      </c>
      <c r="G1128" s="5">
        <v>3</v>
      </c>
      <c r="H1128" s="5" t="s">
        <v>5</v>
      </c>
      <c r="I1128">
        <v>23</v>
      </c>
      <c r="J1128">
        <v>15</v>
      </c>
      <c r="K1128">
        <v>10</v>
      </c>
      <c r="L1128">
        <v>21</v>
      </c>
      <c r="M1128">
        <v>18</v>
      </c>
      <c r="N1128">
        <v>28</v>
      </c>
      <c r="P1128">
        <v>13</v>
      </c>
      <c r="Q1128">
        <v>28</v>
      </c>
    </row>
    <row r="1129" spans="1:17" x14ac:dyDescent="0.25">
      <c r="A1129" s="7">
        <v>506009449</v>
      </c>
      <c r="B1129" t="s">
        <v>1258</v>
      </c>
      <c r="C1129" t="s">
        <v>1333</v>
      </c>
      <c r="D1129" s="5">
        <v>6</v>
      </c>
      <c r="E1129" s="5">
        <v>165</v>
      </c>
      <c r="F1129" s="5">
        <v>192</v>
      </c>
      <c r="G1129" s="5">
        <v>4</v>
      </c>
      <c r="H1129" s="5" t="s">
        <v>6</v>
      </c>
      <c r="I1129">
        <v>25</v>
      </c>
      <c r="J1129">
        <v>21</v>
      </c>
      <c r="K1129">
        <v>15</v>
      </c>
      <c r="L1129">
        <v>22</v>
      </c>
      <c r="M1129">
        <v>17</v>
      </c>
      <c r="N1129">
        <v>26</v>
      </c>
      <c r="P1129">
        <v>13</v>
      </c>
      <c r="Q1129">
        <v>26</v>
      </c>
    </row>
    <row r="1130" spans="1:17" x14ac:dyDescent="0.25">
      <c r="A1130" s="7">
        <v>510009554</v>
      </c>
      <c r="B1130" t="s">
        <v>1258</v>
      </c>
      <c r="C1130" t="s">
        <v>1334</v>
      </c>
      <c r="D1130" s="5">
        <v>2</v>
      </c>
      <c r="E1130" s="5">
        <v>163</v>
      </c>
      <c r="F1130" s="5">
        <v>197</v>
      </c>
      <c r="G1130" s="5">
        <v>3</v>
      </c>
      <c r="H1130" s="5" t="s">
        <v>5</v>
      </c>
      <c r="I1130">
        <v>27</v>
      </c>
      <c r="J1130">
        <v>20</v>
      </c>
      <c r="K1130">
        <v>13</v>
      </c>
      <c r="L1130">
        <v>15</v>
      </c>
      <c r="M1130">
        <v>17</v>
      </c>
      <c r="N1130">
        <v>31</v>
      </c>
      <c r="P1130">
        <v>12</v>
      </c>
      <c r="Q1130">
        <v>28</v>
      </c>
    </row>
    <row r="1131" spans="1:17" x14ac:dyDescent="0.25">
      <c r="A1131" s="7">
        <v>532140915</v>
      </c>
      <c r="B1131" t="s">
        <v>1258</v>
      </c>
      <c r="C1131" t="s">
        <v>1335</v>
      </c>
      <c r="D1131" s="5">
        <v>6</v>
      </c>
      <c r="E1131" s="5">
        <v>137</v>
      </c>
      <c r="F1131" s="5">
        <v>192</v>
      </c>
      <c r="G1131" s="5">
        <v>3</v>
      </c>
      <c r="H1131" s="5" t="s">
        <v>5</v>
      </c>
      <c r="I1131">
        <v>24</v>
      </c>
      <c r="J1131">
        <v>19</v>
      </c>
      <c r="K1131">
        <v>13</v>
      </c>
      <c r="L1131">
        <v>16</v>
      </c>
      <c r="M1131">
        <v>14</v>
      </c>
      <c r="N1131">
        <v>23</v>
      </c>
      <c r="P1131">
        <v>11</v>
      </c>
      <c r="Q1131">
        <v>17</v>
      </c>
    </row>
    <row r="1132" spans="1:17" x14ac:dyDescent="0.25">
      <c r="A1132" s="7">
        <v>505008153</v>
      </c>
      <c r="B1132" t="s">
        <v>1258</v>
      </c>
      <c r="C1132" t="s">
        <v>1336</v>
      </c>
      <c r="D1132" s="5">
        <v>6</v>
      </c>
      <c r="E1132" s="5">
        <v>110</v>
      </c>
      <c r="F1132" s="5">
        <v>192</v>
      </c>
      <c r="G1132" s="5">
        <v>2</v>
      </c>
      <c r="H1132" s="5" t="s">
        <v>8</v>
      </c>
      <c r="I1132">
        <v>13</v>
      </c>
      <c r="J1132">
        <v>11</v>
      </c>
      <c r="K1132">
        <v>13</v>
      </c>
      <c r="L1132">
        <v>15</v>
      </c>
      <c r="M1132">
        <v>14</v>
      </c>
      <c r="N1132">
        <v>19</v>
      </c>
      <c r="P1132">
        <v>10</v>
      </c>
      <c r="Q1132">
        <v>15</v>
      </c>
    </row>
    <row r="1133" spans="1:17" x14ac:dyDescent="0.25">
      <c r="A1133" s="7">
        <v>537003831</v>
      </c>
      <c r="B1133" t="s">
        <v>1337</v>
      </c>
      <c r="C1133" t="s">
        <v>1338</v>
      </c>
      <c r="D1133" s="5">
        <v>2</v>
      </c>
      <c r="E1133" s="5">
        <v>164</v>
      </c>
      <c r="F1133" s="5">
        <v>197</v>
      </c>
      <c r="G1133" s="5">
        <v>4</v>
      </c>
      <c r="H1133" s="5" t="s">
        <v>6</v>
      </c>
      <c r="I1133">
        <v>26</v>
      </c>
      <c r="J1133">
        <v>17</v>
      </c>
      <c r="K1133">
        <v>18</v>
      </c>
      <c r="L1133">
        <v>21</v>
      </c>
      <c r="M1133">
        <v>19</v>
      </c>
      <c r="N1133">
        <v>28</v>
      </c>
      <c r="P1133">
        <v>14</v>
      </c>
      <c r="Q1133">
        <v>21</v>
      </c>
    </row>
    <row r="1134" spans="1:17" x14ac:dyDescent="0.25">
      <c r="A1134" s="7">
        <v>537003775</v>
      </c>
      <c r="B1134" t="s">
        <v>1337</v>
      </c>
      <c r="C1134" t="s">
        <v>1339</v>
      </c>
      <c r="D1134" s="5">
        <v>2</v>
      </c>
      <c r="E1134" s="5">
        <v>140</v>
      </c>
      <c r="F1134" s="5">
        <v>197</v>
      </c>
      <c r="G1134" s="5">
        <v>3</v>
      </c>
      <c r="H1134" s="5" t="s">
        <v>5</v>
      </c>
      <c r="I1134">
        <v>23</v>
      </c>
      <c r="J1134">
        <v>21</v>
      </c>
      <c r="K1134">
        <v>12</v>
      </c>
      <c r="L1134">
        <v>18</v>
      </c>
      <c r="M1134">
        <v>14</v>
      </c>
      <c r="N1134">
        <v>25</v>
      </c>
      <c r="P1134">
        <v>8</v>
      </c>
      <c r="Q1134">
        <v>19</v>
      </c>
    </row>
    <row r="1135" spans="1:17" x14ac:dyDescent="0.25">
      <c r="A1135" s="7">
        <v>537003944</v>
      </c>
      <c r="B1135" t="s">
        <v>1337</v>
      </c>
      <c r="C1135" t="s">
        <v>1340</v>
      </c>
      <c r="D1135" s="5">
        <v>1</v>
      </c>
      <c r="E1135" s="5">
        <v>158</v>
      </c>
      <c r="F1135" s="5">
        <v>213</v>
      </c>
      <c r="G1135" s="5">
        <v>3</v>
      </c>
      <c r="H1135" s="5" t="s">
        <v>5</v>
      </c>
      <c r="I1135">
        <v>26</v>
      </c>
      <c r="J1135">
        <v>20</v>
      </c>
      <c r="K1135">
        <v>14</v>
      </c>
      <c r="L1135">
        <v>19</v>
      </c>
      <c r="M1135">
        <v>14</v>
      </c>
      <c r="N1135">
        <v>37</v>
      </c>
      <c r="P1135">
        <v>9</v>
      </c>
      <c r="Q1135">
        <v>19</v>
      </c>
    </row>
    <row r="1136" spans="1:17" x14ac:dyDescent="0.25">
      <c r="A1136" s="7">
        <v>537003824</v>
      </c>
      <c r="B1136" t="s">
        <v>1337</v>
      </c>
      <c r="C1136" t="s">
        <v>1341</v>
      </c>
      <c r="D1136" s="5">
        <v>1</v>
      </c>
      <c r="E1136" s="5">
        <v>179</v>
      </c>
      <c r="F1136" s="5">
        <v>213</v>
      </c>
      <c r="G1136" s="5">
        <v>4</v>
      </c>
      <c r="H1136" s="5" t="s">
        <v>6</v>
      </c>
      <c r="I1136">
        <v>27</v>
      </c>
      <c r="J1136">
        <v>21</v>
      </c>
      <c r="K1136">
        <v>15</v>
      </c>
      <c r="L1136">
        <v>21</v>
      </c>
      <c r="M1136">
        <v>19</v>
      </c>
      <c r="N1136">
        <v>44</v>
      </c>
      <c r="P1136">
        <v>10</v>
      </c>
      <c r="Q1136">
        <v>22</v>
      </c>
    </row>
    <row r="1137" spans="1:17" x14ac:dyDescent="0.25">
      <c r="A1137" s="7">
        <v>537003817</v>
      </c>
      <c r="B1137" t="s">
        <v>1337</v>
      </c>
      <c r="C1137" t="s">
        <v>1342</v>
      </c>
      <c r="D1137" s="5">
        <v>1</v>
      </c>
      <c r="E1137" s="5">
        <v>182</v>
      </c>
      <c r="F1137" s="5">
        <v>213</v>
      </c>
      <c r="G1137" s="5">
        <v>4</v>
      </c>
      <c r="H1137" s="5" t="s">
        <v>6</v>
      </c>
      <c r="I1137">
        <v>24</v>
      </c>
      <c r="J1137">
        <v>17</v>
      </c>
      <c r="K1137">
        <v>19</v>
      </c>
      <c r="L1137">
        <v>22</v>
      </c>
      <c r="M1137">
        <v>20</v>
      </c>
      <c r="N1137">
        <v>43</v>
      </c>
      <c r="P1137">
        <v>14</v>
      </c>
      <c r="Q1137">
        <v>23</v>
      </c>
    </row>
    <row r="1138" spans="1:17" x14ac:dyDescent="0.25">
      <c r="A1138" s="7">
        <v>537003895</v>
      </c>
      <c r="B1138" t="s">
        <v>1337</v>
      </c>
      <c r="C1138" t="s">
        <v>1343</v>
      </c>
      <c r="D1138" s="5">
        <v>6</v>
      </c>
      <c r="E1138" s="5">
        <v>122</v>
      </c>
      <c r="F1138" s="5">
        <v>192</v>
      </c>
      <c r="G1138" s="5">
        <v>1</v>
      </c>
      <c r="H1138" s="5" t="s">
        <v>7</v>
      </c>
      <c r="I1138">
        <v>23</v>
      </c>
      <c r="J1138">
        <v>17</v>
      </c>
      <c r="K1138">
        <v>15</v>
      </c>
      <c r="L1138">
        <v>20</v>
      </c>
      <c r="M1138">
        <v>14</v>
      </c>
      <c r="N1138">
        <v>0</v>
      </c>
      <c r="P1138">
        <v>14</v>
      </c>
      <c r="Q1138">
        <v>19</v>
      </c>
    </row>
    <row r="1139" spans="1:17" x14ac:dyDescent="0.25">
      <c r="A1139" s="7">
        <v>537004680</v>
      </c>
      <c r="B1139" t="s">
        <v>1337</v>
      </c>
      <c r="C1139" t="s">
        <v>1344</v>
      </c>
      <c r="D1139" s="5">
        <v>7</v>
      </c>
      <c r="E1139" s="5">
        <v>150</v>
      </c>
      <c r="F1139" s="5">
        <v>206</v>
      </c>
      <c r="G1139" s="5">
        <v>3</v>
      </c>
      <c r="H1139" s="5" t="s">
        <v>5</v>
      </c>
      <c r="I1139">
        <v>25</v>
      </c>
      <c r="J1139">
        <v>21</v>
      </c>
      <c r="K1139">
        <v>15</v>
      </c>
      <c r="L1139">
        <v>17</v>
      </c>
      <c r="M1139">
        <v>15</v>
      </c>
      <c r="N1139">
        <v>29</v>
      </c>
      <c r="P1139">
        <v>9</v>
      </c>
      <c r="Q1139">
        <v>19</v>
      </c>
    </row>
    <row r="1140" spans="1:17" x14ac:dyDescent="0.25">
      <c r="A1140" s="7">
        <v>537004680</v>
      </c>
      <c r="B1140" t="s">
        <v>1337</v>
      </c>
      <c r="C1140" t="s">
        <v>1344</v>
      </c>
      <c r="D1140" s="5">
        <v>6</v>
      </c>
      <c r="E1140" s="5">
        <v>113</v>
      </c>
      <c r="F1140" s="5">
        <v>192</v>
      </c>
      <c r="G1140" s="5">
        <v>1</v>
      </c>
      <c r="H1140" s="5" t="s">
        <v>7</v>
      </c>
      <c r="I1140">
        <v>20</v>
      </c>
      <c r="J1140">
        <v>20</v>
      </c>
      <c r="K1140">
        <v>12</v>
      </c>
      <c r="L1140">
        <v>18</v>
      </c>
      <c r="M1140">
        <v>13</v>
      </c>
      <c r="N1140">
        <v>22</v>
      </c>
      <c r="P1140">
        <v>8</v>
      </c>
      <c r="Q1140">
        <v>0</v>
      </c>
    </row>
    <row r="1141" spans="1:17" x14ac:dyDescent="0.25">
      <c r="A1141" s="7">
        <v>537003888</v>
      </c>
      <c r="B1141" t="s">
        <v>1337</v>
      </c>
      <c r="C1141" t="s">
        <v>1346</v>
      </c>
      <c r="D1141" s="5">
        <v>6</v>
      </c>
      <c r="E1141" s="5">
        <v>136</v>
      </c>
      <c r="F1141" s="5">
        <v>192</v>
      </c>
      <c r="G1141" s="5">
        <v>3</v>
      </c>
      <c r="H1141" s="5" t="s">
        <v>5</v>
      </c>
      <c r="I1141">
        <v>21</v>
      </c>
      <c r="J1141">
        <v>21</v>
      </c>
      <c r="K1141">
        <v>15</v>
      </c>
      <c r="L1141">
        <v>20</v>
      </c>
      <c r="M1141">
        <v>15</v>
      </c>
      <c r="N1141">
        <v>19</v>
      </c>
      <c r="P1141">
        <v>9</v>
      </c>
      <c r="Q1141">
        <v>16</v>
      </c>
    </row>
    <row r="1142" spans="1:17" x14ac:dyDescent="0.25">
      <c r="A1142" s="7">
        <v>537003983</v>
      </c>
      <c r="B1142" t="s">
        <v>1337</v>
      </c>
      <c r="C1142" t="s">
        <v>1345</v>
      </c>
      <c r="D1142" s="5">
        <v>2</v>
      </c>
      <c r="E1142" s="5">
        <v>155</v>
      </c>
      <c r="F1142" s="5">
        <v>197</v>
      </c>
      <c r="G1142" s="5">
        <v>3</v>
      </c>
      <c r="H1142" s="5" t="s">
        <v>5</v>
      </c>
      <c r="I1142">
        <v>29</v>
      </c>
      <c r="J1142">
        <v>15</v>
      </c>
      <c r="K1142">
        <v>10</v>
      </c>
      <c r="L1142">
        <v>19</v>
      </c>
      <c r="M1142">
        <v>20</v>
      </c>
      <c r="N1142">
        <v>30</v>
      </c>
      <c r="P1142">
        <v>9</v>
      </c>
      <c r="Q1142">
        <v>23</v>
      </c>
    </row>
    <row r="1143" spans="1:17" x14ac:dyDescent="0.25">
      <c r="A1143" s="7">
        <v>537003983</v>
      </c>
      <c r="B1143" t="s">
        <v>1337</v>
      </c>
      <c r="C1143" t="s">
        <v>1345</v>
      </c>
      <c r="D1143" s="5">
        <v>1</v>
      </c>
      <c r="E1143" s="5">
        <v>103</v>
      </c>
      <c r="F1143" s="5">
        <v>213</v>
      </c>
      <c r="G1143" s="5">
        <v>1</v>
      </c>
      <c r="H1143" s="5" t="s">
        <v>7</v>
      </c>
      <c r="I1143">
        <v>29</v>
      </c>
      <c r="J1143">
        <v>14</v>
      </c>
      <c r="K1143">
        <v>7</v>
      </c>
      <c r="L1143">
        <v>16</v>
      </c>
      <c r="M1143">
        <v>15</v>
      </c>
      <c r="N1143">
        <v>0</v>
      </c>
      <c r="P1143">
        <v>7</v>
      </c>
      <c r="Q1143">
        <v>15</v>
      </c>
    </row>
    <row r="1144" spans="1:17" x14ac:dyDescent="0.25">
      <c r="A1144" s="7">
        <v>537004909</v>
      </c>
      <c r="B1144" t="s">
        <v>1337</v>
      </c>
      <c r="C1144" t="s">
        <v>1347</v>
      </c>
      <c r="D1144" s="5">
        <v>4</v>
      </c>
      <c r="E1144" s="5">
        <v>124</v>
      </c>
      <c r="F1144" s="5">
        <v>166</v>
      </c>
      <c r="G1144" s="5">
        <v>3</v>
      </c>
      <c r="H1144" s="5" t="s">
        <v>5</v>
      </c>
      <c r="I1144">
        <v>25</v>
      </c>
      <c r="J1144">
        <v>19</v>
      </c>
      <c r="K1144">
        <v>11</v>
      </c>
      <c r="L1144">
        <v>18</v>
      </c>
      <c r="M1144">
        <v>16</v>
      </c>
      <c r="N1144">
        <v>16</v>
      </c>
      <c r="P1144">
        <v>1</v>
      </c>
      <c r="Q1144">
        <v>18</v>
      </c>
    </row>
    <row r="1145" spans="1:17" x14ac:dyDescent="0.25">
      <c r="A1145" s="7">
        <v>537003856</v>
      </c>
      <c r="B1145" t="s">
        <v>1337</v>
      </c>
      <c r="C1145" t="s">
        <v>1348</v>
      </c>
      <c r="D1145" s="5">
        <v>6</v>
      </c>
      <c r="E1145" s="5">
        <v>147</v>
      </c>
      <c r="F1145" s="5">
        <v>192</v>
      </c>
      <c r="G1145" s="5">
        <v>3</v>
      </c>
      <c r="H1145" s="5" t="s">
        <v>5</v>
      </c>
      <c r="I1145">
        <v>27</v>
      </c>
      <c r="J1145">
        <v>17</v>
      </c>
      <c r="K1145">
        <v>15</v>
      </c>
      <c r="L1145">
        <v>19</v>
      </c>
      <c r="M1145">
        <v>18</v>
      </c>
      <c r="N1145">
        <v>20</v>
      </c>
      <c r="P1145">
        <v>10</v>
      </c>
      <c r="Q1145">
        <v>21</v>
      </c>
    </row>
    <row r="1146" spans="1:17" x14ac:dyDescent="0.25">
      <c r="A1146" s="7">
        <v>537003790</v>
      </c>
      <c r="B1146" t="s">
        <v>1337</v>
      </c>
      <c r="C1146" t="s">
        <v>1349</v>
      </c>
      <c r="D1146" s="5">
        <v>1</v>
      </c>
      <c r="E1146" s="5">
        <v>162</v>
      </c>
      <c r="F1146" s="5">
        <v>213</v>
      </c>
      <c r="G1146" s="5">
        <v>3</v>
      </c>
      <c r="H1146" s="5" t="s">
        <v>5</v>
      </c>
      <c r="I1146">
        <v>26</v>
      </c>
      <c r="J1146">
        <v>18</v>
      </c>
      <c r="K1146">
        <v>18</v>
      </c>
      <c r="L1146">
        <v>20</v>
      </c>
      <c r="M1146">
        <v>14</v>
      </c>
      <c r="N1146">
        <v>33</v>
      </c>
      <c r="P1146">
        <v>13</v>
      </c>
      <c r="Q1146">
        <v>20</v>
      </c>
    </row>
    <row r="1147" spans="1:17" x14ac:dyDescent="0.25">
      <c r="A1147" s="7">
        <v>537003969</v>
      </c>
      <c r="B1147" t="s">
        <v>1337</v>
      </c>
      <c r="C1147" t="s">
        <v>1350</v>
      </c>
      <c r="D1147" s="5">
        <v>6</v>
      </c>
      <c r="E1147" s="5">
        <v>160</v>
      </c>
      <c r="F1147" s="5">
        <v>192</v>
      </c>
      <c r="G1147" s="5">
        <v>3</v>
      </c>
      <c r="H1147" s="5" t="s">
        <v>5</v>
      </c>
      <c r="I1147">
        <v>26</v>
      </c>
      <c r="J1147">
        <v>21</v>
      </c>
      <c r="K1147">
        <v>16</v>
      </c>
      <c r="L1147">
        <v>20</v>
      </c>
      <c r="M1147">
        <v>18</v>
      </c>
      <c r="N1147">
        <v>23</v>
      </c>
      <c r="P1147">
        <v>14</v>
      </c>
      <c r="Q1147">
        <v>22</v>
      </c>
    </row>
    <row r="1148" spans="1:17" x14ac:dyDescent="0.25">
      <c r="A1148" s="7">
        <v>537003870</v>
      </c>
      <c r="B1148" t="s">
        <v>1337</v>
      </c>
      <c r="C1148" t="s">
        <v>1351</v>
      </c>
      <c r="D1148" s="5">
        <v>6</v>
      </c>
      <c r="E1148" s="5">
        <v>155</v>
      </c>
      <c r="F1148" s="5">
        <v>192</v>
      </c>
      <c r="G1148" s="5">
        <v>3</v>
      </c>
      <c r="H1148" s="5" t="s">
        <v>5</v>
      </c>
      <c r="I1148">
        <v>25</v>
      </c>
      <c r="J1148">
        <v>18</v>
      </c>
      <c r="K1148">
        <v>14</v>
      </c>
      <c r="L1148">
        <v>19</v>
      </c>
      <c r="M1148">
        <v>18</v>
      </c>
      <c r="N1148">
        <v>25</v>
      </c>
      <c r="P1148">
        <v>14</v>
      </c>
      <c r="Q1148">
        <v>22</v>
      </c>
    </row>
    <row r="1149" spans="1:17" x14ac:dyDescent="0.25">
      <c r="A1149" s="7">
        <v>537004786</v>
      </c>
      <c r="B1149" t="s">
        <v>1337</v>
      </c>
      <c r="C1149" t="s">
        <v>1352</v>
      </c>
      <c r="D1149" s="5">
        <v>1</v>
      </c>
      <c r="E1149" s="5">
        <v>196</v>
      </c>
      <c r="F1149" s="5">
        <v>213</v>
      </c>
      <c r="G1149" s="5">
        <v>4</v>
      </c>
      <c r="H1149" s="5" t="s">
        <v>6</v>
      </c>
      <c r="I1149">
        <v>28</v>
      </c>
      <c r="J1149">
        <v>20</v>
      </c>
      <c r="K1149">
        <v>18</v>
      </c>
      <c r="L1149">
        <v>22</v>
      </c>
      <c r="M1149">
        <v>20</v>
      </c>
      <c r="N1149">
        <v>48</v>
      </c>
      <c r="P1149">
        <v>14</v>
      </c>
      <c r="Q1149">
        <v>26</v>
      </c>
    </row>
    <row r="1150" spans="1:17" x14ac:dyDescent="0.25">
      <c r="A1150" s="7">
        <v>537003863</v>
      </c>
      <c r="B1150" t="s">
        <v>1337</v>
      </c>
      <c r="C1150" t="s">
        <v>1353</v>
      </c>
      <c r="D1150" s="5">
        <v>1</v>
      </c>
      <c r="E1150" s="5">
        <v>146</v>
      </c>
      <c r="F1150" s="5">
        <v>213</v>
      </c>
      <c r="G1150" s="5">
        <v>3</v>
      </c>
      <c r="H1150" s="5" t="s">
        <v>5</v>
      </c>
      <c r="I1150">
        <v>21</v>
      </c>
      <c r="J1150">
        <v>18</v>
      </c>
      <c r="K1150">
        <v>11</v>
      </c>
      <c r="L1150">
        <v>18</v>
      </c>
      <c r="M1150">
        <v>17</v>
      </c>
      <c r="N1150">
        <v>31</v>
      </c>
      <c r="P1150">
        <v>11</v>
      </c>
      <c r="Q1150">
        <v>19</v>
      </c>
    </row>
    <row r="1151" spans="1:17" x14ac:dyDescent="0.25">
      <c r="A1151" s="7">
        <v>537003990</v>
      </c>
      <c r="B1151" t="s">
        <v>1337</v>
      </c>
      <c r="C1151" t="s">
        <v>1354</v>
      </c>
      <c r="D1151" s="5">
        <v>1</v>
      </c>
      <c r="E1151" s="5">
        <v>132</v>
      </c>
      <c r="F1151" s="5">
        <v>213</v>
      </c>
      <c r="G1151" s="5">
        <v>1</v>
      </c>
      <c r="H1151" s="5" t="s">
        <v>7</v>
      </c>
      <c r="I1151">
        <v>21</v>
      </c>
      <c r="J1151">
        <v>17</v>
      </c>
      <c r="K1151">
        <v>14</v>
      </c>
      <c r="L1151">
        <v>20</v>
      </c>
      <c r="M1151">
        <v>16</v>
      </c>
      <c r="N1151">
        <v>30</v>
      </c>
      <c r="P1151">
        <v>14</v>
      </c>
      <c r="Q1151">
        <v>0</v>
      </c>
    </row>
    <row r="1152" spans="1:17" x14ac:dyDescent="0.25">
      <c r="A1152" s="7">
        <v>537003768</v>
      </c>
      <c r="B1152" t="s">
        <v>1337</v>
      </c>
      <c r="C1152" t="s">
        <v>1355</v>
      </c>
      <c r="D1152" s="5">
        <v>2</v>
      </c>
      <c r="E1152" s="5">
        <v>108</v>
      </c>
      <c r="F1152" s="5">
        <v>197</v>
      </c>
      <c r="G1152" s="5">
        <v>1</v>
      </c>
      <c r="H1152" s="5" t="s">
        <v>7</v>
      </c>
      <c r="I1152">
        <v>18</v>
      </c>
      <c r="J1152">
        <v>19</v>
      </c>
      <c r="K1152">
        <v>9</v>
      </c>
      <c r="L1152">
        <v>15</v>
      </c>
      <c r="M1152">
        <v>0</v>
      </c>
      <c r="N1152">
        <v>22</v>
      </c>
      <c r="P1152">
        <v>9</v>
      </c>
      <c r="Q1152">
        <v>16</v>
      </c>
    </row>
    <row r="1153" spans="1:17" x14ac:dyDescent="0.25">
      <c r="A1153" s="7">
        <v>537003849</v>
      </c>
      <c r="B1153" t="s">
        <v>1337</v>
      </c>
      <c r="C1153" t="s">
        <v>1356</v>
      </c>
      <c r="D1153" s="5">
        <v>2</v>
      </c>
      <c r="E1153" s="5">
        <v>176</v>
      </c>
      <c r="F1153" s="5">
        <v>197</v>
      </c>
      <c r="G1153" s="5">
        <v>4</v>
      </c>
      <c r="H1153" s="5" t="s">
        <v>6</v>
      </c>
      <c r="I1153">
        <v>27</v>
      </c>
      <c r="J1153">
        <v>21</v>
      </c>
      <c r="K1153">
        <v>18</v>
      </c>
      <c r="L1153">
        <v>21</v>
      </c>
      <c r="M1153">
        <v>20</v>
      </c>
      <c r="N1153">
        <v>32</v>
      </c>
      <c r="P1153">
        <v>13</v>
      </c>
      <c r="Q1153">
        <v>24</v>
      </c>
    </row>
    <row r="1154" spans="1:17" x14ac:dyDescent="0.25">
      <c r="A1154" s="7">
        <v>537003951</v>
      </c>
      <c r="B1154" t="s">
        <v>1337</v>
      </c>
      <c r="C1154" t="s">
        <v>1357</v>
      </c>
      <c r="D1154" s="5">
        <v>6</v>
      </c>
      <c r="E1154" s="5">
        <v>149</v>
      </c>
      <c r="F1154" s="5">
        <v>192</v>
      </c>
      <c r="G1154" s="5">
        <v>3</v>
      </c>
      <c r="H1154" s="5" t="s">
        <v>5</v>
      </c>
      <c r="I1154">
        <v>25</v>
      </c>
      <c r="J1154">
        <v>18</v>
      </c>
      <c r="K1154">
        <v>15</v>
      </c>
      <c r="L1154">
        <v>19</v>
      </c>
      <c r="M1154">
        <v>18</v>
      </c>
      <c r="N1154">
        <v>21</v>
      </c>
      <c r="P1154">
        <v>10</v>
      </c>
      <c r="Q1154">
        <v>23</v>
      </c>
    </row>
    <row r="1155" spans="1:17" x14ac:dyDescent="0.25">
      <c r="A1155" s="7">
        <v>537003800</v>
      </c>
      <c r="B1155" t="s">
        <v>1337</v>
      </c>
      <c r="C1155" t="s">
        <v>1358</v>
      </c>
      <c r="D1155" s="5">
        <v>1</v>
      </c>
      <c r="E1155" s="5">
        <v>152</v>
      </c>
      <c r="F1155" s="5">
        <v>213</v>
      </c>
      <c r="G1155" s="5">
        <v>3</v>
      </c>
      <c r="H1155" s="5" t="s">
        <v>5</v>
      </c>
      <c r="I1155">
        <v>26</v>
      </c>
      <c r="J1155">
        <v>19</v>
      </c>
      <c r="K1155">
        <v>14</v>
      </c>
      <c r="L1155">
        <v>19</v>
      </c>
      <c r="M1155">
        <v>15</v>
      </c>
      <c r="N1155">
        <v>32</v>
      </c>
      <c r="P1155">
        <v>8</v>
      </c>
      <c r="Q1155">
        <v>19</v>
      </c>
    </row>
    <row r="1156" spans="1:17" x14ac:dyDescent="0.25">
      <c r="A1156" s="7">
        <v>537003782</v>
      </c>
      <c r="B1156" t="s">
        <v>1337</v>
      </c>
      <c r="C1156" t="s">
        <v>1359</v>
      </c>
      <c r="D1156" s="5">
        <v>6</v>
      </c>
      <c r="E1156" s="5">
        <v>149</v>
      </c>
      <c r="F1156" s="5">
        <v>192</v>
      </c>
      <c r="G1156" s="5">
        <v>3</v>
      </c>
      <c r="H1156" s="5" t="s">
        <v>5</v>
      </c>
      <c r="I1156">
        <v>24</v>
      </c>
      <c r="J1156">
        <v>20</v>
      </c>
      <c r="K1156">
        <v>13</v>
      </c>
      <c r="L1156">
        <v>20</v>
      </c>
      <c r="M1156">
        <v>17</v>
      </c>
      <c r="N1156">
        <v>23</v>
      </c>
      <c r="P1156">
        <v>11</v>
      </c>
      <c r="Q1156">
        <v>21</v>
      </c>
    </row>
    <row r="1157" spans="1:17" x14ac:dyDescent="0.25">
      <c r="A1157" s="7">
        <v>538000752</v>
      </c>
      <c r="B1157" t="s">
        <v>1360</v>
      </c>
      <c r="C1157" t="s">
        <v>1361</v>
      </c>
      <c r="D1157" s="5">
        <v>5</v>
      </c>
      <c r="E1157" s="5">
        <v>87</v>
      </c>
      <c r="F1157" s="5">
        <v>208</v>
      </c>
      <c r="G1157" s="5">
        <v>1</v>
      </c>
      <c r="H1157" s="5" t="s">
        <v>7</v>
      </c>
      <c r="I1157">
        <v>14</v>
      </c>
      <c r="J1157">
        <v>18</v>
      </c>
      <c r="K1157">
        <v>0</v>
      </c>
      <c r="L1157">
        <v>0</v>
      </c>
      <c r="M1157">
        <v>8</v>
      </c>
      <c r="N1157">
        <v>21</v>
      </c>
      <c r="P1157">
        <v>13</v>
      </c>
      <c r="Q1157">
        <v>13</v>
      </c>
    </row>
    <row r="1158" spans="1:17" x14ac:dyDescent="0.25">
      <c r="A1158" s="7">
        <v>538000752</v>
      </c>
      <c r="B1158" t="s">
        <v>1360</v>
      </c>
      <c r="C1158" t="s">
        <v>1361</v>
      </c>
      <c r="D1158" s="5">
        <v>1</v>
      </c>
      <c r="E1158" s="5">
        <v>96</v>
      </c>
      <c r="F1158" s="5">
        <v>213</v>
      </c>
      <c r="G1158" s="5">
        <v>1</v>
      </c>
      <c r="H1158" s="5" t="s">
        <v>7</v>
      </c>
      <c r="I1158">
        <v>20</v>
      </c>
      <c r="J1158">
        <v>18</v>
      </c>
      <c r="K1158">
        <v>0</v>
      </c>
      <c r="L1158">
        <v>16</v>
      </c>
      <c r="M1158">
        <v>13</v>
      </c>
      <c r="N1158">
        <v>0</v>
      </c>
      <c r="P1158">
        <v>13</v>
      </c>
      <c r="Q1158">
        <v>16</v>
      </c>
    </row>
    <row r="1159" spans="1:17" x14ac:dyDescent="0.25">
      <c r="A1159" s="7">
        <v>538000752</v>
      </c>
      <c r="B1159" t="s">
        <v>1360</v>
      </c>
      <c r="C1159" t="s">
        <v>1361</v>
      </c>
      <c r="D1159" s="5">
        <v>10</v>
      </c>
      <c r="E1159" s="5">
        <v>67</v>
      </c>
      <c r="F1159" s="5">
        <v>195</v>
      </c>
      <c r="G1159" s="5">
        <v>1</v>
      </c>
      <c r="H1159" s="5" t="s">
        <v>7</v>
      </c>
      <c r="I1159">
        <v>0</v>
      </c>
      <c r="J1159">
        <v>17</v>
      </c>
      <c r="K1159">
        <v>0</v>
      </c>
      <c r="L1159">
        <v>0</v>
      </c>
      <c r="M1159">
        <v>7</v>
      </c>
      <c r="N1159">
        <v>17</v>
      </c>
      <c r="P1159">
        <v>13</v>
      </c>
      <c r="Q1159">
        <v>13</v>
      </c>
    </row>
    <row r="1160" spans="1:17" x14ac:dyDescent="0.25">
      <c r="A1160" s="7">
        <v>538000752</v>
      </c>
      <c r="B1160" t="s">
        <v>1360</v>
      </c>
      <c r="C1160" t="s">
        <v>1361</v>
      </c>
      <c r="D1160" s="5">
        <v>11</v>
      </c>
      <c r="E1160" s="5">
        <v>87</v>
      </c>
      <c r="F1160" s="5">
        <v>210</v>
      </c>
      <c r="G1160" s="5">
        <v>1</v>
      </c>
      <c r="H1160" s="5" t="s">
        <v>7</v>
      </c>
      <c r="I1160">
        <v>15</v>
      </c>
      <c r="J1160">
        <v>17</v>
      </c>
      <c r="K1160">
        <v>0</v>
      </c>
      <c r="L1160">
        <v>0</v>
      </c>
      <c r="M1160">
        <v>6</v>
      </c>
      <c r="N1160">
        <v>23</v>
      </c>
      <c r="P1160">
        <v>14</v>
      </c>
      <c r="Q1160">
        <v>12</v>
      </c>
    </row>
    <row r="1161" spans="1:17" x14ac:dyDescent="0.25">
      <c r="A1161" s="7">
        <v>538000752</v>
      </c>
      <c r="B1161" t="s">
        <v>1360</v>
      </c>
      <c r="C1161" t="s">
        <v>1361</v>
      </c>
      <c r="D1161" s="5">
        <v>12</v>
      </c>
      <c r="E1161" s="5">
        <v>72</v>
      </c>
      <c r="F1161" s="5">
        <v>194</v>
      </c>
      <c r="G1161" s="5">
        <v>1</v>
      </c>
      <c r="H1161" s="5" t="s">
        <v>7</v>
      </c>
      <c r="I1161">
        <v>13</v>
      </c>
      <c r="J1161">
        <v>18</v>
      </c>
      <c r="K1161">
        <v>0</v>
      </c>
      <c r="L1161">
        <v>0</v>
      </c>
      <c r="M1161">
        <v>8</v>
      </c>
      <c r="N1161">
        <v>19</v>
      </c>
      <c r="P1161">
        <v>14</v>
      </c>
      <c r="Q1161">
        <v>0</v>
      </c>
    </row>
    <row r="1162" spans="1:17" x14ac:dyDescent="0.25">
      <c r="A1162" s="7">
        <v>538000752</v>
      </c>
      <c r="B1162" t="s">
        <v>1360</v>
      </c>
      <c r="C1162" t="s">
        <v>1361</v>
      </c>
      <c r="D1162" s="5">
        <v>13</v>
      </c>
      <c r="E1162" s="5">
        <v>56</v>
      </c>
      <c r="F1162" s="5">
        <v>212</v>
      </c>
      <c r="G1162" s="5">
        <v>1</v>
      </c>
      <c r="H1162" s="5" t="s">
        <v>7</v>
      </c>
      <c r="I1162">
        <v>0</v>
      </c>
      <c r="J1162">
        <v>18</v>
      </c>
      <c r="K1162">
        <v>0</v>
      </c>
      <c r="L1162">
        <v>0</v>
      </c>
      <c r="M1162">
        <v>9</v>
      </c>
      <c r="N1162">
        <v>22</v>
      </c>
      <c r="P1162">
        <v>7</v>
      </c>
      <c r="Q1162">
        <v>0</v>
      </c>
    </row>
    <row r="1163" spans="1:17" x14ac:dyDescent="0.25">
      <c r="A1163" s="7">
        <v>538000752</v>
      </c>
      <c r="B1163" t="s">
        <v>1360</v>
      </c>
      <c r="C1163" t="s">
        <v>1361</v>
      </c>
      <c r="D1163" s="5">
        <v>14</v>
      </c>
      <c r="E1163" s="5">
        <v>75</v>
      </c>
      <c r="F1163" s="5">
        <v>196</v>
      </c>
      <c r="G1163" s="5">
        <v>1</v>
      </c>
      <c r="H1163" s="5" t="s">
        <v>7</v>
      </c>
      <c r="I1163">
        <v>0</v>
      </c>
      <c r="J1163">
        <v>18</v>
      </c>
      <c r="K1163">
        <v>0</v>
      </c>
      <c r="L1163">
        <v>0</v>
      </c>
      <c r="M1163">
        <v>10</v>
      </c>
      <c r="N1163">
        <v>18</v>
      </c>
      <c r="P1163">
        <v>14</v>
      </c>
      <c r="Q1163">
        <v>15</v>
      </c>
    </row>
    <row r="1164" spans="1:17" x14ac:dyDescent="0.25">
      <c r="A1164" s="7">
        <v>538000752</v>
      </c>
      <c r="B1164" t="s">
        <v>1360</v>
      </c>
      <c r="C1164" t="s">
        <v>1361</v>
      </c>
      <c r="D1164" s="5">
        <v>15</v>
      </c>
      <c r="E1164" s="5">
        <v>86</v>
      </c>
      <c r="F1164" s="5">
        <v>210</v>
      </c>
      <c r="G1164" s="5">
        <v>1</v>
      </c>
      <c r="H1164" s="5" t="s">
        <v>7</v>
      </c>
      <c r="I1164">
        <v>13</v>
      </c>
      <c r="J1164">
        <v>18</v>
      </c>
      <c r="K1164">
        <v>0</v>
      </c>
      <c r="L1164">
        <v>17</v>
      </c>
      <c r="M1164">
        <v>9</v>
      </c>
      <c r="N1164">
        <v>20</v>
      </c>
      <c r="P1164">
        <v>9</v>
      </c>
      <c r="Q1164">
        <v>0</v>
      </c>
    </row>
    <row r="1165" spans="1:17" x14ac:dyDescent="0.25">
      <c r="A1165" s="7">
        <v>538000752</v>
      </c>
      <c r="B1165" t="s">
        <v>1360</v>
      </c>
      <c r="C1165" t="s">
        <v>1361</v>
      </c>
      <c r="D1165" s="5">
        <v>16</v>
      </c>
      <c r="E1165" s="5">
        <v>27</v>
      </c>
      <c r="F1165" s="5">
        <v>182</v>
      </c>
      <c r="G1165" s="5">
        <v>1</v>
      </c>
      <c r="H1165" s="5" t="s">
        <v>7</v>
      </c>
      <c r="I1165">
        <v>0</v>
      </c>
      <c r="J1165">
        <v>0</v>
      </c>
      <c r="K1165">
        <v>0</v>
      </c>
      <c r="L1165">
        <v>0</v>
      </c>
      <c r="M1165">
        <v>7</v>
      </c>
      <c r="N1165">
        <v>20</v>
      </c>
      <c r="P1165">
        <v>0</v>
      </c>
      <c r="Q1165">
        <v>0</v>
      </c>
    </row>
    <row r="1166" spans="1:17" x14ac:dyDescent="0.25">
      <c r="A1166" s="7">
        <v>538000752</v>
      </c>
      <c r="B1166" t="s">
        <v>1360</v>
      </c>
      <c r="C1166" t="s">
        <v>1361</v>
      </c>
      <c r="D1166" s="5">
        <v>17</v>
      </c>
      <c r="E1166" s="5">
        <v>101</v>
      </c>
      <c r="F1166" s="5">
        <v>208</v>
      </c>
      <c r="G1166" s="5">
        <v>1</v>
      </c>
      <c r="H1166" s="5" t="s">
        <v>7</v>
      </c>
      <c r="I1166">
        <v>14</v>
      </c>
      <c r="J1166">
        <v>17</v>
      </c>
      <c r="K1166">
        <v>0</v>
      </c>
      <c r="L1166">
        <v>18</v>
      </c>
      <c r="M1166">
        <v>9</v>
      </c>
      <c r="N1166">
        <v>19</v>
      </c>
      <c r="P1166">
        <v>13</v>
      </c>
      <c r="Q1166">
        <v>11</v>
      </c>
    </row>
    <row r="1167" spans="1:17" x14ac:dyDescent="0.25">
      <c r="A1167" s="7">
        <v>538000752</v>
      </c>
      <c r="B1167" t="s">
        <v>1360</v>
      </c>
      <c r="C1167" t="s">
        <v>1361</v>
      </c>
      <c r="D1167" s="5">
        <v>18</v>
      </c>
      <c r="E1167" s="5">
        <v>82</v>
      </c>
      <c r="F1167" s="5">
        <v>206</v>
      </c>
      <c r="G1167" s="5">
        <v>1</v>
      </c>
      <c r="H1167" s="5" t="s">
        <v>7</v>
      </c>
      <c r="I1167">
        <v>12</v>
      </c>
      <c r="J1167">
        <v>17</v>
      </c>
      <c r="K1167">
        <v>0</v>
      </c>
      <c r="L1167">
        <v>17</v>
      </c>
      <c r="M1167">
        <v>5</v>
      </c>
      <c r="N1167">
        <v>19</v>
      </c>
      <c r="P1167">
        <v>12</v>
      </c>
      <c r="Q1167">
        <v>0</v>
      </c>
    </row>
    <row r="1168" spans="1:17" x14ac:dyDescent="0.25">
      <c r="A1168" s="7">
        <v>538000752</v>
      </c>
      <c r="B1168" t="s">
        <v>1360</v>
      </c>
      <c r="C1168" t="s">
        <v>1361</v>
      </c>
      <c r="D1168" s="5">
        <v>19</v>
      </c>
      <c r="E1168" s="5">
        <v>58</v>
      </c>
      <c r="F1168" s="5">
        <v>208</v>
      </c>
      <c r="G1168" s="5">
        <v>1</v>
      </c>
      <c r="H1168" s="5" t="s">
        <v>7</v>
      </c>
      <c r="I1168">
        <v>13</v>
      </c>
      <c r="J1168">
        <v>19</v>
      </c>
      <c r="K1168">
        <v>0</v>
      </c>
      <c r="L1168">
        <v>0</v>
      </c>
      <c r="M1168">
        <v>3</v>
      </c>
      <c r="N1168">
        <v>0</v>
      </c>
      <c r="P1168">
        <v>13</v>
      </c>
      <c r="Q1168">
        <v>10</v>
      </c>
    </row>
    <row r="1169" spans="1:17" x14ac:dyDescent="0.25">
      <c r="A1169" s="7">
        <v>538000752</v>
      </c>
      <c r="B1169" t="s">
        <v>1360</v>
      </c>
      <c r="C1169" t="s">
        <v>1361</v>
      </c>
      <c r="D1169" s="5">
        <v>2</v>
      </c>
      <c r="E1169" s="5">
        <v>109</v>
      </c>
      <c r="F1169" s="5">
        <v>197</v>
      </c>
      <c r="G1169" s="5">
        <v>1</v>
      </c>
      <c r="H1169" s="5" t="s">
        <v>7</v>
      </c>
      <c r="I1169">
        <v>0</v>
      </c>
      <c r="J1169">
        <v>17</v>
      </c>
      <c r="K1169">
        <v>0</v>
      </c>
      <c r="L1169">
        <v>18</v>
      </c>
      <c r="M1169">
        <v>20</v>
      </c>
      <c r="N1169">
        <v>23</v>
      </c>
      <c r="P1169">
        <v>13</v>
      </c>
      <c r="Q1169">
        <v>18</v>
      </c>
    </row>
    <row r="1170" spans="1:17" x14ac:dyDescent="0.25">
      <c r="A1170" s="7">
        <v>538000752</v>
      </c>
      <c r="B1170" t="s">
        <v>1360</v>
      </c>
      <c r="C1170" t="s">
        <v>1361</v>
      </c>
      <c r="D1170" s="5">
        <v>20</v>
      </c>
      <c r="E1170" s="5">
        <v>87</v>
      </c>
      <c r="F1170" s="5">
        <v>207</v>
      </c>
      <c r="G1170" s="5">
        <v>1</v>
      </c>
      <c r="H1170" s="5" t="s">
        <v>7</v>
      </c>
      <c r="I1170">
        <v>0</v>
      </c>
      <c r="J1170">
        <v>20</v>
      </c>
      <c r="K1170">
        <v>0</v>
      </c>
      <c r="L1170">
        <v>17</v>
      </c>
      <c r="M1170">
        <v>9</v>
      </c>
      <c r="N1170">
        <v>16</v>
      </c>
      <c r="P1170">
        <v>12</v>
      </c>
      <c r="Q1170">
        <v>13</v>
      </c>
    </row>
    <row r="1171" spans="1:17" x14ac:dyDescent="0.25">
      <c r="A1171" s="7">
        <v>538000752</v>
      </c>
      <c r="B1171" t="s">
        <v>1360</v>
      </c>
      <c r="C1171" t="s">
        <v>1361</v>
      </c>
      <c r="D1171" s="5">
        <v>21</v>
      </c>
      <c r="E1171" s="5">
        <v>62</v>
      </c>
      <c r="F1171" s="5">
        <v>209</v>
      </c>
      <c r="G1171" s="5">
        <v>1</v>
      </c>
      <c r="H1171" s="5" t="s">
        <v>7</v>
      </c>
      <c r="I1171">
        <v>12</v>
      </c>
      <c r="J1171">
        <v>19</v>
      </c>
      <c r="K1171">
        <v>0</v>
      </c>
      <c r="L1171">
        <v>0</v>
      </c>
      <c r="M1171">
        <v>5</v>
      </c>
      <c r="N1171">
        <v>15</v>
      </c>
      <c r="P1171">
        <v>11</v>
      </c>
      <c r="Q1171">
        <v>0</v>
      </c>
    </row>
    <row r="1172" spans="1:17" x14ac:dyDescent="0.25">
      <c r="A1172" s="7">
        <v>538000752</v>
      </c>
      <c r="B1172" t="s">
        <v>1360</v>
      </c>
      <c r="C1172" t="s">
        <v>1361</v>
      </c>
      <c r="D1172" s="5">
        <v>3</v>
      </c>
      <c r="E1172" s="5">
        <v>57</v>
      </c>
      <c r="F1172" s="5">
        <v>182</v>
      </c>
      <c r="G1172" s="5">
        <v>1</v>
      </c>
      <c r="H1172" s="5" t="s">
        <v>7</v>
      </c>
      <c r="I1172">
        <v>0</v>
      </c>
      <c r="J1172">
        <v>18</v>
      </c>
      <c r="K1172">
        <v>0</v>
      </c>
      <c r="L1172">
        <v>15</v>
      </c>
      <c r="M1172">
        <v>9</v>
      </c>
      <c r="N1172">
        <v>0</v>
      </c>
      <c r="P1172">
        <v>0</v>
      </c>
      <c r="Q1172">
        <v>15</v>
      </c>
    </row>
    <row r="1173" spans="1:17" x14ac:dyDescent="0.25">
      <c r="A1173" s="7">
        <v>538000752</v>
      </c>
      <c r="B1173" t="s">
        <v>1360</v>
      </c>
      <c r="C1173" t="s">
        <v>1361</v>
      </c>
      <c r="D1173" s="5">
        <v>6</v>
      </c>
      <c r="E1173" s="5">
        <v>64</v>
      </c>
      <c r="F1173" s="5">
        <v>192</v>
      </c>
      <c r="G1173" s="5">
        <v>1</v>
      </c>
      <c r="H1173" s="5" t="s">
        <v>7</v>
      </c>
      <c r="I1173">
        <v>0</v>
      </c>
      <c r="J1173">
        <v>18</v>
      </c>
      <c r="K1173">
        <v>0</v>
      </c>
      <c r="L1173">
        <v>17</v>
      </c>
      <c r="M1173">
        <v>9</v>
      </c>
      <c r="N1173">
        <v>0</v>
      </c>
      <c r="P1173">
        <v>9</v>
      </c>
      <c r="Q1173">
        <v>11</v>
      </c>
    </row>
    <row r="1174" spans="1:17" x14ac:dyDescent="0.25">
      <c r="A1174" s="7">
        <v>538000752</v>
      </c>
      <c r="B1174" t="s">
        <v>1360</v>
      </c>
      <c r="C1174" t="s">
        <v>1361</v>
      </c>
      <c r="D1174" s="5">
        <v>4</v>
      </c>
      <c r="E1174" s="5">
        <v>79</v>
      </c>
      <c r="F1174" s="5">
        <v>166</v>
      </c>
      <c r="G1174" s="5">
        <v>1</v>
      </c>
      <c r="H1174" s="5" t="s">
        <v>7</v>
      </c>
      <c r="I1174">
        <v>19</v>
      </c>
      <c r="J1174">
        <v>0</v>
      </c>
      <c r="K1174">
        <v>0</v>
      </c>
      <c r="L1174">
        <v>17</v>
      </c>
      <c r="M1174">
        <v>12</v>
      </c>
      <c r="N1174">
        <v>17</v>
      </c>
      <c r="P1174">
        <v>0</v>
      </c>
      <c r="Q1174">
        <v>14</v>
      </c>
    </row>
    <row r="1175" spans="1:17" x14ac:dyDescent="0.25">
      <c r="A1175" s="7">
        <v>538000752</v>
      </c>
      <c r="B1175" t="s">
        <v>1360</v>
      </c>
      <c r="C1175" t="s">
        <v>1361</v>
      </c>
      <c r="D1175" s="5">
        <v>9</v>
      </c>
      <c r="E1175" s="5">
        <v>93</v>
      </c>
      <c r="F1175" s="5">
        <v>211</v>
      </c>
      <c r="G1175" s="5">
        <v>1</v>
      </c>
      <c r="H1175" s="5" t="s">
        <v>7</v>
      </c>
      <c r="I1175">
        <v>17</v>
      </c>
      <c r="J1175">
        <v>18</v>
      </c>
      <c r="K1175">
        <v>0</v>
      </c>
      <c r="L1175">
        <v>0</v>
      </c>
      <c r="M1175">
        <v>10</v>
      </c>
      <c r="N1175">
        <v>23</v>
      </c>
      <c r="P1175">
        <v>13</v>
      </c>
      <c r="Q1175">
        <v>12</v>
      </c>
    </row>
    <row r="1176" spans="1:17" x14ac:dyDescent="0.25">
      <c r="A1176" s="7">
        <v>538000752</v>
      </c>
      <c r="B1176" t="s">
        <v>1360</v>
      </c>
      <c r="C1176" t="s">
        <v>1361</v>
      </c>
      <c r="D1176" s="5">
        <v>7</v>
      </c>
      <c r="E1176" s="5">
        <v>38</v>
      </c>
      <c r="F1176" s="5">
        <v>206</v>
      </c>
      <c r="G1176" s="5">
        <v>1</v>
      </c>
      <c r="H1176" s="5" t="s">
        <v>7</v>
      </c>
      <c r="I1176">
        <v>0</v>
      </c>
      <c r="J1176">
        <v>17</v>
      </c>
      <c r="K1176">
        <v>0</v>
      </c>
      <c r="L1176">
        <v>0</v>
      </c>
      <c r="M1176">
        <v>8</v>
      </c>
      <c r="N1176">
        <v>0</v>
      </c>
      <c r="P1176">
        <v>13</v>
      </c>
      <c r="Q1176">
        <v>0</v>
      </c>
    </row>
    <row r="1177" spans="1:17" x14ac:dyDescent="0.25">
      <c r="A1177" s="7">
        <v>538000752</v>
      </c>
      <c r="B1177" t="s">
        <v>1360</v>
      </c>
      <c r="C1177" t="s">
        <v>1361</v>
      </c>
      <c r="D1177" s="5">
        <v>8</v>
      </c>
      <c r="E1177" s="5">
        <v>66</v>
      </c>
      <c r="F1177" s="5">
        <v>190</v>
      </c>
      <c r="G1177" s="5">
        <v>1</v>
      </c>
      <c r="H1177" s="5" t="s">
        <v>7</v>
      </c>
      <c r="I1177">
        <v>0</v>
      </c>
      <c r="J1177">
        <v>18</v>
      </c>
      <c r="K1177">
        <v>0</v>
      </c>
      <c r="L1177">
        <v>16</v>
      </c>
      <c r="M1177">
        <v>9</v>
      </c>
      <c r="N1177">
        <v>0</v>
      </c>
      <c r="P1177">
        <v>12</v>
      </c>
      <c r="Q1177">
        <v>11</v>
      </c>
    </row>
    <row r="1178" spans="1:17" x14ac:dyDescent="0.25">
      <c r="A1178" s="7">
        <v>538001594</v>
      </c>
      <c r="B1178" t="s">
        <v>1360</v>
      </c>
      <c r="C1178" t="s">
        <v>1362</v>
      </c>
      <c r="D1178" s="5">
        <v>1</v>
      </c>
      <c r="E1178" s="5">
        <v>179</v>
      </c>
      <c r="F1178" s="5">
        <v>213</v>
      </c>
      <c r="G1178" s="5">
        <v>4</v>
      </c>
      <c r="H1178" s="5" t="s">
        <v>6</v>
      </c>
      <c r="I1178">
        <v>27</v>
      </c>
      <c r="J1178">
        <v>21</v>
      </c>
      <c r="K1178">
        <v>18</v>
      </c>
      <c r="L1178">
        <v>20</v>
      </c>
      <c r="M1178">
        <v>21</v>
      </c>
      <c r="N1178">
        <v>33</v>
      </c>
      <c r="P1178">
        <v>14</v>
      </c>
      <c r="Q1178">
        <v>25</v>
      </c>
    </row>
    <row r="1179" spans="1:17" x14ac:dyDescent="0.25">
      <c r="A1179" s="7">
        <v>538002397</v>
      </c>
      <c r="B1179" t="s">
        <v>1360</v>
      </c>
      <c r="C1179" t="s">
        <v>1363</v>
      </c>
      <c r="D1179" s="5">
        <v>2</v>
      </c>
      <c r="E1179" s="5">
        <v>69</v>
      </c>
      <c r="F1179" s="5">
        <v>197</v>
      </c>
      <c r="G1179" s="5">
        <v>1</v>
      </c>
      <c r="H1179" s="5" t="s">
        <v>7</v>
      </c>
      <c r="I1179">
        <v>21</v>
      </c>
      <c r="J1179">
        <v>11</v>
      </c>
      <c r="K1179">
        <v>0</v>
      </c>
      <c r="L1179">
        <v>16</v>
      </c>
      <c r="M1179">
        <v>13</v>
      </c>
      <c r="N1179">
        <v>0</v>
      </c>
      <c r="P1179">
        <v>8</v>
      </c>
      <c r="Q1179">
        <v>0</v>
      </c>
    </row>
    <row r="1180" spans="1:17" x14ac:dyDescent="0.25">
      <c r="A1180" s="7">
        <v>538001604</v>
      </c>
      <c r="B1180" t="s">
        <v>1360</v>
      </c>
      <c r="C1180" t="s">
        <v>1364</v>
      </c>
      <c r="D1180" s="5">
        <v>6</v>
      </c>
      <c r="E1180" s="5">
        <v>144</v>
      </c>
      <c r="F1180" s="5">
        <v>192</v>
      </c>
      <c r="G1180" s="5">
        <v>3</v>
      </c>
      <c r="H1180" s="5" t="s">
        <v>5</v>
      </c>
      <c r="I1180">
        <v>23</v>
      </c>
      <c r="J1180">
        <v>17</v>
      </c>
      <c r="K1180">
        <v>13</v>
      </c>
      <c r="L1180">
        <v>19</v>
      </c>
      <c r="M1180">
        <v>15</v>
      </c>
      <c r="N1180">
        <v>25</v>
      </c>
      <c r="P1180">
        <v>14</v>
      </c>
      <c r="Q1180">
        <v>18</v>
      </c>
    </row>
    <row r="1181" spans="1:17" x14ac:dyDescent="0.25">
      <c r="A1181" s="7">
        <v>538000939</v>
      </c>
      <c r="B1181" t="s">
        <v>1360</v>
      </c>
      <c r="C1181" t="s">
        <v>1365</v>
      </c>
      <c r="D1181" s="5">
        <v>1</v>
      </c>
      <c r="E1181" s="5">
        <v>86</v>
      </c>
      <c r="F1181" s="5">
        <v>213</v>
      </c>
      <c r="G1181" s="5">
        <v>1</v>
      </c>
      <c r="H1181" s="5" t="s">
        <v>7</v>
      </c>
      <c r="I1181">
        <v>0</v>
      </c>
      <c r="J1181">
        <v>16</v>
      </c>
      <c r="K1181">
        <v>8</v>
      </c>
      <c r="L1181">
        <v>17</v>
      </c>
      <c r="M1181">
        <v>17</v>
      </c>
      <c r="N1181">
        <v>0</v>
      </c>
      <c r="P1181">
        <v>11</v>
      </c>
      <c r="Q1181">
        <v>17</v>
      </c>
    </row>
    <row r="1182" spans="1:17" x14ac:dyDescent="0.25">
      <c r="A1182" s="7">
        <v>538002421</v>
      </c>
      <c r="B1182" t="s">
        <v>1360</v>
      </c>
      <c r="C1182" t="s">
        <v>1366</v>
      </c>
      <c r="D1182" s="5">
        <v>2</v>
      </c>
      <c r="E1182" s="5">
        <v>95</v>
      </c>
      <c r="F1182" s="5">
        <v>197</v>
      </c>
      <c r="G1182" s="5">
        <v>1</v>
      </c>
      <c r="H1182" s="5" t="s">
        <v>7</v>
      </c>
      <c r="I1182">
        <v>0</v>
      </c>
      <c r="J1182">
        <v>13</v>
      </c>
      <c r="K1182">
        <v>14</v>
      </c>
      <c r="L1182">
        <v>20</v>
      </c>
      <c r="M1182">
        <v>16</v>
      </c>
      <c r="N1182">
        <v>0</v>
      </c>
      <c r="P1182">
        <v>10</v>
      </c>
      <c r="Q1182">
        <v>22</v>
      </c>
    </row>
    <row r="1183" spans="1:17" x14ac:dyDescent="0.25">
      <c r="A1183" s="7">
        <v>538001820</v>
      </c>
      <c r="B1183" t="s">
        <v>1360</v>
      </c>
      <c r="C1183" t="s">
        <v>1367</v>
      </c>
      <c r="D1183" s="5">
        <v>2</v>
      </c>
      <c r="E1183" s="5">
        <v>157</v>
      </c>
      <c r="F1183" s="5">
        <v>197</v>
      </c>
      <c r="G1183" s="5">
        <v>1</v>
      </c>
      <c r="H1183" s="5" t="s">
        <v>7</v>
      </c>
      <c r="I1183">
        <v>31</v>
      </c>
      <c r="J1183">
        <v>21</v>
      </c>
      <c r="K1183">
        <v>18</v>
      </c>
      <c r="L1183">
        <v>22</v>
      </c>
      <c r="M1183">
        <v>22</v>
      </c>
      <c r="N1183">
        <v>0</v>
      </c>
      <c r="P1183">
        <v>14</v>
      </c>
      <c r="Q1183">
        <v>29</v>
      </c>
    </row>
    <row r="1184" spans="1:17" x14ac:dyDescent="0.25">
      <c r="A1184" s="7">
        <v>538001097</v>
      </c>
      <c r="B1184" t="s">
        <v>1360</v>
      </c>
      <c r="C1184" t="s">
        <v>1368</v>
      </c>
      <c r="D1184" s="5">
        <v>2</v>
      </c>
      <c r="E1184" s="5">
        <v>158</v>
      </c>
      <c r="F1184" s="5">
        <v>197</v>
      </c>
      <c r="G1184" s="5">
        <v>1</v>
      </c>
      <c r="H1184" s="5" t="s">
        <v>7</v>
      </c>
      <c r="I1184">
        <v>27</v>
      </c>
      <c r="J1184">
        <v>20</v>
      </c>
      <c r="K1184">
        <v>0</v>
      </c>
      <c r="L1184">
        <v>20</v>
      </c>
      <c r="M1184">
        <v>19</v>
      </c>
      <c r="N1184">
        <v>33</v>
      </c>
      <c r="P1184">
        <v>13</v>
      </c>
      <c r="Q1184">
        <v>26</v>
      </c>
    </row>
    <row r="1185" spans="1:17" x14ac:dyDescent="0.25">
      <c r="A1185" s="7">
        <v>538001844</v>
      </c>
      <c r="B1185" t="s">
        <v>1360</v>
      </c>
      <c r="C1185" t="s">
        <v>1369</v>
      </c>
      <c r="D1185" s="5">
        <v>2</v>
      </c>
      <c r="E1185" s="5">
        <v>173</v>
      </c>
      <c r="F1185" s="5">
        <v>197</v>
      </c>
      <c r="G1185" s="5">
        <v>4</v>
      </c>
      <c r="H1185" s="5" t="s">
        <v>6</v>
      </c>
      <c r="I1185">
        <v>29</v>
      </c>
      <c r="J1185">
        <v>19</v>
      </c>
      <c r="K1185">
        <v>17</v>
      </c>
      <c r="L1185">
        <v>21</v>
      </c>
      <c r="M1185">
        <v>18</v>
      </c>
      <c r="N1185">
        <v>29</v>
      </c>
      <c r="P1185">
        <v>14</v>
      </c>
      <c r="Q1185">
        <v>26</v>
      </c>
    </row>
    <row r="1186" spans="1:17" x14ac:dyDescent="0.25">
      <c r="A1186" s="7">
        <v>538001788</v>
      </c>
      <c r="B1186" t="s">
        <v>1360</v>
      </c>
      <c r="C1186" t="s">
        <v>1370</v>
      </c>
      <c r="D1186" s="5">
        <v>2</v>
      </c>
      <c r="E1186" s="5">
        <v>162</v>
      </c>
      <c r="F1186" s="5">
        <v>197</v>
      </c>
      <c r="G1186" s="5">
        <v>3</v>
      </c>
      <c r="H1186" s="5" t="s">
        <v>5</v>
      </c>
      <c r="I1186">
        <v>28</v>
      </c>
      <c r="J1186">
        <v>21</v>
      </c>
      <c r="K1186">
        <v>14</v>
      </c>
      <c r="L1186">
        <v>20</v>
      </c>
      <c r="M1186">
        <v>17</v>
      </c>
      <c r="N1186">
        <v>25</v>
      </c>
      <c r="P1186">
        <v>14</v>
      </c>
      <c r="Q1186">
        <v>23</v>
      </c>
    </row>
    <row r="1187" spans="1:17" x14ac:dyDescent="0.25">
      <c r="A1187" s="7">
        <v>538001763</v>
      </c>
      <c r="B1187" t="s">
        <v>1360</v>
      </c>
      <c r="C1187" t="s">
        <v>1371</v>
      </c>
      <c r="D1187" s="5">
        <v>1</v>
      </c>
      <c r="E1187" s="5">
        <v>94</v>
      </c>
      <c r="F1187" s="5">
        <v>213</v>
      </c>
      <c r="G1187" s="5">
        <v>1</v>
      </c>
      <c r="H1187" s="5" t="s">
        <v>7</v>
      </c>
      <c r="I1187">
        <v>23</v>
      </c>
      <c r="J1187">
        <v>16</v>
      </c>
      <c r="K1187">
        <v>0</v>
      </c>
      <c r="L1187">
        <v>15</v>
      </c>
      <c r="M1187">
        <v>14</v>
      </c>
      <c r="N1187">
        <v>0</v>
      </c>
      <c r="P1187">
        <v>10</v>
      </c>
      <c r="Q1187">
        <v>16</v>
      </c>
    </row>
    <row r="1188" spans="1:17" x14ac:dyDescent="0.25">
      <c r="A1188" s="7">
        <v>538001805</v>
      </c>
      <c r="B1188" t="s">
        <v>1360</v>
      </c>
      <c r="C1188" t="s">
        <v>1372</v>
      </c>
      <c r="D1188" s="5">
        <v>1</v>
      </c>
      <c r="E1188" s="5">
        <v>155</v>
      </c>
      <c r="F1188" s="5">
        <v>213</v>
      </c>
      <c r="G1188" s="5">
        <v>3</v>
      </c>
      <c r="H1188" s="5" t="s">
        <v>5</v>
      </c>
      <c r="I1188">
        <v>23</v>
      </c>
      <c r="J1188">
        <v>17</v>
      </c>
      <c r="K1188">
        <v>13</v>
      </c>
      <c r="L1188">
        <v>19</v>
      </c>
      <c r="M1188">
        <v>16</v>
      </c>
      <c r="N1188">
        <v>35</v>
      </c>
      <c r="P1188">
        <v>13</v>
      </c>
      <c r="Q1188">
        <v>19</v>
      </c>
    </row>
    <row r="1189" spans="1:17" x14ac:dyDescent="0.25">
      <c r="A1189" s="7">
        <v>538000978</v>
      </c>
      <c r="B1189" t="s">
        <v>1360</v>
      </c>
      <c r="C1189" t="s">
        <v>1373</v>
      </c>
      <c r="D1189" s="5">
        <v>2</v>
      </c>
      <c r="E1189" s="5">
        <v>148</v>
      </c>
      <c r="F1189" s="5">
        <v>197</v>
      </c>
      <c r="G1189" s="5">
        <v>3</v>
      </c>
      <c r="H1189" s="5" t="s">
        <v>5</v>
      </c>
      <c r="I1189">
        <v>25</v>
      </c>
      <c r="J1189">
        <v>18</v>
      </c>
      <c r="K1189">
        <v>14</v>
      </c>
      <c r="L1189">
        <v>19</v>
      </c>
      <c r="M1189">
        <v>14</v>
      </c>
      <c r="N1189">
        <v>26</v>
      </c>
      <c r="P1189">
        <v>14</v>
      </c>
      <c r="Q1189">
        <v>18</v>
      </c>
    </row>
    <row r="1190" spans="1:17" x14ac:dyDescent="0.25">
      <c r="A1190" s="7">
        <v>538001851</v>
      </c>
      <c r="B1190" t="s">
        <v>1360</v>
      </c>
      <c r="C1190" t="s">
        <v>1374</v>
      </c>
      <c r="D1190" s="5">
        <v>2</v>
      </c>
      <c r="E1190" s="5">
        <v>153</v>
      </c>
      <c r="F1190" s="5">
        <v>197</v>
      </c>
      <c r="G1190" s="5">
        <v>3</v>
      </c>
      <c r="H1190" s="5" t="s">
        <v>5</v>
      </c>
      <c r="I1190">
        <v>24</v>
      </c>
      <c r="J1190">
        <v>16</v>
      </c>
      <c r="K1190">
        <v>14</v>
      </c>
      <c r="L1190">
        <v>20</v>
      </c>
      <c r="M1190">
        <v>18</v>
      </c>
      <c r="N1190">
        <v>26</v>
      </c>
      <c r="P1190">
        <v>14</v>
      </c>
      <c r="Q1190">
        <v>21</v>
      </c>
    </row>
    <row r="1191" spans="1:17" x14ac:dyDescent="0.25">
      <c r="A1191" s="7">
        <v>538001812</v>
      </c>
      <c r="B1191" t="s">
        <v>1360</v>
      </c>
      <c r="C1191" t="s">
        <v>1375</v>
      </c>
      <c r="D1191" s="5">
        <v>2</v>
      </c>
      <c r="E1191" s="5">
        <v>138</v>
      </c>
      <c r="F1191" s="5">
        <v>197</v>
      </c>
      <c r="G1191" s="5">
        <v>1</v>
      </c>
      <c r="H1191" s="5" t="s">
        <v>7</v>
      </c>
      <c r="I1191">
        <v>27</v>
      </c>
      <c r="J1191">
        <v>18</v>
      </c>
      <c r="K1191">
        <v>17</v>
      </c>
      <c r="L1191">
        <v>22</v>
      </c>
      <c r="M1191">
        <v>19</v>
      </c>
      <c r="N1191">
        <v>0</v>
      </c>
      <c r="P1191">
        <v>14</v>
      </c>
      <c r="Q1191">
        <v>21</v>
      </c>
    </row>
    <row r="1192" spans="1:17" x14ac:dyDescent="0.25">
      <c r="A1192" s="7">
        <v>538001795</v>
      </c>
      <c r="B1192" t="s">
        <v>1360</v>
      </c>
      <c r="C1192" t="s">
        <v>1376</v>
      </c>
      <c r="D1192" s="5">
        <v>2</v>
      </c>
      <c r="E1192" s="5">
        <v>167</v>
      </c>
      <c r="F1192" s="5">
        <v>197</v>
      </c>
      <c r="G1192" s="5">
        <v>4</v>
      </c>
      <c r="H1192" s="5" t="s">
        <v>6</v>
      </c>
      <c r="I1192">
        <v>27</v>
      </c>
      <c r="J1192">
        <v>20</v>
      </c>
      <c r="K1192">
        <v>16</v>
      </c>
      <c r="L1192">
        <v>21</v>
      </c>
      <c r="M1192">
        <v>17</v>
      </c>
      <c r="N1192">
        <v>30</v>
      </c>
      <c r="P1192">
        <v>14</v>
      </c>
      <c r="Q1192">
        <v>22</v>
      </c>
    </row>
    <row r="1193" spans="1:17" x14ac:dyDescent="0.25">
      <c r="A1193" s="7">
        <v>538001756</v>
      </c>
      <c r="B1193" t="s">
        <v>1360</v>
      </c>
      <c r="C1193" t="s">
        <v>1377</v>
      </c>
      <c r="D1193" s="5">
        <v>1</v>
      </c>
      <c r="E1193" s="5">
        <v>48</v>
      </c>
      <c r="F1193" s="5">
        <v>213</v>
      </c>
      <c r="G1193" s="5">
        <v>1</v>
      </c>
      <c r="H1193" s="5" t="s">
        <v>7</v>
      </c>
      <c r="I1193">
        <v>0</v>
      </c>
      <c r="J1193">
        <v>10</v>
      </c>
      <c r="K1193">
        <v>0</v>
      </c>
      <c r="L1193">
        <v>14</v>
      </c>
      <c r="M1193">
        <v>9</v>
      </c>
      <c r="N1193">
        <v>0</v>
      </c>
      <c r="P1193">
        <v>7</v>
      </c>
      <c r="Q1193">
        <v>8</v>
      </c>
    </row>
    <row r="1194" spans="1:17" x14ac:dyDescent="0.25">
      <c r="A1194" s="7">
        <v>538001900</v>
      </c>
      <c r="B1194" t="s">
        <v>1360</v>
      </c>
      <c r="C1194" t="s">
        <v>1378</v>
      </c>
      <c r="D1194" s="5">
        <v>2</v>
      </c>
      <c r="E1194" s="5">
        <v>137</v>
      </c>
      <c r="F1194" s="5">
        <v>197</v>
      </c>
      <c r="G1194" s="5">
        <v>1</v>
      </c>
      <c r="H1194" s="5" t="s">
        <v>7</v>
      </c>
      <c r="I1194">
        <v>21</v>
      </c>
      <c r="J1194">
        <v>17</v>
      </c>
      <c r="K1194">
        <v>0</v>
      </c>
      <c r="L1194">
        <v>19</v>
      </c>
      <c r="M1194">
        <v>16</v>
      </c>
      <c r="N1194">
        <v>30</v>
      </c>
      <c r="P1194">
        <v>14</v>
      </c>
      <c r="Q1194">
        <v>20</v>
      </c>
    </row>
    <row r="1195" spans="1:17" x14ac:dyDescent="0.25">
      <c r="A1195" s="7">
        <v>538001837</v>
      </c>
      <c r="B1195" t="s">
        <v>1360</v>
      </c>
      <c r="C1195" t="s">
        <v>1379</v>
      </c>
      <c r="D1195" s="5">
        <v>2</v>
      </c>
      <c r="E1195" s="5">
        <v>154</v>
      </c>
      <c r="F1195" s="5">
        <v>197</v>
      </c>
      <c r="G1195" s="5">
        <v>3</v>
      </c>
      <c r="H1195" s="5" t="s">
        <v>5</v>
      </c>
      <c r="I1195">
        <v>21</v>
      </c>
      <c r="J1195">
        <v>19</v>
      </c>
      <c r="K1195">
        <v>12</v>
      </c>
      <c r="L1195">
        <v>20</v>
      </c>
      <c r="M1195">
        <v>16</v>
      </c>
      <c r="N1195">
        <v>32</v>
      </c>
      <c r="P1195">
        <v>14</v>
      </c>
      <c r="Q1195">
        <v>20</v>
      </c>
    </row>
    <row r="1196" spans="1:17" x14ac:dyDescent="0.25">
      <c r="A1196" s="7">
        <v>538001770</v>
      </c>
      <c r="B1196" t="s">
        <v>1360</v>
      </c>
      <c r="C1196" t="s">
        <v>1380</v>
      </c>
      <c r="D1196" s="5">
        <v>2</v>
      </c>
      <c r="E1196" s="5">
        <v>93</v>
      </c>
      <c r="F1196" s="5">
        <v>197</v>
      </c>
      <c r="G1196" s="5">
        <v>1</v>
      </c>
      <c r="H1196" s="5" t="s">
        <v>7</v>
      </c>
      <c r="I1196">
        <v>27</v>
      </c>
      <c r="J1196">
        <v>21</v>
      </c>
      <c r="K1196">
        <v>13</v>
      </c>
      <c r="L1196">
        <v>0</v>
      </c>
      <c r="M1196">
        <v>18</v>
      </c>
      <c r="N1196">
        <v>0</v>
      </c>
      <c r="P1196">
        <v>14</v>
      </c>
      <c r="Q1196">
        <v>0</v>
      </c>
    </row>
    <row r="1197" spans="1:17" x14ac:dyDescent="0.25">
      <c r="A1197" s="7">
        <v>539011147</v>
      </c>
      <c r="B1197" t="s">
        <v>1381</v>
      </c>
      <c r="C1197" t="s">
        <v>1382</v>
      </c>
      <c r="D1197" s="5">
        <v>1</v>
      </c>
      <c r="E1197" s="5">
        <v>133</v>
      </c>
      <c r="F1197" s="5">
        <v>213</v>
      </c>
      <c r="G1197" s="5">
        <v>3</v>
      </c>
      <c r="H1197" s="5" t="s">
        <v>5</v>
      </c>
      <c r="I1197">
        <v>20</v>
      </c>
      <c r="J1197">
        <v>14</v>
      </c>
      <c r="K1197">
        <v>12</v>
      </c>
      <c r="L1197">
        <v>16</v>
      </c>
      <c r="M1197">
        <v>15</v>
      </c>
      <c r="N1197">
        <v>30</v>
      </c>
      <c r="P1197">
        <v>11</v>
      </c>
      <c r="Q1197">
        <v>15</v>
      </c>
    </row>
    <row r="1198" spans="1:17" x14ac:dyDescent="0.25">
      <c r="A1198" s="7">
        <v>539003026</v>
      </c>
      <c r="B1198" t="s">
        <v>1381</v>
      </c>
      <c r="C1198" t="s">
        <v>1383</v>
      </c>
      <c r="D1198" s="5">
        <v>1</v>
      </c>
      <c r="E1198" s="5">
        <v>125</v>
      </c>
      <c r="F1198" s="5">
        <v>213</v>
      </c>
      <c r="G1198" s="5">
        <v>2</v>
      </c>
      <c r="H1198" s="5" t="s">
        <v>8</v>
      </c>
      <c r="I1198">
        <v>12</v>
      </c>
      <c r="J1198">
        <v>17</v>
      </c>
      <c r="K1198">
        <v>10</v>
      </c>
      <c r="L1198">
        <v>16</v>
      </c>
      <c r="M1198">
        <v>16</v>
      </c>
      <c r="N1198">
        <v>26</v>
      </c>
      <c r="P1198">
        <v>9</v>
      </c>
      <c r="Q1198">
        <v>19</v>
      </c>
    </row>
    <row r="1199" spans="1:17" x14ac:dyDescent="0.25">
      <c r="A1199" s="7">
        <v>539002576</v>
      </c>
      <c r="B1199" t="s">
        <v>1381</v>
      </c>
      <c r="C1199" t="s">
        <v>1384</v>
      </c>
      <c r="D1199" s="5">
        <v>1</v>
      </c>
      <c r="E1199" s="5">
        <v>125</v>
      </c>
      <c r="F1199" s="5">
        <v>213</v>
      </c>
      <c r="G1199" s="5">
        <v>2</v>
      </c>
      <c r="H1199" s="5" t="s">
        <v>8</v>
      </c>
      <c r="I1199">
        <v>19</v>
      </c>
      <c r="J1199">
        <v>11</v>
      </c>
      <c r="K1199">
        <v>9</v>
      </c>
      <c r="L1199">
        <v>18</v>
      </c>
      <c r="M1199">
        <v>13</v>
      </c>
      <c r="N1199">
        <v>30</v>
      </c>
      <c r="P1199">
        <v>9</v>
      </c>
      <c r="Q1199">
        <v>16</v>
      </c>
    </row>
    <row r="1200" spans="1:17" x14ac:dyDescent="0.25">
      <c r="A1200" s="7">
        <v>539002590</v>
      </c>
      <c r="B1200" t="s">
        <v>1381</v>
      </c>
      <c r="C1200" t="s">
        <v>1385</v>
      </c>
      <c r="D1200" s="5">
        <v>2</v>
      </c>
      <c r="E1200" s="5">
        <v>135</v>
      </c>
      <c r="F1200" s="5">
        <v>197</v>
      </c>
      <c r="G1200" s="5">
        <v>3</v>
      </c>
      <c r="H1200" s="5" t="s">
        <v>5</v>
      </c>
      <c r="I1200">
        <v>19</v>
      </c>
      <c r="J1200">
        <v>13</v>
      </c>
      <c r="K1200">
        <v>14</v>
      </c>
      <c r="L1200">
        <v>19</v>
      </c>
      <c r="M1200">
        <v>14</v>
      </c>
      <c r="N1200">
        <v>28</v>
      </c>
      <c r="P1200">
        <v>11</v>
      </c>
      <c r="Q1200">
        <v>17</v>
      </c>
    </row>
    <row r="1201" spans="1:17" x14ac:dyDescent="0.25">
      <c r="A1201" s="7">
        <v>539002463</v>
      </c>
      <c r="B1201" t="s">
        <v>1381</v>
      </c>
      <c r="C1201" t="s">
        <v>1386</v>
      </c>
      <c r="D1201" s="5">
        <v>2</v>
      </c>
      <c r="E1201" s="5">
        <v>96</v>
      </c>
      <c r="F1201" s="5">
        <v>197</v>
      </c>
      <c r="G1201" s="5">
        <v>1</v>
      </c>
      <c r="H1201" s="5" t="s">
        <v>7</v>
      </c>
      <c r="I1201">
        <v>13</v>
      </c>
      <c r="J1201">
        <v>15</v>
      </c>
      <c r="K1201">
        <v>12</v>
      </c>
      <c r="L1201">
        <v>12</v>
      </c>
      <c r="M1201">
        <v>18</v>
      </c>
      <c r="N1201">
        <v>0</v>
      </c>
      <c r="P1201">
        <v>8</v>
      </c>
      <c r="Q1201">
        <v>18</v>
      </c>
    </row>
    <row r="1202" spans="1:17" x14ac:dyDescent="0.25">
      <c r="A1202" s="7">
        <v>539002456</v>
      </c>
      <c r="B1202" t="s">
        <v>1381</v>
      </c>
      <c r="C1202" t="s">
        <v>1387</v>
      </c>
      <c r="D1202" s="5">
        <v>1</v>
      </c>
      <c r="E1202" s="5">
        <v>137</v>
      </c>
      <c r="F1202" s="5">
        <v>213</v>
      </c>
      <c r="G1202" s="5">
        <v>3</v>
      </c>
      <c r="H1202" s="5" t="s">
        <v>5</v>
      </c>
      <c r="I1202">
        <v>20</v>
      </c>
      <c r="J1202">
        <v>15</v>
      </c>
      <c r="K1202">
        <v>10</v>
      </c>
      <c r="L1202">
        <v>17</v>
      </c>
      <c r="M1202">
        <v>16</v>
      </c>
      <c r="N1202">
        <v>33</v>
      </c>
      <c r="P1202">
        <v>9</v>
      </c>
      <c r="Q1202">
        <v>17</v>
      </c>
    </row>
    <row r="1203" spans="1:17" x14ac:dyDescent="0.25">
      <c r="A1203" s="7">
        <v>539002449</v>
      </c>
      <c r="B1203" t="s">
        <v>1381</v>
      </c>
      <c r="C1203" t="s">
        <v>1388</v>
      </c>
      <c r="D1203" s="5">
        <v>2</v>
      </c>
      <c r="E1203" s="5">
        <v>131</v>
      </c>
      <c r="F1203" s="5">
        <v>197</v>
      </c>
      <c r="G1203" s="5">
        <v>3</v>
      </c>
      <c r="H1203" s="5" t="s">
        <v>5</v>
      </c>
      <c r="I1203">
        <v>17</v>
      </c>
      <c r="J1203">
        <v>12</v>
      </c>
      <c r="K1203">
        <v>12</v>
      </c>
      <c r="L1203">
        <v>18</v>
      </c>
      <c r="M1203">
        <v>19</v>
      </c>
      <c r="N1203">
        <v>23</v>
      </c>
      <c r="P1203">
        <v>10</v>
      </c>
      <c r="Q1203">
        <v>20</v>
      </c>
    </row>
    <row r="1204" spans="1:17" x14ac:dyDescent="0.25">
      <c r="A1204" s="7">
        <v>539003570</v>
      </c>
      <c r="B1204" t="s">
        <v>1381</v>
      </c>
      <c r="C1204" t="s">
        <v>1389</v>
      </c>
      <c r="D1204" s="5">
        <v>6</v>
      </c>
      <c r="E1204" s="5">
        <v>95</v>
      </c>
      <c r="F1204" s="5">
        <v>192</v>
      </c>
      <c r="G1204" s="5">
        <v>2</v>
      </c>
      <c r="H1204" s="5" t="s">
        <v>8</v>
      </c>
      <c r="I1204">
        <v>12</v>
      </c>
      <c r="J1204">
        <v>11</v>
      </c>
      <c r="K1204">
        <v>9</v>
      </c>
      <c r="L1204">
        <v>13</v>
      </c>
      <c r="M1204">
        <v>11</v>
      </c>
      <c r="N1204">
        <v>20</v>
      </c>
      <c r="P1204">
        <v>7</v>
      </c>
      <c r="Q1204">
        <v>12</v>
      </c>
    </row>
    <row r="1205" spans="1:17" x14ac:dyDescent="0.25">
      <c r="A1205" s="7">
        <v>539003562</v>
      </c>
      <c r="B1205" t="s">
        <v>1381</v>
      </c>
      <c r="C1205" t="s">
        <v>1390</v>
      </c>
      <c r="D1205" s="5">
        <v>1</v>
      </c>
      <c r="E1205" s="5">
        <v>206</v>
      </c>
      <c r="F1205" s="5">
        <v>213</v>
      </c>
      <c r="G1205" s="5">
        <v>4</v>
      </c>
      <c r="H1205" s="5" t="s">
        <v>6</v>
      </c>
      <c r="I1205">
        <v>29</v>
      </c>
      <c r="J1205">
        <v>21</v>
      </c>
      <c r="K1205">
        <v>19</v>
      </c>
      <c r="L1205">
        <v>22</v>
      </c>
      <c r="M1205">
        <v>23</v>
      </c>
      <c r="N1205">
        <v>49</v>
      </c>
      <c r="P1205">
        <v>14</v>
      </c>
      <c r="Q1205">
        <v>29</v>
      </c>
    </row>
    <row r="1206" spans="1:17" x14ac:dyDescent="0.25">
      <c r="A1206" s="7">
        <v>554008029</v>
      </c>
      <c r="B1206" t="s">
        <v>1391</v>
      </c>
      <c r="C1206" t="s">
        <v>1395</v>
      </c>
      <c r="D1206" s="5">
        <v>1</v>
      </c>
      <c r="E1206" s="5">
        <v>177</v>
      </c>
      <c r="F1206" s="5">
        <v>213</v>
      </c>
      <c r="G1206" s="5">
        <v>4</v>
      </c>
      <c r="H1206" s="5" t="s">
        <v>6</v>
      </c>
      <c r="I1206">
        <v>25</v>
      </c>
      <c r="J1206">
        <v>16</v>
      </c>
      <c r="K1206">
        <v>17</v>
      </c>
      <c r="L1206">
        <v>19</v>
      </c>
      <c r="M1206">
        <v>22</v>
      </c>
      <c r="N1206">
        <v>39</v>
      </c>
      <c r="P1206">
        <v>14</v>
      </c>
      <c r="Q1206">
        <v>25</v>
      </c>
    </row>
    <row r="1207" spans="1:17" x14ac:dyDescent="0.25">
      <c r="A1207" s="7">
        <v>528005920</v>
      </c>
      <c r="B1207" t="s">
        <v>1413</v>
      </c>
      <c r="C1207" t="s">
        <v>1414</v>
      </c>
      <c r="D1207" s="5">
        <v>1</v>
      </c>
      <c r="E1207" s="5">
        <v>186</v>
      </c>
      <c r="F1207" s="5">
        <v>213</v>
      </c>
      <c r="G1207" s="5">
        <v>4</v>
      </c>
      <c r="H1207" s="5" t="s">
        <v>6</v>
      </c>
      <c r="I1207">
        <v>29</v>
      </c>
      <c r="J1207">
        <v>19</v>
      </c>
      <c r="K1207">
        <v>17</v>
      </c>
      <c r="L1207">
        <v>19</v>
      </c>
      <c r="M1207">
        <v>20</v>
      </c>
      <c r="N1207">
        <v>43</v>
      </c>
      <c r="P1207">
        <v>12</v>
      </c>
      <c r="Q1207">
        <v>27</v>
      </c>
    </row>
    <row r="1208" spans="1:17" x14ac:dyDescent="0.25">
      <c r="A1208" s="7">
        <v>528008294</v>
      </c>
      <c r="B1208" t="s">
        <v>1413</v>
      </c>
      <c r="C1208" t="s">
        <v>1415</v>
      </c>
      <c r="D1208" s="5">
        <v>2</v>
      </c>
      <c r="E1208" s="5">
        <v>129</v>
      </c>
      <c r="F1208" s="5">
        <v>197</v>
      </c>
      <c r="G1208" s="5">
        <v>1</v>
      </c>
      <c r="H1208" s="5" t="s">
        <v>7</v>
      </c>
      <c r="I1208">
        <v>23</v>
      </c>
      <c r="J1208">
        <v>17</v>
      </c>
      <c r="K1208">
        <v>14</v>
      </c>
      <c r="L1208">
        <v>20</v>
      </c>
      <c r="M1208">
        <v>17</v>
      </c>
      <c r="N1208">
        <v>0</v>
      </c>
      <c r="P1208">
        <v>14</v>
      </c>
      <c r="Q1208">
        <v>24</v>
      </c>
    </row>
    <row r="1209" spans="1:17" x14ac:dyDescent="0.25">
      <c r="A1209" s="7">
        <v>528008223</v>
      </c>
      <c r="B1209" t="s">
        <v>1413</v>
      </c>
      <c r="C1209" t="s">
        <v>1416</v>
      </c>
      <c r="D1209" s="5">
        <v>2</v>
      </c>
      <c r="E1209" s="5">
        <v>145</v>
      </c>
      <c r="F1209" s="5">
        <v>197</v>
      </c>
      <c r="G1209" s="5">
        <v>3</v>
      </c>
      <c r="H1209" s="5" t="s">
        <v>5</v>
      </c>
      <c r="I1209">
        <v>21</v>
      </c>
      <c r="J1209">
        <v>17</v>
      </c>
      <c r="K1209">
        <v>12</v>
      </c>
      <c r="L1209">
        <v>18</v>
      </c>
      <c r="M1209">
        <v>16</v>
      </c>
      <c r="N1209">
        <v>26</v>
      </c>
      <c r="P1209">
        <v>12</v>
      </c>
      <c r="Q1209">
        <v>23</v>
      </c>
    </row>
    <row r="1210" spans="1:17" x14ac:dyDescent="0.25">
      <c r="A1210" s="7">
        <v>528008110</v>
      </c>
      <c r="B1210" t="s">
        <v>1413</v>
      </c>
      <c r="C1210" t="s">
        <v>1417</v>
      </c>
      <c r="D1210" s="5">
        <v>1</v>
      </c>
      <c r="E1210" s="5">
        <v>125</v>
      </c>
      <c r="F1210" s="5">
        <v>213</v>
      </c>
      <c r="G1210" s="5">
        <v>2</v>
      </c>
      <c r="H1210" s="5" t="s">
        <v>8</v>
      </c>
      <c r="I1210">
        <v>15</v>
      </c>
      <c r="J1210">
        <v>14</v>
      </c>
      <c r="K1210">
        <v>9</v>
      </c>
      <c r="L1210">
        <v>16</v>
      </c>
      <c r="M1210">
        <v>18</v>
      </c>
      <c r="N1210">
        <v>27</v>
      </c>
      <c r="P1210">
        <v>10</v>
      </c>
      <c r="Q1210">
        <v>16</v>
      </c>
    </row>
    <row r="1211" spans="1:17" x14ac:dyDescent="0.25">
      <c r="A1211" s="7">
        <v>528008199</v>
      </c>
      <c r="B1211" t="s">
        <v>1413</v>
      </c>
      <c r="C1211" t="s">
        <v>1418</v>
      </c>
      <c r="D1211" s="5">
        <v>1</v>
      </c>
      <c r="E1211" s="5">
        <v>112</v>
      </c>
      <c r="F1211" s="5">
        <v>213</v>
      </c>
      <c r="G1211" s="5">
        <v>2</v>
      </c>
      <c r="H1211" s="5" t="s">
        <v>8</v>
      </c>
      <c r="I1211">
        <v>21</v>
      </c>
      <c r="J1211">
        <v>15</v>
      </c>
      <c r="K1211">
        <v>6</v>
      </c>
      <c r="L1211">
        <v>17</v>
      </c>
      <c r="M1211">
        <v>15</v>
      </c>
      <c r="N1211">
        <v>19</v>
      </c>
      <c r="P1211">
        <v>5</v>
      </c>
      <c r="Q1211">
        <v>14</v>
      </c>
    </row>
    <row r="1212" spans="1:17" x14ac:dyDescent="0.25">
      <c r="A1212" s="7">
        <v>528008583</v>
      </c>
      <c r="B1212" t="s">
        <v>1413</v>
      </c>
      <c r="C1212" t="s">
        <v>1419</v>
      </c>
      <c r="D1212" s="5">
        <v>6</v>
      </c>
      <c r="E1212" s="5">
        <v>123</v>
      </c>
      <c r="F1212" s="5">
        <v>192</v>
      </c>
      <c r="G1212" s="5">
        <v>3</v>
      </c>
      <c r="H1212" s="5" t="s">
        <v>5</v>
      </c>
      <c r="I1212">
        <v>19</v>
      </c>
      <c r="J1212">
        <v>14</v>
      </c>
      <c r="K1212">
        <v>13</v>
      </c>
      <c r="L1212">
        <v>17</v>
      </c>
      <c r="M1212">
        <v>15</v>
      </c>
      <c r="N1212">
        <v>20</v>
      </c>
      <c r="P1212">
        <v>9</v>
      </c>
      <c r="Q1212">
        <v>16</v>
      </c>
    </row>
    <row r="1213" spans="1:17" x14ac:dyDescent="0.25">
      <c r="A1213" s="7">
        <v>528008495</v>
      </c>
      <c r="B1213" t="s">
        <v>1413</v>
      </c>
      <c r="C1213" t="s">
        <v>1420</v>
      </c>
      <c r="D1213" s="5">
        <v>2</v>
      </c>
      <c r="E1213" s="5">
        <v>110</v>
      </c>
      <c r="F1213" s="5">
        <v>197</v>
      </c>
      <c r="G1213" s="5">
        <v>1</v>
      </c>
      <c r="H1213" s="5" t="s">
        <v>7</v>
      </c>
      <c r="I1213">
        <v>22</v>
      </c>
      <c r="J1213">
        <v>21</v>
      </c>
      <c r="K1213">
        <v>17</v>
      </c>
      <c r="L1213">
        <v>18</v>
      </c>
      <c r="M1213">
        <v>9</v>
      </c>
      <c r="N1213">
        <v>0</v>
      </c>
      <c r="P1213">
        <v>12</v>
      </c>
      <c r="Q1213">
        <v>11</v>
      </c>
    </row>
    <row r="1214" spans="1:17" x14ac:dyDescent="0.25">
      <c r="A1214" s="7">
        <v>528008495</v>
      </c>
      <c r="B1214" t="s">
        <v>1413</v>
      </c>
      <c r="C1214" t="s">
        <v>1420</v>
      </c>
      <c r="D1214" s="5">
        <v>1</v>
      </c>
      <c r="E1214" s="5">
        <v>63</v>
      </c>
      <c r="F1214" s="5">
        <v>213</v>
      </c>
      <c r="G1214" s="5">
        <v>1</v>
      </c>
      <c r="H1214" s="5" t="s">
        <v>7</v>
      </c>
      <c r="I1214">
        <v>0</v>
      </c>
      <c r="J1214">
        <v>15</v>
      </c>
      <c r="K1214">
        <v>12</v>
      </c>
      <c r="L1214">
        <v>15</v>
      </c>
      <c r="M1214">
        <v>10</v>
      </c>
      <c r="N1214">
        <v>0</v>
      </c>
      <c r="P1214">
        <v>11</v>
      </c>
      <c r="Q1214">
        <v>0</v>
      </c>
    </row>
    <row r="1215" spans="1:17" x14ac:dyDescent="0.25">
      <c r="A1215" s="7">
        <v>528008174</v>
      </c>
      <c r="B1215" t="s">
        <v>1413</v>
      </c>
      <c r="C1215" t="s">
        <v>1421</v>
      </c>
      <c r="D1215" s="5">
        <v>2</v>
      </c>
      <c r="E1215" s="5">
        <v>136</v>
      </c>
      <c r="F1215" s="5">
        <v>197</v>
      </c>
      <c r="G1215" s="5">
        <v>2</v>
      </c>
      <c r="H1215" s="5" t="s">
        <v>8</v>
      </c>
      <c r="I1215">
        <v>15</v>
      </c>
      <c r="J1215">
        <v>19</v>
      </c>
      <c r="K1215">
        <v>16</v>
      </c>
      <c r="L1215">
        <v>18</v>
      </c>
      <c r="M1215">
        <v>16</v>
      </c>
      <c r="N1215">
        <v>22</v>
      </c>
      <c r="P1215">
        <v>9</v>
      </c>
      <c r="Q1215">
        <v>21</v>
      </c>
    </row>
    <row r="1216" spans="1:17" x14ac:dyDescent="0.25">
      <c r="A1216" s="7">
        <v>528008230</v>
      </c>
      <c r="B1216" t="s">
        <v>1413</v>
      </c>
      <c r="C1216" t="s">
        <v>1422</v>
      </c>
      <c r="D1216" s="5">
        <v>2</v>
      </c>
      <c r="E1216" s="5">
        <v>120</v>
      </c>
      <c r="F1216" s="5">
        <v>197</v>
      </c>
      <c r="G1216" s="5">
        <v>2</v>
      </c>
      <c r="H1216" s="5" t="s">
        <v>8</v>
      </c>
      <c r="I1216">
        <v>16</v>
      </c>
      <c r="J1216">
        <v>14</v>
      </c>
      <c r="K1216">
        <v>12</v>
      </c>
      <c r="L1216">
        <v>18</v>
      </c>
      <c r="M1216">
        <v>13</v>
      </c>
      <c r="N1216">
        <v>25</v>
      </c>
      <c r="P1216">
        <v>9</v>
      </c>
      <c r="Q1216">
        <v>13</v>
      </c>
    </row>
    <row r="1217" spans="1:17" x14ac:dyDescent="0.25">
      <c r="A1217" s="7">
        <v>528005800</v>
      </c>
      <c r="B1217" t="s">
        <v>1413</v>
      </c>
      <c r="C1217" t="s">
        <v>1423</v>
      </c>
      <c r="D1217" s="5">
        <v>1</v>
      </c>
      <c r="E1217" s="5">
        <v>124</v>
      </c>
      <c r="F1217" s="5">
        <v>213</v>
      </c>
      <c r="G1217" s="5">
        <v>2</v>
      </c>
      <c r="H1217" s="5" t="s">
        <v>8</v>
      </c>
      <c r="I1217">
        <v>19</v>
      </c>
      <c r="J1217">
        <v>17</v>
      </c>
      <c r="K1217">
        <v>12</v>
      </c>
      <c r="L1217">
        <v>18</v>
      </c>
      <c r="M1217">
        <v>13</v>
      </c>
      <c r="N1217">
        <v>23</v>
      </c>
      <c r="P1217">
        <v>9</v>
      </c>
      <c r="Q1217">
        <v>13</v>
      </c>
    </row>
    <row r="1218" spans="1:17" x14ac:dyDescent="0.25">
      <c r="A1218" s="7">
        <v>528008576</v>
      </c>
      <c r="B1218" t="s">
        <v>1413</v>
      </c>
      <c r="C1218" t="s">
        <v>1425</v>
      </c>
      <c r="D1218" s="5">
        <v>4</v>
      </c>
      <c r="E1218" s="5">
        <v>109</v>
      </c>
      <c r="F1218" s="5">
        <v>166</v>
      </c>
      <c r="G1218" s="5">
        <v>2</v>
      </c>
      <c r="H1218" s="5" t="s">
        <v>8</v>
      </c>
      <c r="I1218">
        <v>25</v>
      </c>
      <c r="J1218">
        <v>16</v>
      </c>
      <c r="K1218">
        <v>9</v>
      </c>
      <c r="L1218">
        <v>13</v>
      </c>
      <c r="M1218">
        <v>10</v>
      </c>
      <c r="N1218">
        <v>21</v>
      </c>
      <c r="P1218">
        <v>0</v>
      </c>
      <c r="Q1218">
        <v>15</v>
      </c>
    </row>
    <row r="1219" spans="1:17" x14ac:dyDescent="0.25">
      <c r="A1219" s="7">
        <v>528008209</v>
      </c>
      <c r="B1219" t="s">
        <v>1413</v>
      </c>
      <c r="C1219" t="s">
        <v>1424</v>
      </c>
      <c r="D1219" s="5">
        <v>1</v>
      </c>
      <c r="E1219" s="5">
        <v>106</v>
      </c>
      <c r="F1219" s="5">
        <v>213</v>
      </c>
      <c r="G1219" s="5">
        <v>1</v>
      </c>
      <c r="H1219" s="5" t="s">
        <v>7</v>
      </c>
      <c r="I1219">
        <v>20</v>
      </c>
      <c r="J1219">
        <v>16</v>
      </c>
      <c r="K1219">
        <v>12</v>
      </c>
      <c r="L1219">
        <v>16</v>
      </c>
      <c r="M1219">
        <v>15</v>
      </c>
      <c r="N1219">
        <v>0</v>
      </c>
      <c r="P1219">
        <v>10</v>
      </c>
      <c r="Q1219">
        <v>17</v>
      </c>
    </row>
    <row r="1220" spans="1:17" x14ac:dyDescent="0.25">
      <c r="A1220" s="7">
        <v>528008390</v>
      </c>
      <c r="B1220" t="s">
        <v>1413</v>
      </c>
      <c r="C1220" t="s">
        <v>1426</v>
      </c>
      <c r="D1220" s="5">
        <v>1</v>
      </c>
      <c r="E1220" s="5">
        <v>27</v>
      </c>
      <c r="F1220" s="5">
        <v>213</v>
      </c>
      <c r="G1220" s="5">
        <v>1</v>
      </c>
      <c r="H1220" s="5" t="s">
        <v>7</v>
      </c>
      <c r="I1220">
        <v>0</v>
      </c>
      <c r="J1220">
        <v>0</v>
      </c>
      <c r="K1220">
        <v>0</v>
      </c>
      <c r="L1220">
        <v>14</v>
      </c>
      <c r="M1220">
        <v>7</v>
      </c>
      <c r="N1220">
        <v>0</v>
      </c>
      <c r="P1220">
        <v>6</v>
      </c>
      <c r="Q1220">
        <v>0</v>
      </c>
    </row>
    <row r="1221" spans="1:17" x14ac:dyDescent="0.25">
      <c r="A1221" s="7">
        <v>528008463</v>
      </c>
      <c r="B1221" t="s">
        <v>1413</v>
      </c>
      <c r="C1221" t="s">
        <v>1427</v>
      </c>
      <c r="D1221" s="5">
        <v>4</v>
      </c>
      <c r="E1221" s="5">
        <v>81</v>
      </c>
      <c r="F1221" s="5">
        <v>166</v>
      </c>
      <c r="G1221" s="5">
        <v>1</v>
      </c>
      <c r="H1221" s="5" t="s">
        <v>7</v>
      </c>
      <c r="I1221">
        <v>21</v>
      </c>
      <c r="J1221">
        <v>12</v>
      </c>
      <c r="K1221">
        <v>7</v>
      </c>
      <c r="L1221">
        <v>12</v>
      </c>
      <c r="M1221">
        <v>11</v>
      </c>
      <c r="N1221">
        <v>17</v>
      </c>
      <c r="P1221">
        <v>1</v>
      </c>
      <c r="Q1221">
        <v>0</v>
      </c>
    </row>
    <row r="1222" spans="1:17" x14ac:dyDescent="0.25">
      <c r="A1222" s="7">
        <v>528008417</v>
      </c>
      <c r="B1222" t="s">
        <v>1413</v>
      </c>
      <c r="C1222" t="s">
        <v>1428</v>
      </c>
      <c r="D1222" s="5">
        <v>4</v>
      </c>
      <c r="E1222" s="5">
        <v>94</v>
      </c>
      <c r="F1222" s="5">
        <v>166</v>
      </c>
      <c r="G1222" s="5">
        <v>1</v>
      </c>
      <c r="H1222" s="5" t="s">
        <v>7</v>
      </c>
      <c r="I1222">
        <v>19</v>
      </c>
      <c r="J1222">
        <v>19</v>
      </c>
      <c r="K1222">
        <v>0</v>
      </c>
      <c r="L1222">
        <v>15</v>
      </c>
      <c r="M1222">
        <v>12</v>
      </c>
      <c r="N1222">
        <v>17</v>
      </c>
      <c r="P1222">
        <v>1</v>
      </c>
      <c r="Q1222">
        <v>11</v>
      </c>
    </row>
    <row r="1223" spans="1:17" x14ac:dyDescent="0.25">
      <c r="A1223" s="7">
        <v>528008417</v>
      </c>
      <c r="B1223" t="s">
        <v>1413</v>
      </c>
      <c r="C1223" t="s">
        <v>1428</v>
      </c>
      <c r="D1223" s="5">
        <v>3</v>
      </c>
      <c r="E1223" s="5">
        <v>72</v>
      </c>
      <c r="F1223" s="5">
        <v>182</v>
      </c>
      <c r="G1223" s="5">
        <v>1</v>
      </c>
      <c r="H1223" s="5" t="s">
        <v>7</v>
      </c>
      <c r="I1223">
        <v>14</v>
      </c>
      <c r="J1223">
        <v>14</v>
      </c>
      <c r="K1223">
        <v>8</v>
      </c>
      <c r="L1223">
        <v>14</v>
      </c>
      <c r="M1223">
        <v>12</v>
      </c>
      <c r="N1223">
        <v>0</v>
      </c>
      <c r="P1223">
        <v>1</v>
      </c>
      <c r="Q1223">
        <v>9</v>
      </c>
    </row>
    <row r="1224" spans="1:17" x14ac:dyDescent="0.25">
      <c r="A1224" s="7">
        <v>528008400</v>
      </c>
      <c r="B1224" t="s">
        <v>1413</v>
      </c>
      <c r="C1224" t="s">
        <v>1429</v>
      </c>
      <c r="D1224" s="5">
        <v>6</v>
      </c>
      <c r="E1224" s="5">
        <v>156</v>
      </c>
      <c r="F1224" s="5">
        <v>192</v>
      </c>
      <c r="G1224" s="5">
        <v>3</v>
      </c>
      <c r="H1224" s="5" t="s">
        <v>5</v>
      </c>
      <c r="I1224">
        <v>25</v>
      </c>
      <c r="J1224">
        <v>19</v>
      </c>
      <c r="K1224">
        <v>16</v>
      </c>
      <c r="L1224">
        <v>19</v>
      </c>
      <c r="M1224">
        <v>19</v>
      </c>
      <c r="N1224">
        <v>26</v>
      </c>
      <c r="P1224">
        <v>10</v>
      </c>
      <c r="Q1224">
        <v>22</v>
      </c>
    </row>
    <row r="1225" spans="1:17" x14ac:dyDescent="0.25">
      <c r="A1225" s="7">
        <v>528005790</v>
      </c>
      <c r="B1225" t="s">
        <v>1413</v>
      </c>
      <c r="C1225" t="s">
        <v>1430</v>
      </c>
      <c r="D1225" s="5">
        <v>14</v>
      </c>
      <c r="E1225" s="5">
        <v>134</v>
      </c>
      <c r="F1225" s="5">
        <v>196</v>
      </c>
      <c r="G1225" s="5">
        <v>3</v>
      </c>
      <c r="H1225" s="5" t="s">
        <v>5</v>
      </c>
      <c r="I1225">
        <v>21</v>
      </c>
      <c r="J1225">
        <v>16</v>
      </c>
      <c r="K1225">
        <v>12</v>
      </c>
      <c r="L1225">
        <v>20</v>
      </c>
      <c r="M1225">
        <v>17</v>
      </c>
      <c r="N1225">
        <v>22</v>
      </c>
      <c r="P1225">
        <v>7</v>
      </c>
      <c r="Q1225">
        <v>19</v>
      </c>
    </row>
    <row r="1226" spans="1:17" x14ac:dyDescent="0.25">
      <c r="A1226" s="7">
        <v>528008128</v>
      </c>
      <c r="B1226" t="s">
        <v>1413</v>
      </c>
      <c r="C1226" t="s">
        <v>1431</v>
      </c>
      <c r="D1226" s="5">
        <v>6</v>
      </c>
      <c r="E1226" s="5">
        <v>88</v>
      </c>
      <c r="F1226" s="5">
        <v>192</v>
      </c>
      <c r="G1226" s="5">
        <v>1</v>
      </c>
      <c r="H1226" s="5" t="s">
        <v>7</v>
      </c>
      <c r="I1226">
        <v>16</v>
      </c>
      <c r="J1226">
        <v>12</v>
      </c>
      <c r="K1226">
        <v>0</v>
      </c>
      <c r="L1226">
        <v>13</v>
      </c>
      <c r="M1226">
        <v>11</v>
      </c>
      <c r="N1226">
        <v>11</v>
      </c>
      <c r="P1226">
        <v>8</v>
      </c>
      <c r="Q1226">
        <v>17</v>
      </c>
    </row>
    <row r="1227" spans="1:17" x14ac:dyDescent="0.25">
      <c r="A1227" s="7">
        <v>528005769</v>
      </c>
      <c r="B1227" t="s">
        <v>1413</v>
      </c>
      <c r="C1227" t="s">
        <v>1432</v>
      </c>
      <c r="D1227" s="5">
        <v>2</v>
      </c>
      <c r="E1227" s="5">
        <v>147</v>
      </c>
      <c r="F1227" s="5">
        <v>197</v>
      </c>
      <c r="G1227" s="5">
        <v>3</v>
      </c>
      <c r="H1227" s="5" t="s">
        <v>5</v>
      </c>
      <c r="I1227">
        <v>28</v>
      </c>
      <c r="J1227">
        <v>18</v>
      </c>
      <c r="K1227">
        <v>13</v>
      </c>
      <c r="L1227">
        <v>18</v>
      </c>
      <c r="M1227">
        <v>15</v>
      </c>
      <c r="N1227">
        <v>25</v>
      </c>
      <c r="P1227">
        <v>10</v>
      </c>
      <c r="Q1227">
        <v>20</v>
      </c>
    </row>
    <row r="1228" spans="1:17" x14ac:dyDescent="0.25">
      <c r="A1228" s="7">
        <v>528008262</v>
      </c>
      <c r="B1228" t="s">
        <v>1413</v>
      </c>
      <c r="C1228" t="s">
        <v>1433</v>
      </c>
      <c r="D1228" s="5">
        <v>6</v>
      </c>
      <c r="E1228" s="5">
        <v>155</v>
      </c>
      <c r="F1228" s="5">
        <v>192</v>
      </c>
      <c r="G1228" s="5">
        <v>3</v>
      </c>
      <c r="H1228" s="5" t="s">
        <v>5</v>
      </c>
      <c r="I1228">
        <v>25</v>
      </c>
      <c r="J1228">
        <v>21</v>
      </c>
      <c r="K1228">
        <v>15</v>
      </c>
      <c r="L1228">
        <v>20</v>
      </c>
      <c r="M1228">
        <v>17</v>
      </c>
      <c r="N1228">
        <v>26</v>
      </c>
      <c r="P1228">
        <v>12</v>
      </c>
      <c r="Q1228">
        <v>19</v>
      </c>
    </row>
    <row r="1229" spans="1:17" x14ac:dyDescent="0.25">
      <c r="A1229" s="7">
        <v>528008135</v>
      </c>
      <c r="B1229" t="s">
        <v>1413</v>
      </c>
      <c r="C1229" t="s">
        <v>1434</v>
      </c>
      <c r="D1229" s="5">
        <v>6</v>
      </c>
      <c r="E1229" s="5">
        <v>107</v>
      </c>
      <c r="F1229" s="5">
        <v>192</v>
      </c>
      <c r="G1229" s="5">
        <v>1</v>
      </c>
      <c r="H1229" s="5" t="s">
        <v>7</v>
      </c>
      <c r="I1229">
        <v>20</v>
      </c>
      <c r="J1229">
        <v>16</v>
      </c>
      <c r="K1229">
        <v>0</v>
      </c>
      <c r="L1229">
        <v>18</v>
      </c>
      <c r="M1229">
        <v>12</v>
      </c>
      <c r="N1229">
        <v>15</v>
      </c>
      <c r="P1229">
        <v>13</v>
      </c>
      <c r="Q1229">
        <v>13</v>
      </c>
    </row>
    <row r="1230" spans="1:17" x14ac:dyDescent="0.25">
      <c r="A1230" s="7">
        <v>528008287</v>
      </c>
      <c r="B1230" t="s">
        <v>1413</v>
      </c>
      <c r="C1230" t="s">
        <v>1436</v>
      </c>
      <c r="D1230" s="5">
        <v>2</v>
      </c>
      <c r="E1230" s="5">
        <v>46</v>
      </c>
      <c r="F1230" s="5">
        <v>197</v>
      </c>
      <c r="G1230" s="5">
        <v>1</v>
      </c>
      <c r="H1230" s="5" t="s">
        <v>7</v>
      </c>
      <c r="I1230">
        <v>0</v>
      </c>
      <c r="J1230">
        <v>15</v>
      </c>
      <c r="K1230">
        <v>0</v>
      </c>
      <c r="L1230">
        <v>16</v>
      </c>
      <c r="M1230">
        <v>8</v>
      </c>
      <c r="N1230">
        <v>0</v>
      </c>
      <c r="P1230">
        <v>7</v>
      </c>
      <c r="Q1230">
        <v>0</v>
      </c>
    </row>
    <row r="1231" spans="1:17" x14ac:dyDescent="0.25">
      <c r="A1231" s="7">
        <v>528008512</v>
      </c>
      <c r="B1231" t="s">
        <v>1413</v>
      </c>
      <c r="C1231" t="s">
        <v>1437</v>
      </c>
      <c r="D1231" s="5">
        <v>2</v>
      </c>
      <c r="E1231" s="5">
        <v>35</v>
      </c>
      <c r="F1231" s="5">
        <v>197</v>
      </c>
      <c r="G1231" s="5">
        <v>1</v>
      </c>
      <c r="H1231" s="5" t="s">
        <v>7</v>
      </c>
      <c r="I1231">
        <v>0</v>
      </c>
      <c r="J1231">
        <v>11</v>
      </c>
      <c r="K1231">
        <v>0</v>
      </c>
      <c r="L1231">
        <v>12</v>
      </c>
      <c r="M1231">
        <v>8</v>
      </c>
      <c r="N1231">
        <v>0</v>
      </c>
      <c r="P1231">
        <v>4</v>
      </c>
      <c r="Q1231">
        <v>0</v>
      </c>
    </row>
    <row r="1232" spans="1:17" x14ac:dyDescent="0.25">
      <c r="A1232" s="7">
        <v>528008248</v>
      </c>
      <c r="B1232" t="s">
        <v>1413</v>
      </c>
      <c r="C1232" t="s">
        <v>1438</v>
      </c>
      <c r="D1232" s="5">
        <v>1</v>
      </c>
      <c r="E1232" s="5">
        <v>145</v>
      </c>
      <c r="F1232" s="5">
        <v>213</v>
      </c>
      <c r="G1232" s="5">
        <v>3</v>
      </c>
      <c r="H1232" s="5" t="s">
        <v>5</v>
      </c>
      <c r="I1232">
        <v>21</v>
      </c>
      <c r="J1232">
        <v>16</v>
      </c>
      <c r="K1232">
        <v>13</v>
      </c>
      <c r="L1232">
        <v>17</v>
      </c>
      <c r="M1232">
        <v>14</v>
      </c>
      <c r="N1232">
        <v>35</v>
      </c>
      <c r="P1232">
        <v>11</v>
      </c>
      <c r="Q1232">
        <v>18</v>
      </c>
    </row>
    <row r="1233" spans="1:17" x14ac:dyDescent="0.25">
      <c r="A1233" s="7">
        <v>528008618</v>
      </c>
      <c r="B1233" t="s">
        <v>1413</v>
      </c>
      <c r="C1233" t="s">
        <v>1439</v>
      </c>
      <c r="D1233" s="5">
        <v>4</v>
      </c>
      <c r="E1233" s="5">
        <v>90</v>
      </c>
      <c r="F1233" s="5">
        <v>166</v>
      </c>
      <c r="G1233" s="5">
        <v>2</v>
      </c>
      <c r="H1233" s="5" t="s">
        <v>8</v>
      </c>
      <c r="I1233">
        <v>15</v>
      </c>
      <c r="J1233">
        <v>12</v>
      </c>
      <c r="K1233">
        <v>11</v>
      </c>
      <c r="L1233">
        <v>15</v>
      </c>
      <c r="M1233">
        <v>10</v>
      </c>
      <c r="N1233">
        <v>14</v>
      </c>
      <c r="P1233">
        <v>0</v>
      </c>
      <c r="Q1233">
        <v>13</v>
      </c>
    </row>
    <row r="1234" spans="1:17" x14ac:dyDescent="0.25">
      <c r="A1234" s="7">
        <v>528005102</v>
      </c>
      <c r="B1234" t="s">
        <v>1413</v>
      </c>
      <c r="C1234" t="s">
        <v>1440</v>
      </c>
      <c r="D1234" s="5">
        <v>2</v>
      </c>
      <c r="E1234" s="5">
        <v>161</v>
      </c>
      <c r="F1234" s="5">
        <v>197</v>
      </c>
      <c r="G1234" s="5">
        <v>3</v>
      </c>
      <c r="H1234" s="5" t="s">
        <v>5</v>
      </c>
      <c r="I1234">
        <v>23</v>
      </c>
      <c r="J1234">
        <v>19</v>
      </c>
      <c r="K1234">
        <v>13</v>
      </c>
      <c r="L1234">
        <v>22</v>
      </c>
      <c r="M1234">
        <v>20</v>
      </c>
      <c r="N1234">
        <v>30</v>
      </c>
      <c r="P1234">
        <v>12</v>
      </c>
      <c r="Q1234">
        <v>22</v>
      </c>
    </row>
    <row r="1235" spans="1:17" x14ac:dyDescent="0.25">
      <c r="A1235" s="7">
        <v>528008142</v>
      </c>
      <c r="B1235" t="s">
        <v>1413</v>
      </c>
      <c r="C1235" t="s">
        <v>1441</v>
      </c>
      <c r="D1235" s="5">
        <v>1</v>
      </c>
      <c r="E1235" s="5">
        <v>59</v>
      </c>
      <c r="F1235" s="5">
        <v>213</v>
      </c>
      <c r="G1235" s="5">
        <v>1</v>
      </c>
      <c r="H1235" s="5" t="s">
        <v>7</v>
      </c>
      <c r="I1235">
        <v>0</v>
      </c>
      <c r="J1235">
        <v>12</v>
      </c>
      <c r="K1235">
        <v>5</v>
      </c>
      <c r="L1235">
        <v>15</v>
      </c>
      <c r="M1235">
        <v>9</v>
      </c>
      <c r="N1235">
        <v>0</v>
      </c>
      <c r="P1235">
        <v>7</v>
      </c>
      <c r="Q1235">
        <v>11</v>
      </c>
    </row>
    <row r="1236" spans="1:17" x14ac:dyDescent="0.25">
      <c r="A1236" s="7">
        <v>528008167</v>
      </c>
      <c r="B1236" t="s">
        <v>1413</v>
      </c>
      <c r="C1236" t="s">
        <v>1442</v>
      </c>
      <c r="D1236" s="5">
        <v>2</v>
      </c>
      <c r="E1236" s="5">
        <v>177</v>
      </c>
      <c r="F1236" s="5">
        <v>197</v>
      </c>
      <c r="G1236" s="5">
        <v>4</v>
      </c>
      <c r="H1236" s="5" t="s">
        <v>6</v>
      </c>
      <c r="I1236">
        <v>30</v>
      </c>
      <c r="J1236">
        <v>19</v>
      </c>
      <c r="K1236">
        <v>16</v>
      </c>
      <c r="L1236">
        <v>21</v>
      </c>
      <c r="M1236">
        <v>20</v>
      </c>
      <c r="N1236">
        <v>32</v>
      </c>
      <c r="P1236">
        <v>12</v>
      </c>
      <c r="Q1236">
        <v>27</v>
      </c>
    </row>
    <row r="1237" spans="1:17" x14ac:dyDescent="0.25">
      <c r="A1237" s="7">
        <v>528008488</v>
      </c>
      <c r="B1237" t="s">
        <v>1413</v>
      </c>
      <c r="C1237" t="s">
        <v>1443</v>
      </c>
      <c r="D1237" s="5">
        <v>3</v>
      </c>
      <c r="E1237" s="5">
        <v>101</v>
      </c>
      <c r="F1237" s="5">
        <v>182</v>
      </c>
      <c r="G1237" s="5">
        <v>2</v>
      </c>
      <c r="H1237" s="5" t="s">
        <v>8</v>
      </c>
      <c r="I1237">
        <v>14</v>
      </c>
      <c r="J1237">
        <v>15</v>
      </c>
      <c r="K1237">
        <v>10</v>
      </c>
      <c r="L1237">
        <v>16</v>
      </c>
      <c r="M1237">
        <v>13</v>
      </c>
      <c r="N1237">
        <v>21</v>
      </c>
      <c r="P1237">
        <v>0</v>
      </c>
      <c r="Q1237">
        <v>12</v>
      </c>
    </row>
    <row r="1238" spans="1:17" x14ac:dyDescent="0.25">
      <c r="A1238" s="7">
        <v>528008150</v>
      </c>
      <c r="B1238" t="s">
        <v>1413</v>
      </c>
      <c r="C1238" t="s">
        <v>1444</v>
      </c>
      <c r="D1238" s="5">
        <v>1</v>
      </c>
      <c r="E1238" s="5">
        <v>39</v>
      </c>
      <c r="F1238" s="5">
        <v>213</v>
      </c>
      <c r="G1238" s="5">
        <v>1</v>
      </c>
      <c r="H1238" s="5" t="s">
        <v>7</v>
      </c>
      <c r="I1238">
        <v>0</v>
      </c>
      <c r="J1238">
        <v>0</v>
      </c>
      <c r="K1238">
        <v>0</v>
      </c>
      <c r="L1238">
        <v>0</v>
      </c>
      <c r="M1238">
        <v>18</v>
      </c>
      <c r="N1238">
        <v>0</v>
      </c>
      <c r="P1238">
        <v>4</v>
      </c>
      <c r="Q1238">
        <v>17</v>
      </c>
    </row>
    <row r="1239" spans="1:17" x14ac:dyDescent="0.25">
      <c r="A1239" s="7">
        <v>528008304</v>
      </c>
      <c r="B1239" t="s">
        <v>1413</v>
      </c>
      <c r="C1239" t="s">
        <v>1445</v>
      </c>
      <c r="D1239" s="5">
        <v>2</v>
      </c>
      <c r="E1239" s="5">
        <v>120</v>
      </c>
      <c r="F1239" s="5">
        <v>197</v>
      </c>
      <c r="G1239" s="5">
        <v>3</v>
      </c>
      <c r="H1239" s="5" t="s">
        <v>5</v>
      </c>
      <c r="I1239">
        <v>17</v>
      </c>
      <c r="J1239">
        <v>11</v>
      </c>
      <c r="K1239">
        <v>12</v>
      </c>
      <c r="L1239">
        <v>16</v>
      </c>
      <c r="M1239">
        <v>14</v>
      </c>
      <c r="N1239">
        <v>24</v>
      </c>
      <c r="P1239">
        <v>7</v>
      </c>
      <c r="Q1239">
        <v>19</v>
      </c>
    </row>
    <row r="1240" spans="1:17" x14ac:dyDescent="0.25">
      <c r="A1240" s="7">
        <v>528008270</v>
      </c>
      <c r="B1240" t="s">
        <v>1413</v>
      </c>
      <c r="C1240" t="s">
        <v>1446</v>
      </c>
      <c r="D1240" s="5">
        <v>1</v>
      </c>
      <c r="E1240" s="5">
        <v>130</v>
      </c>
      <c r="F1240" s="5">
        <v>213</v>
      </c>
      <c r="G1240" s="5">
        <v>2</v>
      </c>
      <c r="H1240" s="5" t="s">
        <v>8</v>
      </c>
      <c r="I1240">
        <v>18</v>
      </c>
      <c r="J1240">
        <v>16</v>
      </c>
      <c r="K1240">
        <v>8</v>
      </c>
      <c r="L1240">
        <v>16</v>
      </c>
      <c r="M1240">
        <v>14</v>
      </c>
      <c r="N1240">
        <v>29</v>
      </c>
      <c r="P1240">
        <v>11</v>
      </c>
      <c r="Q1240">
        <v>18</v>
      </c>
    </row>
    <row r="1241" spans="1:17" x14ac:dyDescent="0.25">
      <c r="A1241" s="7">
        <v>528008103</v>
      </c>
      <c r="B1241" t="s">
        <v>1413</v>
      </c>
      <c r="C1241" t="s">
        <v>1447</v>
      </c>
      <c r="D1241" s="5">
        <v>2</v>
      </c>
      <c r="E1241" s="5">
        <v>130</v>
      </c>
      <c r="F1241" s="5">
        <v>197</v>
      </c>
      <c r="G1241" s="5">
        <v>3</v>
      </c>
      <c r="H1241" s="5" t="s">
        <v>5</v>
      </c>
      <c r="I1241">
        <v>19</v>
      </c>
      <c r="J1241">
        <v>13</v>
      </c>
      <c r="K1241">
        <v>11</v>
      </c>
      <c r="L1241">
        <v>16</v>
      </c>
      <c r="M1241">
        <v>15</v>
      </c>
      <c r="N1241">
        <v>28</v>
      </c>
      <c r="P1241">
        <v>10</v>
      </c>
      <c r="Q1241">
        <v>18</v>
      </c>
    </row>
    <row r="1242" spans="1:17" x14ac:dyDescent="0.25">
      <c r="A1242" s="7">
        <v>528008350</v>
      </c>
      <c r="B1242" t="s">
        <v>1413</v>
      </c>
      <c r="C1242" t="s">
        <v>1448</v>
      </c>
      <c r="D1242" s="5">
        <v>2</v>
      </c>
      <c r="E1242" s="5">
        <v>56</v>
      </c>
      <c r="F1242" s="5">
        <v>197</v>
      </c>
      <c r="G1242" s="5">
        <v>1</v>
      </c>
      <c r="H1242" s="5" t="s">
        <v>7</v>
      </c>
      <c r="I1242">
        <v>0</v>
      </c>
      <c r="J1242">
        <v>12</v>
      </c>
      <c r="K1242">
        <v>0</v>
      </c>
      <c r="L1242">
        <v>13</v>
      </c>
      <c r="M1242">
        <v>12</v>
      </c>
      <c r="N1242">
        <v>0</v>
      </c>
      <c r="P1242">
        <v>6</v>
      </c>
      <c r="Q1242">
        <v>13</v>
      </c>
    </row>
    <row r="1243" spans="1:17" x14ac:dyDescent="0.25">
      <c r="A1243" s="7">
        <v>528008350</v>
      </c>
      <c r="B1243" t="s">
        <v>1413</v>
      </c>
      <c r="C1243" t="s">
        <v>1448</v>
      </c>
      <c r="D1243" s="5">
        <v>6</v>
      </c>
      <c r="E1243" s="5">
        <v>47</v>
      </c>
      <c r="F1243" s="5">
        <v>192</v>
      </c>
      <c r="G1243" s="5">
        <v>1</v>
      </c>
      <c r="H1243" s="5" t="s">
        <v>7</v>
      </c>
      <c r="I1243">
        <v>0</v>
      </c>
      <c r="J1243">
        <v>10</v>
      </c>
      <c r="K1243">
        <v>0</v>
      </c>
      <c r="L1243">
        <v>11</v>
      </c>
      <c r="M1243">
        <v>12</v>
      </c>
      <c r="N1243">
        <v>0</v>
      </c>
      <c r="P1243">
        <v>6</v>
      </c>
      <c r="Q1243">
        <v>8</v>
      </c>
    </row>
    <row r="1244" spans="1:17" x14ac:dyDescent="0.25">
      <c r="A1244" s="7">
        <v>528008520</v>
      </c>
      <c r="B1244" t="s">
        <v>1413</v>
      </c>
      <c r="C1244" t="s">
        <v>1449</v>
      </c>
      <c r="D1244" s="5">
        <v>4</v>
      </c>
      <c r="E1244" s="5">
        <v>58</v>
      </c>
      <c r="F1244" s="5">
        <v>166</v>
      </c>
      <c r="G1244" s="5">
        <v>1</v>
      </c>
      <c r="H1244" s="5" t="s">
        <v>7</v>
      </c>
      <c r="I1244">
        <v>7</v>
      </c>
      <c r="J1244">
        <v>10</v>
      </c>
      <c r="K1244">
        <v>6</v>
      </c>
      <c r="L1244">
        <v>12</v>
      </c>
      <c r="M1244">
        <v>9</v>
      </c>
      <c r="N1244">
        <v>14</v>
      </c>
      <c r="P1244">
        <v>0</v>
      </c>
      <c r="Q1244">
        <v>0</v>
      </c>
    </row>
    <row r="1245" spans="1:17" x14ac:dyDescent="0.25">
      <c r="A1245" s="7">
        <v>528008382</v>
      </c>
      <c r="B1245" t="s">
        <v>1413</v>
      </c>
      <c r="C1245" t="s">
        <v>1451</v>
      </c>
      <c r="D1245" s="5">
        <v>2</v>
      </c>
      <c r="E1245" s="5">
        <v>134</v>
      </c>
      <c r="F1245" s="5">
        <v>197</v>
      </c>
      <c r="G1245" s="5">
        <v>3</v>
      </c>
      <c r="H1245" s="5" t="s">
        <v>5</v>
      </c>
      <c r="I1245">
        <v>21</v>
      </c>
      <c r="J1245">
        <v>16</v>
      </c>
      <c r="K1245">
        <v>15</v>
      </c>
      <c r="L1245">
        <v>20</v>
      </c>
      <c r="M1245">
        <v>12</v>
      </c>
      <c r="N1245">
        <v>24</v>
      </c>
      <c r="P1245">
        <v>11</v>
      </c>
      <c r="Q1245">
        <v>15</v>
      </c>
    </row>
    <row r="1246" spans="1:17" x14ac:dyDescent="0.25">
      <c r="A1246" s="7">
        <v>528008216</v>
      </c>
      <c r="B1246" t="s">
        <v>1413</v>
      </c>
      <c r="C1246" t="s">
        <v>1452</v>
      </c>
      <c r="D1246" s="5">
        <v>14</v>
      </c>
      <c r="E1246" s="5">
        <v>87</v>
      </c>
      <c r="F1246" s="5">
        <v>196</v>
      </c>
      <c r="G1246" s="5">
        <v>1</v>
      </c>
      <c r="H1246" s="5" t="s">
        <v>7</v>
      </c>
      <c r="I1246">
        <v>25</v>
      </c>
      <c r="J1246">
        <v>15</v>
      </c>
      <c r="K1246">
        <v>0</v>
      </c>
      <c r="L1246">
        <v>0</v>
      </c>
      <c r="M1246">
        <v>17</v>
      </c>
      <c r="N1246">
        <v>0</v>
      </c>
      <c r="P1246">
        <v>9</v>
      </c>
      <c r="Q1246">
        <v>21</v>
      </c>
    </row>
    <row r="1247" spans="1:17" x14ac:dyDescent="0.25">
      <c r="A1247" s="7">
        <v>528008216</v>
      </c>
      <c r="B1247" t="s">
        <v>1413</v>
      </c>
      <c r="C1247" t="s">
        <v>1452</v>
      </c>
      <c r="D1247" s="5">
        <v>6</v>
      </c>
      <c r="E1247" s="5">
        <v>88</v>
      </c>
      <c r="F1247" s="5">
        <v>192</v>
      </c>
      <c r="G1247" s="5">
        <v>1</v>
      </c>
      <c r="H1247" s="5" t="s">
        <v>7</v>
      </c>
      <c r="I1247">
        <v>23</v>
      </c>
      <c r="J1247">
        <v>14</v>
      </c>
      <c r="K1247">
        <v>0</v>
      </c>
      <c r="L1247">
        <v>0</v>
      </c>
      <c r="M1247">
        <v>19</v>
      </c>
      <c r="N1247">
        <v>0</v>
      </c>
      <c r="P1247">
        <v>9</v>
      </c>
      <c r="Q1247">
        <v>23</v>
      </c>
    </row>
    <row r="1248" spans="1:17" x14ac:dyDescent="0.25">
      <c r="A1248" s="7">
        <v>528008505</v>
      </c>
      <c r="B1248" t="s">
        <v>1413</v>
      </c>
      <c r="C1248" t="s">
        <v>1454</v>
      </c>
      <c r="D1248" s="5">
        <v>4</v>
      </c>
      <c r="E1248" s="5">
        <v>74</v>
      </c>
      <c r="F1248" s="5">
        <v>166</v>
      </c>
      <c r="G1248" s="5">
        <v>2</v>
      </c>
      <c r="H1248" s="5" t="s">
        <v>8</v>
      </c>
      <c r="I1248">
        <v>13</v>
      </c>
      <c r="J1248">
        <v>11</v>
      </c>
      <c r="K1248">
        <v>10</v>
      </c>
      <c r="L1248">
        <v>11</v>
      </c>
      <c r="M1248">
        <v>7</v>
      </c>
      <c r="N1248">
        <v>11</v>
      </c>
      <c r="P1248">
        <v>0</v>
      </c>
      <c r="Q1248">
        <v>11</v>
      </c>
    </row>
    <row r="1249" spans="1:17" x14ac:dyDescent="0.25">
      <c r="A1249" s="7">
        <v>528008336</v>
      </c>
      <c r="B1249" t="s">
        <v>1413</v>
      </c>
      <c r="C1249" t="s">
        <v>1453</v>
      </c>
      <c r="D1249" s="5">
        <v>4</v>
      </c>
      <c r="E1249" s="5">
        <v>21</v>
      </c>
      <c r="F1249" s="5">
        <v>166</v>
      </c>
      <c r="G1249" s="5">
        <v>1</v>
      </c>
      <c r="H1249" s="5" t="s">
        <v>7</v>
      </c>
      <c r="I1249">
        <v>9</v>
      </c>
      <c r="J1249">
        <v>0</v>
      </c>
      <c r="K1249">
        <v>0</v>
      </c>
      <c r="L1249">
        <v>7</v>
      </c>
      <c r="M1249">
        <v>5</v>
      </c>
      <c r="N1249">
        <v>0</v>
      </c>
      <c r="P1249">
        <v>0</v>
      </c>
      <c r="Q1249">
        <v>0</v>
      </c>
    </row>
    <row r="1250" spans="1:17" x14ac:dyDescent="0.25">
      <c r="A1250" s="7">
        <v>543012545</v>
      </c>
      <c r="B1250" t="s">
        <v>205</v>
      </c>
      <c r="C1250" t="s">
        <v>206</v>
      </c>
      <c r="D1250" s="5">
        <v>1</v>
      </c>
      <c r="E1250" s="5">
        <v>167</v>
      </c>
      <c r="F1250" s="5">
        <v>213</v>
      </c>
      <c r="G1250" s="5">
        <v>3</v>
      </c>
      <c r="H1250" s="5" t="s">
        <v>5</v>
      </c>
      <c r="I1250">
        <v>23</v>
      </c>
      <c r="J1250">
        <v>18</v>
      </c>
      <c r="K1250">
        <v>18</v>
      </c>
      <c r="L1250">
        <v>19</v>
      </c>
      <c r="M1250">
        <v>18</v>
      </c>
      <c r="N1250">
        <v>37</v>
      </c>
      <c r="P1250">
        <v>12</v>
      </c>
      <c r="Q1250">
        <v>22</v>
      </c>
    </row>
    <row r="1251" spans="1:17" x14ac:dyDescent="0.25">
      <c r="A1251" s="7">
        <v>543012489</v>
      </c>
      <c r="B1251" t="s">
        <v>205</v>
      </c>
      <c r="C1251" t="s">
        <v>207</v>
      </c>
      <c r="D1251" s="5">
        <v>1</v>
      </c>
      <c r="E1251" s="5">
        <v>158</v>
      </c>
      <c r="F1251" s="5">
        <v>213</v>
      </c>
      <c r="G1251" s="5">
        <v>3</v>
      </c>
      <c r="H1251" s="5" t="s">
        <v>5</v>
      </c>
      <c r="I1251">
        <v>21</v>
      </c>
      <c r="J1251">
        <v>18</v>
      </c>
      <c r="K1251">
        <v>14</v>
      </c>
      <c r="L1251">
        <v>20</v>
      </c>
      <c r="M1251">
        <v>18</v>
      </c>
      <c r="N1251">
        <v>32</v>
      </c>
      <c r="P1251">
        <v>12</v>
      </c>
      <c r="Q1251">
        <v>23</v>
      </c>
    </row>
    <row r="1252" spans="1:17" x14ac:dyDescent="0.25">
      <c r="A1252" s="7">
        <v>543012520</v>
      </c>
      <c r="B1252" t="s">
        <v>205</v>
      </c>
      <c r="C1252" t="s">
        <v>208</v>
      </c>
      <c r="D1252" s="5">
        <v>1</v>
      </c>
      <c r="E1252" s="5">
        <v>147</v>
      </c>
      <c r="F1252" s="5">
        <v>213</v>
      </c>
      <c r="G1252" s="5">
        <v>3</v>
      </c>
      <c r="H1252" s="5" t="s">
        <v>5</v>
      </c>
      <c r="I1252">
        <v>21</v>
      </c>
      <c r="J1252">
        <v>13</v>
      </c>
      <c r="K1252">
        <v>17</v>
      </c>
      <c r="L1252">
        <v>16</v>
      </c>
      <c r="M1252">
        <v>16</v>
      </c>
      <c r="N1252">
        <v>29</v>
      </c>
      <c r="P1252">
        <v>11</v>
      </c>
      <c r="Q1252">
        <v>24</v>
      </c>
    </row>
    <row r="1253" spans="1:17" x14ac:dyDescent="0.25">
      <c r="A1253" s="7">
        <v>543012584</v>
      </c>
      <c r="B1253" t="s">
        <v>205</v>
      </c>
      <c r="C1253" t="s">
        <v>209</v>
      </c>
      <c r="D1253" s="5">
        <v>1</v>
      </c>
      <c r="E1253" s="5">
        <v>161</v>
      </c>
      <c r="F1253" s="5">
        <v>213</v>
      </c>
      <c r="G1253" s="5">
        <v>3</v>
      </c>
      <c r="H1253" s="5" t="s">
        <v>5</v>
      </c>
      <c r="I1253">
        <v>28</v>
      </c>
      <c r="J1253">
        <v>14</v>
      </c>
      <c r="K1253">
        <v>17</v>
      </c>
      <c r="L1253">
        <v>16</v>
      </c>
      <c r="M1253">
        <v>15</v>
      </c>
      <c r="N1253">
        <v>36</v>
      </c>
      <c r="P1253">
        <v>12</v>
      </c>
      <c r="Q1253">
        <v>23</v>
      </c>
    </row>
    <row r="1254" spans="1:17" x14ac:dyDescent="0.25">
      <c r="A1254" s="7">
        <v>543012513</v>
      </c>
      <c r="B1254" t="s">
        <v>205</v>
      </c>
      <c r="C1254" t="s">
        <v>210</v>
      </c>
      <c r="D1254" s="5">
        <v>5</v>
      </c>
      <c r="E1254" s="5">
        <v>148</v>
      </c>
      <c r="F1254" s="5">
        <v>208</v>
      </c>
      <c r="G1254" s="5">
        <v>3</v>
      </c>
      <c r="H1254" s="5" t="s">
        <v>5</v>
      </c>
      <c r="I1254">
        <v>21</v>
      </c>
      <c r="J1254">
        <v>16</v>
      </c>
      <c r="K1254">
        <v>16</v>
      </c>
      <c r="L1254">
        <v>18</v>
      </c>
      <c r="M1254">
        <v>15</v>
      </c>
      <c r="N1254">
        <v>30</v>
      </c>
      <c r="P1254">
        <v>10</v>
      </c>
      <c r="Q1254">
        <v>22</v>
      </c>
    </row>
    <row r="1255" spans="1:17" x14ac:dyDescent="0.25">
      <c r="A1255" s="7">
        <v>543037606</v>
      </c>
      <c r="B1255" t="s">
        <v>205</v>
      </c>
      <c r="C1255" t="s">
        <v>211</v>
      </c>
      <c r="D1255" s="5">
        <v>1</v>
      </c>
      <c r="E1255" s="5">
        <v>158</v>
      </c>
      <c r="F1255" s="5">
        <v>213</v>
      </c>
      <c r="G1255" s="5">
        <v>3</v>
      </c>
      <c r="H1255" s="5" t="s">
        <v>5</v>
      </c>
      <c r="I1255">
        <v>19</v>
      </c>
      <c r="J1255">
        <v>16</v>
      </c>
      <c r="K1255">
        <v>15</v>
      </c>
      <c r="L1255">
        <v>17</v>
      </c>
      <c r="M1255">
        <v>20</v>
      </c>
      <c r="N1255">
        <v>35</v>
      </c>
      <c r="P1255">
        <v>13</v>
      </c>
      <c r="Q1255">
        <v>23</v>
      </c>
    </row>
    <row r="1256" spans="1:17" x14ac:dyDescent="0.25">
      <c r="A1256" s="7">
        <v>543012577</v>
      </c>
      <c r="B1256" t="s">
        <v>205</v>
      </c>
      <c r="C1256" t="s">
        <v>212</v>
      </c>
      <c r="D1256" s="5">
        <v>1</v>
      </c>
      <c r="E1256" s="5">
        <v>159</v>
      </c>
      <c r="F1256" s="5">
        <v>213</v>
      </c>
      <c r="G1256" s="5">
        <v>3</v>
      </c>
      <c r="H1256" s="5" t="s">
        <v>5</v>
      </c>
      <c r="I1256">
        <v>25</v>
      </c>
      <c r="J1256">
        <v>15</v>
      </c>
      <c r="K1256">
        <v>16</v>
      </c>
      <c r="L1256">
        <v>18</v>
      </c>
      <c r="M1256">
        <v>17</v>
      </c>
      <c r="N1256">
        <v>35</v>
      </c>
      <c r="P1256">
        <v>12</v>
      </c>
      <c r="Q1256">
        <v>21</v>
      </c>
    </row>
    <row r="1257" spans="1:17" x14ac:dyDescent="0.25">
      <c r="A1257" s="7">
        <v>543012552</v>
      </c>
      <c r="B1257" t="s">
        <v>205</v>
      </c>
      <c r="C1257" t="s">
        <v>213</v>
      </c>
      <c r="D1257" s="5">
        <v>1</v>
      </c>
      <c r="E1257" s="5">
        <v>132</v>
      </c>
      <c r="F1257" s="5">
        <v>213</v>
      </c>
      <c r="G1257" s="5">
        <v>2</v>
      </c>
      <c r="H1257" s="5" t="s">
        <v>8</v>
      </c>
      <c r="I1257">
        <v>19</v>
      </c>
      <c r="J1257">
        <v>10</v>
      </c>
      <c r="K1257">
        <v>12</v>
      </c>
      <c r="L1257">
        <v>18</v>
      </c>
      <c r="M1257">
        <v>16</v>
      </c>
      <c r="N1257">
        <v>26</v>
      </c>
      <c r="P1257">
        <v>12</v>
      </c>
      <c r="Q1257">
        <v>19</v>
      </c>
    </row>
    <row r="1258" spans="1:17" x14ac:dyDescent="0.25">
      <c r="A1258" s="7">
        <v>543012591</v>
      </c>
      <c r="B1258" t="s">
        <v>205</v>
      </c>
      <c r="C1258" t="s">
        <v>214</v>
      </c>
      <c r="D1258" s="5">
        <v>5</v>
      </c>
      <c r="E1258" s="5">
        <v>126</v>
      </c>
      <c r="F1258" s="5">
        <v>208</v>
      </c>
      <c r="G1258" s="5">
        <v>2</v>
      </c>
      <c r="H1258" s="5" t="s">
        <v>8</v>
      </c>
      <c r="I1258">
        <v>19</v>
      </c>
      <c r="J1258">
        <v>11</v>
      </c>
      <c r="K1258">
        <v>9</v>
      </c>
      <c r="L1258">
        <v>18</v>
      </c>
      <c r="M1258">
        <v>12</v>
      </c>
      <c r="N1258">
        <v>29</v>
      </c>
      <c r="P1258">
        <v>11</v>
      </c>
      <c r="Q1258">
        <v>17</v>
      </c>
    </row>
    <row r="1259" spans="1:17" x14ac:dyDescent="0.25">
      <c r="A1259" s="7">
        <v>543012538</v>
      </c>
      <c r="B1259" t="s">
        <v>205</v>
      </c>
      <c r="C1259" t="s">
        <v>215</v>
      </c>
      <c r="D1259" s="5">
        <v>1</v>
      </c>
      <c r="E1259" s="5">
        <v>146</v>
      </c>
      <c r="F1259" s="5">
        <v>213</v>
      </c>
      <c r="G1259" s="5">
        <v>3</v>
      </c>
      <c r="H1259" s="5" t="s">
        <v>5</v>
      </c>
      <c r="I1259">
        <v>17</v>
      </c>
      <c r="J1259">
        <v>14</v>
      </c>
      <c r="K1259">
        <v>15</v>
      </c>
      <c r="L1259">
        <v>19</v>
      </c>
      <c r="M1259">
        <v>16</v>
      </c>
      <c r="N1259">
        <v>31</v>
      </c>
      <c r="P1259">
        <v>11</v>
      </c>
      <c r="Q1259">
        <v>23</v>
      </c>
    </row>
    <row r="1260" spans="1:17" x14ac:dyDescent="0.25">
      <c r="A1260" s="7">
        <v>543012560</v>
      </c>
      <c r="B1260" t="s">
        <v>205</v>
      </c>
      <c r="C1260" t="s">
        <v>216</v>
      </c>
      <c r="D1260" s="5">
        <v>5</v>
      </c>
      <c r="E1260" s="5">
        <v>158</v>
      </c>
      <c r="F1260" s="5">
        <v>208</v>
      </c>
      <c r="G1260" s="5">
        <v>3</v>
      </c>
      <c r="H1260" s="5" t="s">
        <v>5</v>
      </c>
      <c r="I1260">
        <v>16</v>
      </c>
      <c r="J1260">
        <v>17</v>
      </c>
      <c r="K1260">
        <v>16</v>
      </c>
      <c r="L1260">
        <v>17</v>
      </c>
      <c r="M1260">
        <v>20</v>
      </c>
      <c r="N1260">
        <v>35</v>
      </c>
      <c r="P1260">
        <v>12</v>
      </c>
      <c r="Q1260">
        <v>25</v>
      </c>
    </row>
    <row r="1261" spans="1:17" x14ac:dyDescent="0.25">
      <c r="A1261" s="7">
        <v>550004016</v>
      </c>
      <c r="B1261" t="s">
        <v>217</v>
      </c>
      <c r="C1261" t="s">
        <v>218</v>
      </c>
      <c r="D1261" s="5">
        <v>1</v>
      </c>
      <c r="E1261" s="5">
        <v>132</v>
      </c>
      <c r="F1261" s="5">
        <v>213</v>
      </c>
      <c r="G1261" s="5">
        <v>2</v>
      </c>
      <c r="H1261" s="5" t="s">
        <v>8</v>
      </c>
      <c r="I1261">
        <v>13</v>
      </c>
      <c r="J1261">
        <v>14</v>
      </c>
      <c r="K1261">
        <v>15</v>
      </c>
      <c r="L1261">
        <v>16</v>
      </c>
      <c r="M1261">
        <v>19</v>
      </c>
      <c r="N1261">
        <v>31</v>
      </c>
      <c r="P1261">
        <v>9</v>
      </c>
      <c r="Q1261">
        <v>15</v>
      </c>
    </row>
    <row r="1262" spans="1:17" x14ac:dyDescent="0.25">
      <c r="A1262" s="7">
        <v>550003968</v>
      </c>
      <c r="B1262" t="s">
        <v>217</v>
      </c>
      <c r="C1262" t="s">
        <v>219</v>
      </c>
      <c r="D1262" s="5">
        <v>1</v>
      </c>
      <c r="E1262" s="5">
        <v>157</v>
      </c>
      <c r="F1262" s="5">
        <v>213</v>
      </c>
      <c r="G1262" s="5">
        <v>3</v>
      </c>
      <c r="H1262" s="5" t="s">
        <v>5</v>
      </c>
      <c r="I1262">
        <v>26</v>
      </c>
      <c r="J1262">
        <v>16</v>
      </c>
      <c r="K1262">
        <v>15</v>
      </c>
      <c r="L1262">
        <v>16</v>
      </c>
      <c r="M1262">
        <v>18</v>
      </c>
      <c r="N1262">
        <v>36</v>
      </c>
      <c r="P1262">
        <v>10</v>
      </c>
      <c r="Q1262">
        <v>20</v>
      </c>
    </row>
    <row r="1263" spans="1:17" x14ac:dyDescent="0.25">
      <c r="A1263" s="7">
        <v>550003990</v>
      </c>
      <c r="B1263" t="s">
        <v>217</v>
      </c>
      <c r="C1263" t="s">
        <v>220</v>
      </c>
      <c r="D1263" s="5">
        <v>1</v>
      </c>
      <c r="E1263" s="5">
        <v>152</v>
      </c>
      <c r="F1263" s="5">
        <v>213</v>
      </c>
      <c r="G1263" s="5">
        <v>3</v>
      </c>
      <c r="H1263" s="5" t="s">
        <v>5</v>
      </c>
      <c r="I1263">
        <v>24</v>
      </c>
      <c r="J1263">
        <v>14</v>
      </c>
      <c r="K1263">
        <v>16</v>
      </c>
      <c r="L1263">
        <v>18</v>
      </c>
      <c r="M1263">
        <v>17</v>
      </c>
      <c r="N1263">
        <v>33</v>
      </c>
      <c r="P1263">
        <v>11</v>
      </c>
      <c r="Q1263">
        <v>19</v>
      </c>
    </row>
    <row r="1264" spans="1:17" x14ac:dyDescent="0.25">
      <c r="A1264" s="7">
        <v>550004048</v>
      </c>
      <c r="B1264" t="s">
        <v>217</v>
      </c>
      <c r="C1264" t="s">
        <v>221</v>
      </c>
      <c r="D1264" s="5">
        <v>1</v>
      </c>
      <c r="E1264" s="5">
        <v>198</v>
      </c>
      <c r="F1264" s="5">
        <v>213</v>
      </c>
      <c r="G1264" s="5">
        <v>4</v>
      </c>
      <c r="H1264" s="5" t="s">
        <v>6</v>
      </c>
      <c r="I1264">
        <v>29</v>
      </c>
      <c r="J1264">
        <v>21</v>
      </c>
      <c r="K1264">
        <v>18</v>
      </c>
      <c r="L1264">
        <v>21</v>
      </c>
      <c r="M1264">
        <v>21</v>
      </c>
      <c r="N1264">
        <v>47</v>
      </c>
      <c r="P1264">
        <v>14</v>
      </c>
      <c r="Q1264">
        <v>27</v>
      </c>
    </row>
    <row r="1265" spans="1:17" x14ac:dyDescent="0.25">
      <c r="A1265" s="7">
        <v>550004009</v>
      </c>
      <c r="B1265" t="s">
        <v>217</v>
      </c>
      <c r="C1265" t="s">
        <v>222</v>
      </c>
      <c r="D1265" s="5">
        <v>1</v>
      </c>
      <c r="E1265" s="5">
        <v>171</v>
      </c>
      <c r="F1265" s="5">
        <v>213</v>
      </c>
      <c r="G1265" s="5">
        <v>3</v>
      </c>
      <c r="H1265" s="5" t="s">
        <v>5</v>
      </c>
      <c r="I1265">
        <v>25</v>
      </c>
      <c r="J1265">
        <v>21</v>
      </c>
      <c r="K1265">
        <v>18</v>
      </c>
      <c r="L1265">
        <v>19</v>
      </c>
      <c r="M1265">
        <v>17</v>
      </c>
      <c r="N1265">
        <v>37</v>
      </c>
      <c r="P1265">
        <v>12</v>
      </c>
      <c r="Q1265">
        <v>22</v>
      </c>
    </row>
    <row r="1266" spans="1:17" x14ac:dyDescent="0.25">
      <c r="A1266" s="7">
        <v>550004030</v>
      </c>
      <c r="B1266" t="s">
        <v>217</v>
      </c>
      <c r="C1266" t="s">
        <v>223</v>
      </c>
      <c r="D1266" s="5">
        <v>1</v>
      </c>
      <c r="E1266" s="5">
        <v>175</v>
      </c>
      <c r="F1266" s="5">
        <v>213</v>
      </c>
      <c r="G1266" s="5">
        <v>4</v>
      </c>
      <c r="H1266" s="5" t="s">
        <v>6</v>
      </c>
      <c r="I1266">
        <v>28</v>
      </c>
      <c r="J1266">
        <v>19</v>
      </c>
      <c r="K1266">
        <v>16</v>
      </c>
      <c r="L1266">
        <v>18</v>
      </c>
      <c r="M1266">
        <v>18</v>
      </c>
      <c r="N1266">
        <v>40</v>
      </c>
      <c r="P1266">
        <v>14</v>
      </c>
      <c r="Q1266">
        <v>22</v>
      </c>
    </row>
    <row r="1267" spans="1:17" x14ac:dyDescent="0.25">
      <c r="A1267" s="7">
        <v>550003809</v>
      </c>
      <c r="B1267" t="s">
        <v>217</v>
      </c>
      <c r="C1267" t="s">
        <v>224</v>
      </c>
      <c r="D1267" s="5">
        <v>1</v>
      </c>
      <c r="E1267" s="5">
        <v>169</v>
      </c>
      <c r="F1267" s="5">
        <v>213</v>
      </c>
      <c r="G1267" s="5">
        <v>3</v>
      </c>
      <c r="H1267" s="5" t="s">
        <v>5</v>
      </c>
      <c r="I1267">
        <v>25</v>
      </c>
      <c r="J1267">
        <v>19</v>
      </c>
      <c r="K1267">
        <v>16</v>
      </c>
      <c r="L1267">
        <v>19</v>
      </c>
      <c r="M1267">
        <v>20</v>
      </c>
      <c r="N1267">
        <v>35</v>
      </c>
      <c r="P1267">
        <v>12</v>
      </c>
      <c r="Q1267">
        <v>23</v>
      </c>
    </row>
    <row r="1268" spans="1:17" x14ac:dyDescent="0.25">
      <c r="A1268" s="7">
        <v>550004827</v>
      </c>
      <c r="B1268" t="s">
        <v>217</v>
      </c>
      <c r="C1268" t="s">
        <v>225</v>
      </c>
      <c r="D1268" s="5">
        <v>1</v>
      </c>
      <c r="E1268" s="5">
        <v>166</v>
      </c>
      <c r="F1268" s="5">
        <v>213</v>
      </c>
      <c r="G1268" s="5">
        <v>3</v>
      </c>
      <c r="H1268" s="5" t="s">
        <v>5</v>
      </c>
      <c r="I1268">
        <v>28</v>
      </c>
      <c r="J1268">
        <v>19</v>
      </c>
      <c r="K1268">
        <v>15</v>
      </c>
      <c r="L1268">
        <v>19</v>
      </c>
      <c r="M1268">
        <v>19</v>
      </c>
      <c r="N1268">
        <v>40</v>
      </c>
      <c r="P1268">
        <v>10</v>
      </c>
      <c r="Q1268">
        <v>16</v>
      </c>
    </row>
    <row r="1269" spans="1:17" x14ac:dyDescent="0.25">
      <c r="A1269" s="7">
        <v>542013232</v>
      </c>
      <c r="B1269" t="s">
        <v>226</v>
      </c>
      <c r="C1269" t="s">
        <v>227</v>
      </c>
      <c r="D1269" s="5">
        <v>5</v>
      </c>
      <c r="E1269" s="5">
        <v>149</v>
      </c>
      <c r="F1269" s="5">
        <v>208</v>
      </c>
      <c r="G1269" s="5">
        <v>3</v>
      </c>
      <c r="H1269" s="5" t="s">
        <v>5</v>
      </c>
      <c r="I1269">
        <v>20</v>
      </c>
      <c r="J1269">
        <v>19</v>
      </c>
      <c r="K1269">
        <v>14</v>
      </c>
      <c r="L1269">
        <v>17</v>
      </c>
      <c r="M1269">
        <v>17</v>
      </c>
      <c r="N1269">
        <v>33</v>
      </c>
      <c r="P1269">
        <v>11</v>
      </c>
      <c r="Q1269">
        <v>18</v>
      </c>
    </row>
    <row r="1270" spans="1:17" x14ac:dyDescent="0.25">
      <c r="A1270" s="7">
        <v>542028013</v>
      </c>
      <c r="B1270" t="s">
        <v>226</v>
      </c>
      <c r="C1270" t="s">
        <v>228</v>
      </c>
      <c r="D1270" s="5">
        <v>1</v>
      </c>
      <c r="E1270" s="5">
        <v>166</v>
      </c>
      <c r="F1270" s="5">
        <v>213</v>
      </c>
      <c r="G1270" s="5">
        <v>3</v>
      </c>
      <c r="H1270" s="5" t="s">
        <v>5</v>
      </c>
      <c r="I1270">
        <v>24</v>
      </c>
      <c r="J1270">
        <v>18</v>
      </c>
      <c r="K1270">
        <v>17</v>
      </c>
      <c r="L1270">
        <v>17</v>
      </c>
      <c r="M1270">
        <v>16</v>
      </c>
      <c r="N1270">
        <v>37</v>
      </c>
      <c r="P1270">
        <v>11</v>
      </c>
      <c r="Q1270">
        <v>26</v>
      </c>
    </row>
    <row r="1271" spans="1:17" x14ac:dyDescent="0.25">
      <c r="A1271" s="7">
        <v>542016949</v>
      </c>
      <c r="B1271" t="s">
        <v>226</v>
      </c>
      <c r="C1271" t="s">
        <v>229</v>
      </c>
      <c r="D1271" s="5">
        <v>1</v>
      </c>
      <c r="E1271" s="5">
        <v>157</v>
      </c>
      <c r="F1271" s="5">
        <v>213</v>
      </c>
      <c r="G1271" s="5">
        <v>3</v>
      </c>
      <c r="H1271" s="5" t="s">
        <v>5</v>
      </c>
      <c r="I1271">
        <v>21</v>
      </c>
      <c r="J1271">
        <v>16</v>
      </c>
      <c r="K1271">
        <v>16</v>
      </c>
      <c r="L1271">
        <v>18</v>
      </c>
      <c r="M1271">
        <v>16</v>
      </c>
      <c r="N1271">
        <v>37</v>
      </c>
      <c r="P1271">
        <v>12</v>
      </c>
      <c r="Q1271">
        <v>21</v>
      </c>
    </row>
    <row r="1272" spans="1:17" x14ac:dyDescent="0.25">
      <c r="A1272" s="7">
        <v>542015039</v>
      </c>
      <c r="B1272" t="s">
        <v>226</v>
      </c>
      <c r="C1272" t="s">
        <v>230</v>
      </c>
      <c r="D1272" s="5">
        <v>10</v>
      </c>
      <c r="E1272" s="5">
        <v>144</v>
      </c>
      <c r="F1272" s="5">
        <v>195</v>
      </c>
      <c r="G1272" s="5">
        <v>2</v>
      </c>
      <c r="H1272" s="5" t="s">
        <v>8</v>
      </c>
      <c r="I1272">
        <v>27</v>
      </c>
      <c r="J1272">
        <v>19</v>
      </c>
      <c r="K1272">
        <v>13</v>
      </c>
      <c r="L1272">
        <v>17</v>
      </c>
      <c r="M1272">
        <v>17</v>
      </c>
      <c r="N1272">
        <v>18</v>
      </c>
      <c r="P1272">
        <v>11</v>
      </c>
      <c r="Q1272">
        <v>22</v>
      </c>
    </row>
    <row r="1273" spans="1:17" x14ac:dyDescent="0.25">
      <c r="A1273" s="7">
        <v>542015261</v>
      </c>
      <c r="B1273" t="s">
        <v>226</v>
      </c>
      <c r="C1273" t="s">
        <v>231</v>
      </c>
      <c r="D1273" s="5">
        <v>3</v>
      </c>
      <c r="E1273" s="5">
        <v>145</v>
      </c>
      <c r="F1273" s="5">
        <v>182</v>
      </c>
      <c r="G1273" s="5">
        <v>3</v>
      </c>
      <c r="H1273" s="5" t="s">
        <v>5</v>
      </c>
      <c r="I1273">
        <v>21</v>
      </c>
      <c r="J1273">
        <v>21</v>
      </c>
      <c r="K1273">
        <v>12</v>
      </c>
      <c r="L1273">
        <v>16</v>
      </c>
      <c r="M1273">
        <v>19</v>
      </c>
      <c r="N1273">
        <v>30</v>
      </c>
      <c r="P1273">
        <v>1</v>
      </c>
      <c r="Q1273">
        <v>25</v>
      </c>
    </row>
    <row r="1274" spans="1:17" x14ac:dyDescent="0.25">
      <c r="A1274" s="7">
        <v>542015254</v>
      </c>
      <c r="B1274" t="s">
        <v>226</v>
      </c>
      <c r="C1274" t="s">
        <v>232</v>
      </c>
      <c r="D1274" s="5">
        <v>4</v>
      </c>
      <c r="E1274" s="5">
        <v>127</v>
      </c>
      <c r="F1274" s="5">
        <v>166</v>
      </c>
      <c r="G1274" s="5">
        <v>2</v>
      </c>
      <c r="H1274" s="5" t="s">
        <v>8</v>
      </c>
      <c r="I1274">
        <v>21</v>
      </c>
      <c r="J1274">
        <v>20</v>
      </c>
      <c r="K1274">
        <v>14</v>
      </c>
      <c r="L1274">
        <v>15</v>
      </c>
      <c r="M1274">
        <v>15</v>
      </c>
      <c r="N1274">
        <v>22</v>
      </c>
      <c r="P1274">
        <v>0</v>
      </c>
      <c r="Q1274">
        <v>20</v>
      </c>
    </row>
    <row r="1275" spans="1:17" x14ac:dyDescent="0.25">
      <c r="A1275" s="7">
        <v>542015328</v>
      </c>
      <c r="B1275" t="s">
        <v>226</v>
      </c>
      <c r="C1275" t="s">
        <v>233</v>
      </c>
      <c r="D1275" s="5">
        <v>1</v>
      </c>
      <c r="E1275" s="5">
        <v>174</v>
      </c>
      <c r="F1275" s="5">
        <v>213</v>
      </c>
      <c r="G1275" s="5">
        <v>4</v>
      </c>
      <c r="H1275" s="5" t="s">
        <v>6</v>
      </c>
      <c r="I1275">
        <v>20</v>
      </c>
      <c r="J1275">
        <v>15</v>
      </c>
      <c r="K1275">
        <v>17</v>
      </c>
      <c r="L1275">
        <v>20</v>
      </c>
      <c r="M1275">
        <v>23</v>
      </c>
      <c r="N1275">
        <v>40</v>
      </c>
      <c r="P1275">
        <v>12</v>
      </c>
      <c r="Q1275">
        <v>27</v>
      </c>
    </row>
    <row r="1276" spans="1:17" x14ac:dyDescent="0.25">
      <c r="A1276" s="7">
        <v>542015230</v>
      </c>
      <c r="B1276" t="s">
        <v>226</v>
      </c>
      <c r="C1276" t="s">
        <v>234</v>
      </c>
      <c r="D1276" s="5">
        <v>5</v>
      </c>
      <c r="E1276" s="5">
        <v>146</v>
      </c>
      <c r="F1276" s="5">
        <v>208</v>
      </c>
      <c r="G1276" s="5">
        <v>3</v>
      </c>
      <c r="H1276" s="5" t="s">
        <v>5</v>
      </c>
      <c r="I1276">
        <v>26</v>
      </c>
      <c r="J1276">
        <v>14</v>
      </c>
      <c r="K1276">
        <v>14</v>
      </c>
      <c r="L1276">
        <v>17</v>
      </c>
      <c r="M1276">
        <v>15</v>
      </c>
      <c r="N1276">
        <v>29</v>
      </c>
      <c r="P1276">
        <v>10</v>
      </c>
      <c r="Q1276">
        <v>21</v>
      </c>
    </row>
    <row r="1277" spans="1:17" x14ac:dyDescent="0.25">
      <c r="A1277" s="7">
        <v>542010263</v>
      </c>
      <c r="B1277" t="s">
        <v>226</v>
      </c>
      <c r="C1277" t="s">
        <v>235</v>
      </c>
      <c r="D1277" s="5">
        <v>1</v>
      </c>
      <c r="E1277" s="5">
        <v>164</v>
      </c>
      <c r="F1277" s="5">
        <v>213</v>
      </c>
      <c r="G1277" s="5">
        <v>3</v>
      </c>
      <c r="H1277" s="5" t="s">
        <v>5</v>
      </c>
      <c r="I1277">
        <v>22</v>
      </c>
      <c r="J1277">
        <v>15</v>
      </c>
      <c r="K1277">
        <v>16</v>
      </c>
      <c r="L1277">
        <v>18</v>
      </c>
      <c r="M1277">
        <v>22</v>
      </c>
      <c r="N1277">
        <v>36</v>
      </c>
      <c r="P1277">
        <v>11</v>
      </c>
      <c r="Q1277">
        <v>24</v>
      </c>
    </row>
    <row r="1278" spans="1:17" x14ac:dyDescent="0.25">
      <c r="A1278" s="7">
        <v>542013585</v>
      </c>
      <c r="B1278" t="s">
        <v>226</v>
      </c>
      <c r="C1278" t="s">
        <v>236</v>
      </c>
      <c r="D1278" s="5">
        <v>1</v>
      </c>
      <c r="E1278" s="5">
        <v>161</v>
      </c>
      <c r="F1278" s="5">
        <v>213</v>
      </c>
      <c r="G1278" s="5">
        <v>3</v>
      </c>
      <c r="H1278" s="5" t="s">
        <v>5</v>
      </c>
      <c r="I1278">
        <v>19</v>
      </c>
      <c r="J1278">
        <v>17</v>
      </c>
      <c r="K1278">
        <v>16</v>
      </c>
      <c r="L1278">
        <v>20</v>
      </c>
      <c r="M1278">
        <v>19</v>
      </c>
      <c r="N1278">
        <v>36</v>
      </c>
      <c r="P1278">
        <v>12</v>
      </c>
      <c r="Q1278">
        <v>22</v>
      </c>
    </row>
    <row r="1279" spans="1:17" x14ac:dyDescent="0.25">
      <c r="A1279" s="7">
        <v>542015198</v>
      </c>
      <c r="B1279" t="s">
        <v>226</v>
      </c>
      <c r="C1279" t="s">
        <v>237</v>
      </c>
      <c r="D1279" s="5">
        <v>1</v>
      </c>
      <c r="E1279" s="5">
        <v>158</v>
      </c>
      <c r="F1279" s="5">
        <v>213</v>
      </c>
      <c r="G1279" s="5">
        <v>3</v>
      </c>
      <c r="H1279" s="5" t="s">
        <v>5</v>
      </c>
      <c r="I1279">
        <v>25</v>
      </c>
      <c r="J1279">
        <v>17</v>
      </c>
      <c r="K1279">
        <v>16</v>
      </c>
      <c r="L1279">
        <v>17</v>
      </c>
      <c r="M1279">
        <v>17</v>
      </c>
      <c r="N1279">
        <v>36</v>
      </c>
      <c r="P1279">
        <v>11</v>
      </c>
      <c r="Q1279">
        <v>19</v>
      </c>
    </row>
    <row r="1280" spans="1:17" x14ac:dyDescent="0.25">
      <c r="A1280" s="7">
        <v>542009370</v>
      </c>
      <c r="B1280" t="s">
        <v>226</v>
      </c>
      <c r="C1280" t="s">
        <v>239</v>
      </c>
      <c r="D1280" s="5">
        <v>1</v>
      </c>
      <c r="E1280" s="5">
        <v>166</v>
      </c>
      <c r="F1280" s="5">
        <v>213</v>
      </c>
      <c r="G1280" s="5">
        <v>3</v>
      </c>
      <c r="H1280" s="5" t="s">
        <v>5</v>
      </c>
      <c r="I1280">
        <v>26</v>
      </c>
      <c r="J1280">
        <v>18</v>
      </c>
      <c r="K1280">
        <v>16</v>
      </c>
      <c r="L1280">
        <v>18</v>
      </c>
      <c r="M1280">
        <v>17</v>
      </c>
      <c r="N1280">
        <v>38</v>
      </c>
      <c r="P1280">
        <v>11</v>
      </c>
      <c r="Q1280">
        <v>22</v>
      </c>
    </row>
    <row r="1281" spans="1:17" x14ac:dyDescent="0.25">
      <c r="A1281" s="7">
        <v>542009349</v>
      </c>
      <c r="B1281" t="s">
        <v>226</v>
      </c>
      <c r="C1281" t="s">
        <v>240</v>
      </c>
      <c r="D1281" s="5">
        <v>1</v>
      </c>
      <c r="E1281" s="5">
        <v>172</v>
      </c>
      <c r="F1281" s="5">
        <v>213</v>
      </c>
      <c r="G1281" s="5">
        <v>3</v>
      </c>
      <c r="H1281" s="5" t="s">
        <v>5</v>
      </c>
      <c r="I1281">
        <v>27</v>
      </c>
      <c r="J1281">
        <v>16</v>
      </c>
      <c r="K1281">
        <v>17</v>
      </c>
      <c r="L1281">
        <v>19</v>
      </c>
      <c r="M1281">
        <v>21</v>
      </c>
      <c r="N1281">
        <v>35</v>
      </c>
      <c r="P1281">
        <v>13</v>
      </c>
      <c r="Q1281">
        <v>24</v>
      </c>
    </row>
    <row r="1282" spans="1:17" x14ac:dyDescent="0.25">
      <c r="A1282" s="7">
        <v>542015286</v>
      </c>
      <c r="B1282" t="s">
        <v>226</v>
      </c>
      <c r="C1282" t="s">
        <v>241</v>
      </c>
      <c r="D1282" s="5">
        <v>1</v>
      </c>
      <c r="E1282" s="5">
        <v>168</v>
      </c>
      <c r="F1282" s="5">
        <v>213</v>
      </c>
      <c r="G1282" s="5">
        <v>3</v>
      </c>
      <c r="H1282" s="5" t="s">
        <v>5</v>
      </c>
      <c r="I1282">
        <v>19</v>
      </c>
      <c r="J1282">
        <v>18</v>
      </c>
      <c r="K1282">
        <v>18</v>
      </c>
      <c r="L1282">
        <v>19</v>
      </c>
      <c r="M1282">
        <v>20</v>
      </c>
      <c r="N1282">
        <v>38</v>
      </c>
      <c r="P1282">
        <v>12</v>
      </c>
      <c r="Q1282">
        <v>24</v>
      </c>
    </row>
    <row r="1283" spans="1:17" x14ac:dyDescent="0.25">
      <c r="A1283" s="7">
        <v>542026778</v>
      </c>
      <c r="B1283" t="s">
        <v>226</v>
      </c>
      <c r="C1283" t="s">
        <v>242</v>
      </c>
      <c r="D1283" s="5">
        <v>1</v>
      </c>
      <c r="E1283" s="5">
        <v>158</v>
      </c>
      <c r="F1283" s="5">
        <v>213</v>
      </c>
      <c r="G1283" s="5">
        <v>3</v>
      </c>
      <c r="H1283" s="5" t="s">
        <v>5</v>
      </c>
      <c r="I1283">
        <v>22</v>
      </c>
      <c r="J1283">
        <v>12</v>
      </c>
      <c r="K1283">
        <v>16</v>
      </c>
      <c r="L1283">
        <v>18</v>
      </c>
      <c r="M1283">
        <v>20</v>
      </c>
      <c r="N1283">
        <v>37</v>
      </c>
      <c r="P1283">
        <v>12</v>
      </c>
      <c r="Q1283">
        <v>21</v>
      </c>
    </row>
    <row r="1284" spans="1:17" x14ac:dyDescent="0.25">
      <c r="A1284" s="7">
        <v>542015110</v>
      </c>
      <c r="B1284" t="s">
        <v>226</v>
      </c>
      <c r="C1284" t="s">
        <v>243</v>
      </c>
      <c r="D1284" s="5">
        <v>1</v>
      </c>
      <c r="E1284" s="5">
        <v>171</v>
      </c>
      <c r="F1284" s="5">
        <v>213</v>
      </c>
      <c r="G1284" s="5">
        <v>3</v>
      </c>
      <c r="H1284" s="5" t="s">
        <v>5</v>
      </c>
      <c r="I1284">
        <v>27</v>
      </c>
      <c r="J1284">
        <v>16</v>
      </c>
      <c r="K1284">
        <v>16</v>
      </c>
      <c r="L1284">
        <v>18</v>
      </c>
      <c r="M1284">
        <v>21</v>
      </c>
      <c r="N1284">
        <v>38</v>
      </c>
      <c r="P1284">
        <v>12</v>
      </c>
      <c r="Q1284">
        <v>23</v>
      </c>
    </row>
    <row r="1285" spans="1:17" x14ac:dyDescent="0.25">
      <c r="A1285" s="7">
        <v>542015134</v>
      </c>
      <c r="B1285" t="s">
        <v>226</v>
      </c>
      <c r="C1285" t="s">
        <v>244</v>
      </c>
      <c r="D1285" s="5">
        <v>1</v>
      </c>
      <c r="E1285" s="5">
        <v>171</v>
      </c>
      <c r="F1285" s="5">
        <v>213</v>
      </c>
      <c r="G1285" s="5">
        <v>3</v>
      </c>
      <c r="H1285" s="5" t="s">
        <v>5</v>
      </c>
      <c r="I1285">
        <v>26</v>
      </c>
      <c r="J1285">
        <v>20</v>
      </c>
      <c r="K1285">
        <v>14</v>
      </c>
      <c r="L1285">
        <v>19</v>
      </c>
      <c r="M1285">
        <v>20</v>
      </c>
      <c r="N1285">
        <v>35</v>
      </c>
      <c r="P1285">
        <v>12</v>
      </c>
      <c r="Q1285">
        <v>25</v>
      </c>
    </row>
    <row r="1286" spans="1:17" x14ac:dyDescent="0.25">
      <c r="A1286" s="7">
        <v>542015688</v>
      </c>
      <c r="B1286" t="s">
        <v>226</v>
      </c>
      <c r="C1286" t="s">
        <v>245</v>
      </c>
      <c r="D1286" s="5">
        <v>1</v>
      </c>
      <c r="E1286" s="5">
        <v>160</v>
      </c>
      <c r="F1286" s="5">
        <v>213</v>
      </c>
      <c r="G1286" s="5">
        <v>3</v>
      </c>
      <c r="H1286" s="5" t="s">
        <v>5</v>
      </c>
      <c r="I1286">
        <v>25</v>
      </c>
      <c r="J1286">
        <v>12</v>
      </c>
      <c r="K1286">
        <v>15</v>
      </c>
      <c r="L1286">
        <v>19</v>
      </c>
      <c r="M1286">
        <v>21</v>
      </c>
      <c r="N1286">
        <v>35</v>
      </c>
      <c r="P1286">
        <v>11</v>
      </c>
      <c r="Q1286">
        <v>22</v>
      </c>
    </row>
    <row r="1287" spans="1:17" x14ac:dyDescent="0.25">
      <c r="A1287" s="7">
        <v>542015367</v>
      </c>
      <c r="B1287" t="s">
        <v>226</v>
      </c>
      <c r="C1287" t="s">
        <v>246</v>
      </c>
      <c r="D1287" s="5">
        <v>1</v>
      </c>
      <c r="E1287" s="5">
        <v>173</v>
      </c>
      <c r="F1287" s="5">
        <v>213</v>
      </c>
      <c r="G1287" s="5">
        <v>3</v>
      </c>
      <c r="H1287" s="5" t="s">
        <v>5</v>
      </c>
      <c r="I1287">
        <v>24</v>
      </c>
      <c r="J1287">
        <v>19</v>
      </c>
      <c r="K1287">
        <v>17</v>
      </c>
      <c r="L1287">
        <v>21</v>
      </c>
      <c r="M1287">
        <v>19</v>
      </c>
      <c r="N1287">
        <v>36</v>
      </c>
      <c r="P1287">
        <v>11</v>
      </c>
      <c r="Q1287">
        <v>26</v>
      </c>
    </row>
    <row r="1288" spans="1:17" x14ac:dyDescent="0.25">
      <c r="A1288" s="7">
        <v>542009821</v>
      </c>
      <c r="B1288" t="s">
        <v>226</v>
      </c>
      <c r="C1288" t="s">
        <v>247</v>
      </c>
      <c r="D1288" s="5">
        <v>2</v>
      </c>
      <c r="E1288" s="5">
        <v>158</v>
      </c>
      <c r="F1288" s="5">
        <v>197</v>
      </c>
      <c r="G1288" s="5">
        <v>3</v>
      </c>
      <c r="H1288" s="5" t="s">
        <v>5</v>
      </c>
      <c r="I1288">
        <v>20</v>
      </c>
      <c r="J1288">
        <v>13</v>
      </c>
      <c r="K1288">
        <v>17</v>
      </c>
      <c r="L1288">
        <v>22</v>
      </c>
      <c r="M1288">
        <v>19</v>
      </c>
      <c r="N1288">
        <v>28</v>
      </c>
      <c r="P1288">
        <v>11</v>
      </c>
      <c r="Q1288">
        <v>28</v>
      </c>
    </row>
    <row r="1289" spans="1:17" x14ac:dyDescent="0.25">
      <c r="A1289" s="7">
        <v>542015487</v>
      </c>
      <c r="B1289" t="s">
        <v>226</v>
      </c>
      <c r="C1289" t="s">
        <v>248</v>
      </c>
      <c r="D1289" s="5">
        <v>1</v>
      </c>
      <c r="E1289" s="5">
        <v>146</v>
      </c>
      <c r="F1289" s="5">
        <v>213</v>
      </c>
      <c r="G1289" s="5">
        <v>3</v>
      </c>
      <c r="H1289" s="5" t="s">
        <v>5</v>
      </c>
      <c r="I1289">
        <v>26</v>
      </c>
      <c r="J1289">
        <v>12</v>
      </c>
      <c r="K1289">
        <v>11</v>
      </c>
      <c r="L1289">
        <v>16</v>
      </c>
      <c r="M1289">
        <v>18</v>
      </c>
      <c r="N1289">
        <v>36</v>
      </c>
      <c r="P1289">
        <v>10</v>
      </c>
      <c r="Q1289">
        <v>17</v>
      </c>
    </row>
    <row r="1290" spans="1:17" x14ac:dyDescent="0.25">
      <c r="A1290" s="7">
        <v>542013592</v>
      </c>
      <c r="B1290" t="s">
        <v>226</v>
      </c>
      <c r="C1290" t="s">
        <v>249</v>
      </c>
      <c r="D1290" s="5">
        <v>1</v>
      </c>
      <c r="E1290" s="5">
        <v>175</v>
      </c>
      <c r="F1290" s="5">
        <v>213</v>
      </c>
      <c r="G1290" s="5">
        <v>4</v>
      </c>
      <c r="H1290" s="5" t="s">
        <v>6</v>
      </c>
      <c r="I1290">
        <v>25</v>
      </c>
      <c r="J1290">
        <v>14</v>
      </c>
      <c r="K1290">
        <v>16</v>
      </c>
      <c r="L1290">
        <v>20</v>
      </c>
      <c r="M1290">
        <v>21</v>
      </c>
      <c r="N1290">
        <v>42</v>
      </c>
      <c r="P1290">
        <v>13</v>
      </c>
      <c r="Q1290">
        <v>24</v>
      </c>
    </row>
    <row r="1291" spans="1:17" x14ac:dyDescent="0.25">
      <c r="A1291" s="7">
        <v>542015180</v>
      </c>
      <c r="B1291" t="s">
        <v>226</v>
      </c>
      <c r="C1291" t="s">
        <v>250</v>
      </c>
      <c r="D1291" s="5">
        <v>1</v>
      </c>
      <c r="E1291" s="5">
        <v>144</v>
      </c>
      <c r="F1291" s="5">
        <v>213</v>
      </c>
      <c r="G1291" s="5">
        <v>3</v>
      </c>
      <c r="H1291" s="5" t="s">
        <v>5</v>
      </c>
      <c r="I1291">
        <v>21</v>
      </c>
      <c r="J1291">
        <v>14</v>
      </c>
      <c r="K1291">
        <v>14</v>
      </c>
      <c r="L1291">
        <v>18</v>
      </c>
      <c r="M1291">
        <v>13</v>
      </c>
      <c r="N1291">
        <v>28</v>
      </c>
      <c r="P1291">
        <v>11</v>
      </c>
      <c r="Q1291">
        <v>25</v>
      </c>
    </row>
    <row r="1292" spans="1:17" x14ac:dyDescent="0.25">
      <c r="A1292" s="7">
        <v>542030090</v>
      </c>
      <c r="B1292" t="s">
        <v>226</v>
      </c>
      <c r="C1292" t="s">
        <v>251</v>
      </c>
      <c r="D1292" s="5">
        <v>3</v>
      </c>
      <c r="E1292" s="5">
        <v>123</v>
      </c>
      <c r="F1292" s="5">
        <v>182</v>
      </c>
      <c r="G1292" s="5">
        <v>3</v>
      </c>
      <c r="H1292" s="5" t="s">
        <v>5</v>
      </c>
      <c r="I1292">
        <v>21</v>
      </c>
      <c r="J1292">
        <v>16</v>
      </c>
      <c r="K1292">
        <v>10</v>
      </c>
      <c r="L1292">
        <v>15</v>
      </c>
      <c r="M1292">
        <v>17</v>
      </c>
      <c r="N1292">
        <v>23</v>
      </c>
      <c r="P1292">
        <v>1</v>
      </c>
      <c r="Q1292">
        <v>20</v>
      </c>
    </row>
    <row r="1293" spans="1:17" x14ac:dyDescent="0.25">
      <c r="A1293" s="7">
        <v>548113628</v>
      </c>
      <c r="B1293" t="s">
        <v>252</v>
      </c>
      <c r="C1293" t="s">
        <v>253</v>
      </c>
      <c r="D1293" s="5">
        <v>1</v>
      </c>
      <c r="E1293" s="5">
        <v>168</v>
      </c>
      <c r="F1293" s="5">
        <v>213</v>
      </c>
      <c r="G1293" s="5">
        <v>3</v>
      </c>
      <c r="H1293" s="5" t="s">
        <v>5</v>
      </c>
      <c r="I1293">
        <v>24</v>
      </c>
      <c r="J1293">
        <v>17</v>
      </c>
      <c r="K1293">
        <v>16</v>
      </c>
      <c r="L1293">
        <v>20</v>
      </c>
      <c r="M1293">
        <v>21</v>
      </c>
      <c r="N1293">
        <v>32</v>
      </c>
      <c r="P1293">
        <v>13</v>
      </c>
      <c r="Q1293">
        <v>25</v>
      </c>
    </row>
    <row r="1294" spans="1:17" x14ac:dyDescent="0.25">
      <c r="A1294" s="7">
        <v>548113258</v>
      </c>
      <c r="B1294" t="s">
        <v>252</v>
      </c>
      <c r="C1294" t="s">
        <v>254</v>
      </c>
      <c r="D1294" s="5">
        <v>1</v>
      </c>
      <c r="E1294" s="5">
        <v>169</v>
      </c>
      <c r="F1294" s="5">
        <v>213</v>
      </c>
      <c r="G1294" s="5">
        <v>3</v>
      </c>
      <c r="H1294" s="5" t="s">
        <v>5</v>
      </c>
      <c r="I1294">
        <v>24</v>
      </c>
      <c r="J1294">
        <v>16</v>
      </c>
      <c r="K1294">
        <v>17</v>
      </c>
      <c r="L1294">
        <v>18</v>
      </c>
      <c r="M1294">
        <v>22</v>
      </c>
      <c r="N1294">
        <v>37</v>
      </c>
      <c r="P1294">
        <v>14</v>
      </c>
      <c r="Q1294">
        <v>21</v>
      </c>
    </row>
    <row r="1295" spans="1:17" x14ac:dyDescent="0.25">
      <c r="A1295" s="7">
        <v>548006320</v>
      </c>
      <c r="B1295" t="s">
        <v>252</v>
      </c>
      <c r="C1295" t="s">
        <v>255</v>
      </c>
      <c r="D1295" s="5">
        <v>15</v>
      </c>
      <c r="E1295" s="5">
        <v>164</v>
      </c>
      <c r="F1295" s="5">
        <v>210</v>
      </c>
      <c r="G1295" s="5">
        <v>3</v>
      </c>
      <c r="H1295" s="5" t="s">
        <v>5</v>
      </c>
      <c r="I1295">
        <v>27</v>
      </c>
      <c r="J1295">
        <v>17</v>
      </c>
      <c r="K1295">
        <v>15</v>
      </c>
      <c r="L1295">
        <v>16</v>
      </c>
      <c r="M1295">
        <v>19</v>
      </c>
      <c r="N1295">
        <v>39</v>
      </c>
      <c r="P1295">
        <v>11</v>
      </c>
      <c r="Q1295">
        <v>20</v>
      </c>
    </row>
    <row r="1296" spans="1:17" x14ac:dyDescent="0.25">
      <c r="A1296" s="7">
        <v>548113402</v>
      </c>
      <c r="B1296" t="s">
        <v>252</v>
      </c>
      <c r="C1296" t="s">
        <v>256</v>
      </c>
      <c r="D1296" s="5">
        <v>1</v>
      </c>
      <c r="E1296" s="5">
        <v>172</v>
      </c>
      <c r="F1296" s="5">
        <v>213</v>
      </c>
      <c r="G1296" s="5">
        <v>3</v>
      </c>
      <c r="H1296" s="5" t="s">
        <v>5</v>
      </c>
      <c r="I1296">
        <v>24</v>
      </c>
      <c r="J1296">
        <v>18</v>
      </c>
      <c r="K1296">
        <v>15</v>
      </c>
      <c r="L1296">
        <v>18</v>
      </c>
      <c r="M1296">
        <v>21</v>
      </c>
      <c r="N1296">
        <v>38</v>
      </c>
      <c r="P1296">
        <v>13</v>
      </c>
      <c r="Q1296">
        <v>25</v>
      </c>
    </row>
    <row r="1297" spans="1:17" x14ac:dyDescent="0.25">
      <c r="A1297" s="7">
        <v>548113530</v>
      </c>
      <c r="B1297" t="s">
        <v>252</v>
      </c>
      <c r="C1297" t="s">
        <v>257</v>
      </c>
      <c r="D1297" s="5">
        <v>1</v>
      </c>
      <c r="E1297" s="5">
        <v>177</v>
      </c>
      <c r="F1297" s="5">
        <v>213</v>
      </c>
      <c r="G1297" s="5">
        <v>4</v>
      </c>
      <c r="H1297" s="5" t="s">
        <v>6</v>
      </c>
      <c r="I1297">
        <v>24</v>
      </c>
      <c r="J1297">
        <v>18</v>
      </c>
      <c r="K1297">
        <v>17</v>
      </c>
      <c r="L1297">
        <v>20</v>
      </c>
      <c r="M1297">
        <v>19</v>
      </c>
      <c r="N1297">
        <v>39</v>
      </c>
      <c r="P1297">
        <v>14</v>
      </c>
      <c r="Q1297">
        <v>26</v>
      </c>
    </row>
    <row r="1298" spans="1:17" x14ac:dyDescent="0.25">
      <c r="A1298" s="7">
        <v>548113667</v>
      </c>
      <c r="B1298" t="s">
        <v>252</v>
      </c>
      <c r="C1298" t="s">
        <v>258</v>
      </c>
      <c r="D1298" s="5">
        <v>1</v>
      </c>
      <c r="E1298" s="5">
        <v>170</v>
      </c>
      <c r="F1298" s="5">
        <v>213</v>
      </c>
      <c r="G1298" s="5">
        <v>3</v>
      </c>
      <c r="H1298" s="5" t="s">
        <v>5</v>
      </c>
      <c r="I1298">
        <v>24</v>
      </c>
      <c r="J1298">
        <v>17</v>
      </c>
      <c r="K1298">
        <v>13</v>
      </c>
      <c r="L1298">
        <v>18</v>
      </c>
      <c r="M1298">
        <v>21</v>
      </c>
      <c r="N1298">
        <v>42</v>
      </c>
      <c r="P1298">
        <v>11</v>
      </c>
      <c r="Q1298">
        <v>24</v>
      </c>
    </row>
    <row r="1299" spans="1:17" x14ac:dyDescent="0.25">
      <c r="A1299" s="7">
        <v>548113699</v>
      </c>
      <c r="B1299" t="s">
        <v>252</v>
      </c>
      <c r="C1299" t="s">
        <v>259</v>
      </c>
      <c r="D1299" s="5">
        <v>1</v>
      </c>
      <c r="E1299" s="5">
        <v>148</v>
      </c>
      <c r="F1299" s="5">
        <v>213</v>
      </c>
      <c r="G1299" s="5">
        <v>3</v>
      </c>
      <c r="H1299" s="5" t="s">
        <v>5</v>
      </c>
      <c r="I1299">
        <v>25</v>
      </c>
      <c r="J1299">
        <v>16</v>
      </c>
      <c r="K1299">
        <v>14</v>
      </c>
      <c r="L1299">
        <v>17</v>
      </c>
      <c r="M1299">
        <v>15</v>
      </c>
      <c r="N1299">
        <v>33</v>
      </c>
      <c r="P1299">
        <v>9</v>
      </c>
      <c r="Q1299">
        <v>19</v>
      </c>
    </row>
    <row r="1300" spans="1:17" x14ac:dyDescent="0.25">
      <c r="A1300" s="7">
        <v>548113635</v>
      </c>
      <c r="B1300" t="s">
        <v>252</v>
      </c>
      <c r="C1300" t="s">
        <v>260</v>
      </c>
      <c r="D1300" s="5">
        <v>1</v>
      </c>
      <c r="E1300" s="5">
        <v>127</v>
      </c>
      <c r="F1300" s="5">
        <v>213</v>
      </c>
      <c r="G1300" s="5">
        <v>1</v>
      </c>
      <c r="H1300" s="5" t="s">
        <v>7</v>
      </c>
      <c r="I1300">
        <v>28</v>
      </c>
      <c r="J1300">
        <v>14</v>
      </c>
      <c r="K1300">
        <v>13</v>
      </c>
      <c r="L1300">
        <v>19</v>
      </c>
      <c r="M1300">
        <v>18</v>
      </c>
      <c r="N1300">
        <v>0</v>
      </c>
      <c r="P1300">
        <v>13</v>
      </c>
      <c r="Q1300">
        <v>22</v>
      </c>
    </row>
    <row r="1301" spans="1:17" x14ac:dyDescent="0.25">
      <c r="A1301" s="7">
        <v>554005652</v>
      </c>
      <c r="B1301" t="s">
        <v>261</v>
      </c>
      <c r="C1301" t="s">
        <v>262</v>
      </c>
      <c r="D1301" s="5">
        <v>1</v>
      </c>
      <c r="E1301" s="5">
        <v>171</v>
      </c>
      <c r="F1301" s="5">
        <v>213</v>
      </c>
      <c r="G1301" s="5">
        <v>3</v>
      </c>
      <c r="H1301" s="5" t="s">
        <v>5</v>
      </c>
      <c r="I1301">
        <v>25</v>
      </c>
      <c r="J1301">
        <v>17</v>
      </c>
      <c r="K1301">
        <v>17</v>
      </c>
      <c r="L1301">
        <v>19</v>
      </c>
      <c r="M1301">
        <v>21</v>
      </c>
      <c r="N1301">
        <v>34</v>
      </c>
      <c r="P1301">
        <v>13</v>
      </c>
      <c r="Q1301">
        <v>25</v>
      </c>
    </row>
    <row r="1302" spans="1:17" x14ac:dyDescent="0.25">
      <c r="A1302" s="7">
        <v>545018905</v>
      </c>
      <c r="B1302" t="s">
        <v>261</v>
      </c>
      <c r="C1302" t="s">
        <v>264</v>
      </c>
      <c r="D1302" s="5">
        <v>1</v>
      </c>
      <c r="E1302" s="5">
        <v>136</v>
      </c>
      <c r="F1302" s="5">
        <v>213</v>
      </c>
      <c r="G1302" s="5">
        <v>1</v>
      </c>
      <c r="H1302" s="5" t="s">
        <v>7</v>
      </c>
      <c r="I1302">
        <v>25</v>
      </c>
      <c r="J1302">
        <v>18</v>
      </c>
      <c r="K1302">
        <v>18</v>
      </c>
      <c r="L1302">
        <v>19</v>
      </c>
      <c r="M1302">
        <v>21</v>
      </c>
      <c r="N1302">
        <v>0</v>
      </c>
      <c r="P1302">
        <v>13</v>
      </c>
      <c r="Q1302">
        <v>22</v>
      </c>
    </row>
    <row r="1303" spans="1:17" x14ac:dyDescent="0.25">
      <c r="A1303" s="7">
        <v>554004553</v>
      </c>
      <c r="B1303" t="s">
        <v>261</v>
      </c>
      <c r="C1303" t="s">
        <v>263</v>
      </c>
      <c r="D1303" s="5">
        <v>1</v>
      </c>
      <c r="E1303" s="5">
        <v>168</v>
      </c>
      <c r="F1303" s="5">
        <v>213</v>
      </c>
      <c r="G1303" s="5">
        <v>3</v>
      </c>
      <c r="H1303" s="5" t="s">
        <v>5</v>
      </c>
      <c r="I1303">
        <v>21</v>
      </c>
      <c r="J1303">
        <v>17</v>
      </c>
      <c r="K1303">
        <v>15</v>
      </c>
      <c r="L1303">
        <v>19</v>
      </c>
      <c r="M1303">
        <v>21</v>
      </c>
      <c r="N1303">
        <v>37</v>
      </c>
      <c r="P1303">
        <v>13</v>
      </c>
      <c r="Q1303">
        <v>25</v>
      </c>
    </row>
    <row r="1304" spans="1:17" x14ac:dyDescent="0.25">
      <c r="A1304" s="7">
        <v>545018630</v>
      </c>
      <c r="B1304" t="s">
        <v>261</v>
      </c>
      <c r="C1304" t="s">
        <v>265</v>
      </c>
      <c r="D1304" s="5">
        <v>1</v>
      </c>
      <c r="E1304" s="5">
        <v>162</v>
      </c>
      <c r="F1304" s="5">
        <v>213</v>
      </c>
      <c r="G1304" s="5">
        <v>3</v>
      </c>
      <c r="H1304" s="5" t="s">
        <v>5</v>
      </c>
      <c r="I1304">
        <v>19</v>
      </c>
      <c r="J1304">
        <v>21</v>
      </c>
      <c r="K1304">
        <v>16</v>
      </c>
      <c r="L1304">
        <v>18</v>
      </c>
      <c r="M1304">
        <v>18</v>
      </c>
      <c r="N1304">
        <v>34</v>
      </c>
      <c r="P1304">
        <v>13</v>
      </c>
      <c r="Q1304">
        <v>23</v>
      </c>
    </row>
    <row r="1305" spans="1:17" x14ac:dyDescent="0.25">
      <c r="A1305" s="7">
        <v>554005564</v>
      </c>
      <c r="B1305" t="s">
        <v>261</v>
      </c>
      <c r="C1305" t="s">
        <v>266</v>
      </c>
      <c r="D1305" s="5">
        <v>1</v>
      </c>
      <c r="E1305" s="5">
        <v>159</v>
      </c>
      <c r="F1305" s="5">
        <v>213</v>
      </c>
      <c r="G1305" s="5">
        <v>3</v>
      </c>
      <c r="H1305" s="5" t="s">
        <v>5</v>
      </c>
      <c r="I1305">
        <v>20</v>
      </c>
      <c r="J1305">
        <v>19</v>
      </c>
      <c r="K1305">
        <v>17</v>
      </c>
      <c r="L1305">
        <v>20</v>
      </c>
      <c r="M1305">
        <v>19</v>
      </c>
      <c r="N1305">
        <v>29</v>
      </c>
      <c r="P1305">
        <v>13</v>
      </c>
      <c r="Q1305">
        <v>22</v>
      </c>
    </row>
    <row r="1306" spans="1:17" x14ac:dyDescent="0.25">
      <c r="A1306" s="7">
        <v>545020580</v>
      </c>
      <c r="B1306" t="s">
        <v>261</v>
      </c>
      <c r="C1306" t="s">
        <v>267</v>
      </c>
      <c r="D1306" s="5">
        <v>1</v>
      </c>
      <c r="E1306" s="5">
        <v>175</v>
      </c>
      <c r="F1306" s="5">
        <v>213</v>
      </c>
      <c r="G1306" s="5">
        <v>4</v>
      </c>
      <c r="H1306" s="5" t="s">
        <v>6</v>
      </c>
      <c r="I1306">
        <v>26</v>
      </c>
      <c r="J1306">
        <v>18</v>
      </c>
      <c r="K1306">
        <v>16</v>
      </c>
      <c r="L1306">
        <v>20</v>
      </c>
      <c r="M1306">
        <v>20</v>
      </c>
      <c r="N1306">
        <v>36</v>
      </c>
      <c r="P1306">
        <v>13</v>
      </c>
      <c r="Q1306">
        <v>26</v>
      </c>
    </row>
    <row r="1307" spans="1:17" x14ac:dyDescent="0.25">
      <c r="A1307" s="7">
        <v>545018944</v>
      </c>
      <c r="B1307" t="s">
        <v>261</v>
      </c>
      <c r="C1307" t="s">
        <v>268</v>
      </c>
      <c r="D1307" s="5">
        <v>1</v>
      </c>
      <c r="E1307" s="5">
        <v>164</v>
      </c>
      <c r="F1307" s="5">
        <v>213</v>
      </c>
      <c r="G1307" s="5">
        <v>3</v>
      </c>
      <c r="H1307" s="5" t="s">
        <v>5</v>
      </c>
      <c r="I1307">
        <v>23</v>
      </c>
      <c r="J1307">
        <v>15</v>
      </c>
      <c r="K1307">
        <v>17</v>
      </c>
      <c r="L1307">
        <v>18</v>
      </c>
      <c r="M1307">
        <v>22</v>
      </c>
      <c r="N1307">
        <v>38</v>
      </c>
      <c r="P1307">
        <v>12</v>
      </c>
      <c r="Q1307">
        <v>19</v>
      </c>
    </row>
    <row r="1308" spans="1:17" x14ac:dyDescent="0.25">
      <c r="A1308" s="7">
        <v>545020510</v>
      </c>
      <c r="B1308" t="s">
        <v>261</v>
      </c>
      <c r="C1308" t="s">
        <v>269</v>
      </c>
      <c r="D1308" s="5">
        <v>1</v>
      </c>
      <c r="E1308" s="5">
        <v>161</v>
      </c>
      <c r="F1308" s="5">
        <v>213</v>
      </c>
      <c r="G1308" s="5">
        <v>3</v>
      </c>
      <c r="H1308" s="5" t="s">
        <v>5</v>
      </c>
      <c r="I1308">
        <v>23</v>
      </c>
      <c r="J1308">
        <v>20</v>
      </c>
      <c r="K1308">
        <v>15</v>
      </c>
      <c r="L1308">
        <v>17</v>
      </c>
      <c r="M1308">
        <v>16</v>
      </c>
      <c r="N1308">
        <v>35</v>
      </c>
      <c r="P1308">
        <v>12</v>
      </c>
      <c r="Q1308">
        <v>23</v>
      </c>
    </row>
    <row r="1309" spans="1:17" x14ac:dyDescent="0.25">
      <c r="A1309" s="7">
        <v>545019948</v>
      </c>
      <c r="B1309" t="s">
        <v>261</v>
      </c>
      <c r="C1309" t="s">
        <v>270</v>
      </c>
      <c r="D1309" s="5">
        <v>1</v>
      </c>
      <c r="E1309" s="5">
        <v>181</v>
      </c>
      <c r="F1309" s="5">
        <v>213</v>
      </c>
      <c r="G1309" s="5">
        <v>4</v>
      </c>
      <c r="H1309" s="5" t="s">
        <v>6</v>
      </c>
      <c r="I1309">
        <v>24</v>
      </c>
      <c r="J1309">
        <v>18</v>
      </c>
      <c r="K1309">
        <v>18</v>
      </c>
      <c r="L1309">
        <v>20</v>
      </c>
      <c r="M1309">
        <v>21</v>
      </c>
      <c r="N1309">
        <v>43</v>
      </c>
      <c r="P1309">
        <v>13</v>
      </c>
      <c r="Q1309">
        <v>24</v>
      </c>
    </row>
    <row r="1310" spans="1:17" x14ac:dyDescent="0.25">
      <c r="A1310" s="7">
        <v>545020460</v>
      </c>
      <c r="B1310" t="s">
        <v>261</v>
      </c>
      <c r="C1310" t="s">
        <v>271</v>
      </c>
      <c r="D1310" s="5">
        <v>1</v>
      </c>
      <c r="E1310" s="5">
        <v>163</v>
      </c>
      <c r="F1310" s="5">
        <v>213</v>
      </c>
      <c r="G1310" s="5">
        <v>3</v>
      </c>
      <c r="H1310" s="5" t="s">
        <v>5</v>
      </c>
      <c r="I1310">
        <v>23</v>
      </c>
      <c r="J1310">
        <v>14</v>
      </c>
      <c r="K1310">
        <v>16</v>
      </c>
      <c r="L1310">
        <v>20</v>
      </c>
      <c r="M1310">
        <v>20</v>
      </c>
      <c r="N1310">
        <v>37</v>
      </c>
      <c r="P1310">
        <v>13</v>
      </c>
      <c r="Q1310">
        <v>20</v>
      </c>
    </row>
    <row r="1311" spans="1:17" x14ac:dyDescent="0.25">
      <c r="A1311" s="7">
        <v>545019137</v>
      </c>
      <c r="B1311" t="s">
        <v>261</v>
      </c>
      <c r="C1311" t="s">
        <v>272</v>
      </c>
      <c r="D1311" s="5">
        <v>1</v>
      </c>
      <c r="E1311" s="5">
        <v>177</v>
      </c>
      <c r="F1311" s="5">
        <v>213</v>
      </c>
      <c r="G1311" s="5">
        <v>4</v>
      </c>
      <c r="H1311" s="5" t="s">
        <v>6</v>
      </c>
      <c r="I1311">
        <v>27</v>
      </c>
      <c r="J1311">
        <v>18</v>
      </c>
      <c r="K1311">
        <v>17</v>
      </c>
      <c r="L1311">
        <v>18</v>
      </c>
      <c r="M1311">
        <v>22</v>
      </c>
      <c r="N1311">
        <v>38</v>
      </c>
      <c r="P1311">
        <v>13</v>
      </c>
      <c r="Q1311">
        <v>24</v>
      </c>
    </row>
    <row r="1312" spans="1:17" x14ac:dyDescent="0.25">
      <c r="A1312" s="7">
        <v>545021760</v>
      </c>
      <c r="B1312" t="s">
        <v>261</v>
      </c>
      <c r="C1312" t="s">
        <v>273</v>
      </c>
      <c r="D1312" s="5">
        <v>1</v>
      </c>
      <c r="E1312" s="5">
        <v>167</v>
      </c>
      <c r="F1312" s="5">
        <v>213</v>
      </c>
      <c r="G1312" s="5">
        <v>3</v>
      </c>
      <c r="H1312" s="5" t="s">
        <v>5</v>
      </c>
      <c r="I1312">
        <v>26</v>
      </c>
      <c r="J1312">
        <v>16</v>
      </c>
      <c r="K1312">
        <v>16</v>
      </c>
      <c r="L1312">
        <v>20</v>
      </c>
      <c r="M1312">
        <v>21</v>
      </c>
      <c r="N1312">
        <v>31</v>
      </c>
      <c r="P1312">
        <v>14</v>
      </c>
      <c r="Q1312">
        <v>23</v>
      </c>
    </row>
    <row r="1313" spans="1:17" x14ac:dyDescent="0.25">
      <c r="A1313" s="7">
        <v>500000915</v>
      </c>
      <c r="B1313" t="s">
        <v>261</v>
      </c>
      <c r="C1313" t="s">
        <v>274</v>
      </c>
      <c r="D1313" s="5">
        <v>1</v>
      </c>
      <c r="E1313" s="5">
        <v>179</v>
      </c>
      <c r="F1313" s="5">
        <v>213</v>
      </c>
      <c r="G1313" s="5">
        <v>4</v>
      </c>
      <c r="H1313" s="5" t="s">
        <v>6</v>
      </c>
      <c r="I1313">
        <v>24</v>
      </c>
      <c r="J1313">
        <v>18</v>
      </c>
      <c r="K1313">
        <v>17</v>
      </c>
      <c r="L1313">
        <v>19</v>
      </c>
      <c r="M1313">
        <v>19</v>
      </c>
      <c r="N1313">
        <v>42</v>
      </c>
      <c r="P1313">
        <v>14</v>
      </c>
      <c r="Q1313">
        <v>26</v>
      </c>
    </row>
    <row r="1314" spans="1:17" x14ac:dyDescent="0.25">
      <c r="A1314" s="7">
        <v>545016390</v>
      </c>
      <c r="B1314" t="s">
        <v>261</v>
      </c>
      <c r="C1314" t="s">
        <v>275</v>
      </c>
      <c r="D1314" s="5">
        <v>10</v>
      </c>
      <c r="E1314" s="5">
        <v>173</v>
      </c>
      <c r="F1314" s="5">
        <v>195</v>
      </c>
      <c r="G1314" s="5">
        <v>4</v>
      </c>
      <c r="H1314" s="5" t="s">
        <v>6</v>
      </c>
      <c r="I1314">
        <v>24</v>
      </c>
      <c r="J1314">
        <v>20</v>
      </c>
      <c r="K1314">
        <v>17</v>
      </c>
      <c r="L1314">
        <v>18</v>
      </c>
      <c r="M1314">
        <v>20</v>
      </c>
      <c r="N1314">
        <v>36</v>
      </c>
      <c r="P1314">
        <v>12</v>
      </c>
      <c r="Q1314">
        <v>26</v>
      </c>
    </row>
    <row r="1315" spans="1:17" x14ac:dyDescent="0.25">
      <c r="A1315" s="7">
        <v>554007882</v>
      </c>
      <c r="B1315" t="s">
        <v>261</v>
      </c>
      <c r="C1315" t="s">
        <v>276</v>
      </c>
      <c r="D1315" s="5">
        <v>1</v>
      </c>
      <c r="E1315" s="5">
        <v>163</v>
      </c>
      <c r="F1315" s="5">
        <v>213</v>
      </c>
      <c r="G1315" s="5">
        <v>3</v>
      </c>
      <c r="H1315" s="5" t="s">
        <v>5</v>
      </c>
      <c r="I1315">
        <v>21</v>
      </c>
      <c r="J1315">
        <v>17</v>
      </c>
      <c r="K1315">
        <v>15</v>
      </c>
      <c r="L1315">
        <v>20</v>
      </c>
      <c r="M1315">
        <v>19</v>
      </c>
      <c r="N1315">
        <v>36</v>
      </c>
      <c r="P1315">
        <v>14</v>
      </c>
      <c r="Q1315">
        <v>21</v>
      </c>
    </row>
    <row r="1316" spans="1:17" x14ac:dyDescent="0.25">
      <c r="A1316" s="7">
        <v>545021915</v>
      </c>
      <c r="B1316" t="s">
        <v>261</v>
      </c>
      <c r="C1316" t="s">
        <v>277</v>
      </c>
      <c r="D1316" s="5">
        <v>17</v>
      </c>
      <c r="E1316" s="5">
        <v>153</v>
      </c>
      <c r="F1316" s="5">
        <v>208</v>
      </c>
      <c r="G1316" s="5">
        <v>2</v>
      </c>
      <c r="H1316" s="5" t="s">
        <v>8</v>
      </c>
      <c r="I1316">
        <v>27</v>
      </c>
      <c r="J1316">
        <v>17</v>
      </c>
      <c r="K1316">
        <v>16</v>
      </c>
      <c r="L1316">
        <v>10</v>
      </c>
      <c r="M1316">
        <v>15</v>
      </c>
      <c r="N1316">
        <v>40</v>
      </c>
      <c r="P1316">
        <v>6</v>
      </c>
      <c r="Q1316">
        <v>22</v>
      </c>
    </row>
    <row r="1317" spans="1:17" x14ac:dyDescent="0.25">
      <c r="A1317" s="7">
        <v>546013875</v>
      </c>
      <c r="B1317" t="s">
        <v>278</v>
      </c>
      <c r="C1317" t="s">
        <v>279</v>
      </c>
      <c r="D1317" s="5">
        <v>1</v>
      </c>
      <c r="E1317" s="5">
        <v>194</v>
      </c>
      <c r="F1317" s="5">
        <v>213</v>
      </c>
      <c r="G1317" s="5">
        <v>4</v>
      </c>
      <c r="H1317" s="5" t="s">
        <v>6</v>
      </c>
      <c r="I1317">
        <v>28</v>
      </c>
      <c r="J1317">
        <v>21</v>
      </c>
      <c r="K1317">
        <v>19</v>
      </c>
      <c r="L1317">
        <v>21</v>
      </c>
      <c r="M1317">
        <v>22</v>
      </c>
      <c r="N1317">
        <v>45</v>
      </c>
      <c r="P1317">
        <v>13</v>
      </c>
      <c r="Q1317">
        <v>25</v>
      </c>
    </row>
    <row r="1318" spans="1:17" x14ac:dyDescent="0.25">
      <c r="A1318" s="7">
        <v>546013900</v>
      </c>
      <c r="B1318" t="s">
        <v>278</v>
      </c>
      <c r="C1318" t="s">
        <v>280</v>
      </c>
      <c r="D1318" s="5">
        <v>1</v>
      </c>
      <c r="E1318" s="5">
        <v>155</v>
      </c>
      <c r="F1318" s="5">
        <v>213</v>
      </c>
      <c r="G1318" s="5">
        <v>3</v>
      </c>
      <c r="H1318" s="5" t="s">
        <v>5</v>
      </c>
      <c r="I1318">
        <v>18</v>
      </c>
      <c r="J1318">
        <v>14</v>
      </c>
      <c r="K1318">
        <v>17</v>
      </c>
      <c r="L1318">
        <v>19</v>
      </c>
      <c r="M1318">
        <v>17</v>
      </c>
      <c r="N1318">
        <v>33</v>
      </c>
      <c r="P1318">
        <v>12</v>
      </c>
      <c r="Q1318">
        <v>25</v>
      </c>
    </row>
    <row r="1319" spans="1:17" x14ac:dyDescent="0.25">
      <c r="A1319" s="7">
        <v>546013890</v>
      </c>
      <c r="B1319" t="s">
        <v>278</v>
      </c>
      <c r="C1319" t="s">
        <v>281</v>
      </c>
      <c r="D1319" s="5">
        <v>1</v>
      </c>
      <c r="E1319" s="5">
        <v>173</v>
      </c>
      <c r="F1319" s="5">
        <v>213</v>
      </c>
      <c r="G1319" s="5">
        <v>3</v>
      </c>
      <c r="H1319" s="5" t="s">
        <v>5</v>
      </c>
      <c r="I1319">
        <v>24</v>
      </c>
      <c r="J1319">
        <v>21</v>
      </c>
      <c r="K1319">
        <v>16</v>
      </c>
      <c r="L1319">
        <v>20</v>
      </c>
      <c r="M1319">
        <v>19</v>
      </c>
      <c r="N1319">
        <v>39</v>
      </c>
      <c r="P1319">
        <v>14</v>
      </c>
      <c r="Q1319">
        <v>20</v>
      </c>
    </row>
    <row r="1320" spans="1:17" x14ac:dyDescent="0.25">
      <c r="A1320" s="7">
        <v>546020368</v>
      </c>
      <c r="B1320" t="s">
        <v>278</v>
      </c>
      <c r="C1320" t="s">
        <v>282</v>
      </c>
      <c r="D1320" s="5">
        <v>1</v>
      </c>
      <c r="E1320" s="5">
        <v>168</v>
      </c>
      <c r="F1320" s="5">
        <v>213</v>
      </c>
      <c r="G1320" s="5">
        <v>3</v>
      </c>
      <c r="H1320" s="5" t="s">
        <v>5</v>
      </c>
      <c r="I1320">
        <v>29</v>
      </c>
      <c r="J1320">
        <v>20</v>
      </c>
      <c r="K1320">
        <v>14</v>
      </c>
      <c r="L1320">
        <v>17</v>
      </c>
      <c r="M1320">
        <v>19</v>
      </c>
      <c r="N1320">
        <v>35</v>
      </c>
      <c r="P1320">
        <v>12</v>
      </c>
      <c r="Q1320">
        <v>22</v>
      </c>
    </row>
    <row r="1321" spans="1:17" x14ac:dyDescent="0.25">
      <c r="A1321" s="7">
        <v>546013836</v>
      </c>
      <c r="B1321" t="s">
        <v>278</v>
      </c>
      <c r="C1321" t="s">
        <v>283</v>
      </c>
      <c r="D1321" s="5">
        <v>1</v>
      </c>
      <c r="E1321" s="5">
        <v>191</v>
      </c>
      <c r="F1321" s="5">
        <v>213</v>
      </c>
      <c r="G1321" s="5">
        <v>4</v>
      </c>
      <c r="H1321" s="5" t="s">
        <v>6</v>
      </c>
      <c r="I1321">
        <v>29</v>
      </c>
      <c r="J1321">
        <v>21</v>
      </c>
      <c r="K1321">
        <v>18</v>
      </c>
      <c r="L1321">
        <v>19</v>
      </c>
      <c r="M1321">
        <v>22</v>
      </c>
      <c r="N1321">
        <v>43</v>
      </c>
      <c r="P1321">
        <v>12</v>
      </c>
      <c r="Q1321">
        <v>27</v>
      </c>
    </row>
    <row r="1322" spans="1:17" x14ac:dyDescent="0.25">
      <c r="A1322" s="7">
        <v>546013868</v>
      </c>
      <c r="B1322" t="s">
        <v>278</v>
      </c>
      <c r="C1322" t="s">
        <v>284</v>
      </c>
      <c r="D1322" s="5">
        <v>1</v>
      </c>
      <c r="E1322" s="5">
        <v>166</v>
      </c>
      <c r="F1322" s="5">
        <v>213</v>
      </c>
      <c r="G1322" s="5">
        <v>3</v>
      </c>
      <c r="H1322" s="5" t="s">
        <v>5</v>
      </c>
      <c r="I1322">
        <v>25</v>
      </c>
      <c r="J1322">
        <v>18</v>
      </c>
      <c r="K1322">
        <v>15</v>
      </c>
      <c r="L1322">
        <v>17</v>
      </c>
      <c r="M1322">
        <v>18</v>
      </c>
      <c r="N1322">
        <v>39</v>
      </c>
      <c r="P1322">
        <v>11</v>
      </c>
      <c r="Q1322">
        <v>23</v>
      </c>
    </row>
    <row r="1323" spans="1:17" x14ac:dyDescent="0.25">
      <c r="A1323" s="7">
        <v>546013843</v>
      </c>
      <c r="B1323" t="s">
        <v>278</v>
      </c>
      <c r="C1323" t="s">
        <v>285</v>
      </c>
      <c r="D1323" s="5">
        <v>1</v>
      </c>
      <c r="E1323" s="5">
        <v>160</v>
      </c>
      <c r="F1323" s="5">
        <v>213</v>
      </c>
      <c r="G1323" s="5">
        <v>3</v>
      </c>
      <c r="H1323" s="5" t="s">
        <v>5</v>
      </c>
      <c r="I1323">
        <v>27</v>
      </c>
      <c r="J1323">
        <v>15</v>
      </c>
      <c r="K1323">
        <v>15</v>
      </c>
      <c r="L1323">
        <v>19</v>
      </c>
      <c r="M1323">
        <v>18</v>
      </c>
      <c r="N1323">
        <v>32</v>
      </c>
      <c r="P1323">
        <v>11</v>
      </c>
      <c r="Q1323">
        <v>23</v>
      </c>
    </row>
    <row r="1324" spans="1:17" x14ac:dyDescent="0.25">
      <c r="A1324" s="7">
        <v>546013882</v>
      </c>
      <c r="B1324" t="s">
        <v>278</v>
      </c>
      <c r="C1324" t="s">
        <v>286</v>
      </c>
      <c r="D1324" s="5">
        <v>1</v>
      </c>
      <c r="E1324" s="5">
        <v>128</v>
      </c>
      <c r="F1324" s="5">
        <v>213</v>
      </c>
      <c r="G1324" s="5">
        <v>2</v>
      </c>
      <c r="H1324" s="5" t="s">
        <v>8</v>
      </c>
      <c r="I1324">
        <v>17</v>
      </c>
      <c r="J1324">
        <v>13</v>
      </c>
      <c r="K1324">
        <v>13</v>
      </c>
      <c r="L1324">
        <v>18</v>
      </c>
      <c r="M1324">
        <v>15</v>
      </c>
      <c r="N1324">
        <v>29</v>
      </c>
      <c r="P1324">
        <v>6</v>
      </c>
      <c r="Q1324">
        <v>17</v>
      </c>
    </row>
    <row r="1325" spans="1:17" x14ac:dyDescent="0.25">
      <c r="A1325" s="7">
        <v>547001801</v>
      </c>
      <c r="B1325" t="s">
        <v>287</v>
      </c>
      <c r="C1325" t="s">
        <v>288</v>
      </c>
      <c r="D1325" s="5">
        <v>1</v>
      </c>
      <c r="E1325" s="5">
        <v>162</v>
      </c>
      <c r="F1325" s="5">
        <v>213</v>
      </c>
      <c r="G1325" s="5">
        <v>3</v>
      </c>
      <c r="H1325" s="5" t="s">
        <v>5</v>
      </c>
      <c r="I1325">
        <v>21</v>
      </c>
      <c r="J1325">
        <v>21</v>
      </c>
      <c r="K1325">
        <v>15</v>
      </c>
      <c r="L1325">
        <v>17</v>
      </c>
      <c r="M1325">
        <v>17</v>
      </c>
      <c r="N1325">
        <v>39</v>
      </c>
      <c r="P1325">
        <v>11</v>
      </c>
      <c r="Q1325">
        <v>21</v>
      </c>
    </row>
    <row r="1326" spans="1:17" x14ac:dyDescent="0.25">
      <c r="A1326" s="7">
        <v>547004859</v>
      </c>
      <c r="B1326" t="s">
        <v>287</v>
      </c>
      <c r="C1326" t="s">
        <v>289</v>
      </c>
      <c r="D1326" s="5">
        <v>3</v>
      </c>
      <c r="E1326" s="5">
        <v>125</v>
      </c>
      <c r="F1326" s="5">
        <v>182</v>
      </c>
      <c r="G1326" s="5">
        <v>2</v>
      </c>
      <c r="H1326" s="5" t="s">
        <v>8</v>
      </c>
      <c r="I1326">
        <v>24</v>
      </c>
      <c r="J1326">
        <v>19</v>
      </c>
      <c r="K1326">
        <v>13</v>
      </c>
      <c r="L1326">
        <v>12</v>
      </c>
      <c r="M1326">
        <v>13</v>
      </c>
      <c r="N1326">
        <v>23</v>
      </c>
      <c r="P1326">
        <v>0</v>
      </c>
      <c r="Q1326">
        <v>21</v>
      </c>
    </row>
    <row r="1327" spans="1:17" x14ac:dyDescent="0.25">
      <c r="A1327" s="7">
        <v>547004922</v>
      </c>
      <c r="B1327" t="s">
        <v>287</v>
      </c>
      <c r="C1327" t="s">
        <v>291</v>
      </c>
      <c r="D1327" s="5">
        <v>1</v>
      </c>
      <c r="E1327" s="5">
        <v>157</v>
      </c>
      <c r="F1327" s="5">
        <v>213</v>
      </c>
      <c r="G1327" s="5">
        <v>3</v>
      </c>
      <c r="H1327" s="5" t="s">
        <v>5</v>
      </c>
      <c r="I1327">
        <v>22</v>
      </c>
      <c r="J1327">
        <v>14</v>
      </c>
      <c r="K1327">
        <v>17</v>
      </c>
      <c r="L1327">
        <v>19</v>
      </c>
      <c r="M1327">
        <v>14</v>
      </c>
      <c r="N1327">
        <v>35</v>
      </c>
      <c r="P1327">
        <v>12</v>
      </c>
      <c r="Q1327">
        <v>24</v>
      </c>
    </row>
    <row r="1328" spans="1:17" x14ac:dyDescent="0.25">
      <c r="A1328" s="7">
        <v>547004707</v>
      </c>
      <c r="B1328" t="s">
        <v>287</v>
      </c>
      <c r="C1328" t="s">
        <v>292</v>
      </c>
      <c r="D1328" s="5">
        <v>1</v>
      </c>
      <c r="E1328" s="5">
        <v>145</v>
      </c>
      <c r="F1328" s="5">
        <v>213</v>
      </c>
      <c r="G1328" s="5">
        <v>3</v>
      </c>
      <c r="H1328" s="5" t="s">
        <v>5</v>
      </c>
      <c r="I1328">
        <v>25</v>
      </c>
      <c r="J1328">
        <v>13</v>
      </c>
      <c r="K1328">
        <v>11</v>
      </c>
      <c r="L1328">
        <v>17</v>
      </c>
      <c r="M1328">
        <v>17</v>
      </c>
      <c r="N1328">
        <v>31</v>
      </c>
      <c r="P1328">
        <v>10</v>
      </c>
      <c r="Q1328">
        <v>21</v>
      </c>
    </row>
    <row r="1329" spans="1:17" x14ac:dyDescent="0.25">
      <c r="A1329" s="7">
        <v>547004672</v>
      </c>
      <c r="B1329" t="s">
        <v>287</v>
      </c>
      <c r="C1329" t="s">
        <v>293</v>
      </c>
      <c r="D1329" s="5">
        <v>1</v>
      </c>
      <c r="E1329" s="5">
        <v>142</v>
      </c>
      <c r="F1329" s="5">
        <v>213</v>
      </c>
      <c r="G1329" s="5">
        <v>3</v>
      </c>
      <c r="H1329" s="5" t="s">
        <v>5</v>
      </c>
      <c r="I1329">
        <v>24</v>
      </c>
      <c r="J1329">
        <v>15</v>
      </c>
      <c r="K1329">
        <v>16</v>
      </c>
      <c r="L1329">
        <v>16</v>
      </c>
      <c r="M1329">
        <v>13</v>
      </c>
      <c r="N1329">
        <v>31</v>
      </c>
      <c r="P1329">
        <v>10</v>
      </c>
      <c r="Q1329">
        <v>17</v>
      </c>
    </row>
    <row r="1330" spans="1:17" x14ac:dyDescent="0.25">
      <c r="A1330" s="7">
        <v>547004697</v>
      </c>
      <c r="B1330" t="s">
        <v>287</v>
      </c>
      <c r="C1330" t="s">
        <v>294</v>
      </c>
      <c r="D1330" s="5">
        <v>1</v>
      </c>
      <c r="E1330" s="5">
        <v>109</v>
      </c>
      <c r="F1330" s="5">
        <v>213</v>
      </c>
      <c r="G1330" s="5">
        <v>1</v>
      </c>
      <c r="H1330" s="5" t="s">
        <v>7</v>
      </c>
      <c r="I1330">
        <v>14</v>
      </c>
      <c r="J1330">
        <v>16</v>
      </c>
      <c r="K1330">
        <v>15</v>
      </c>
      <c r="L1330">
        <v>19</v>
      </c>
      <c r="M1330">
        <v>17</v>
      </c>
      <c r="N1330">
        <v>0</v>
      </c>
      <c r="P1330">
        <v>10</v>
      </c>
      <c r="Q1330">
        <v>18</v>
      </c>
    </row>
    <row r="1331" spans="1:17" x14ac:dyDescent="0.25">
      <c r="A1331" s="7">
        <v>547004739</v>
      </c>
      <c r="B1331" t="s">
        <v>287</v>
      </c>
      <c r="C1331" t="s">
        <v>295</v>
      </c>
      <c r="D1331" s="5">
        <v>1</v>
      </c>
      <c r="E1331" s="5">
        <v>169</v>
      </c>
      <c r="F1331" s="5">
        <v>213</v>
      </c>
      <c r="G1331" s="5">
        <v>3</v>
      </c>
      <c r="H1331" s="5" t="s">
        <v>5</v>
      </c>
      <c r="I1331">
        <v>28</v>
      </c>
      <c r="J1331">
        <v>16</v>
      </c>
      <c r="K1331">
        <v>16</v>
      </c>
      <c r="L1331">
        <v>18</v>
      </c>
      <c r="M1331">
        <v>18</v>
      </c>
      <c r="N1331">
        <v>37</v>
      </c>
      <c r="P1331">
        <v>11</v>
      </c>
      <c r="Q1331">
        <v>25</v>
      </c>
    </row>
    <row r="1332" spans="1:17" x14ac:dyDescent="0.25">
      <c r="A1332" s="7">
        <v>547004680</v>
      </c>
      <c r="B1332" t="s">
        <v>287</v>
      </c>
      <c r="C1332" t="s">
        <v>296</v>
      </c>
      <c r="D1332" s="5">
        <v>1</v>
      </c>
      <c r="E1332" s="5">
        <v>103</v>
      </c>
      <c r="F1332" s="5">
        <v>213</v>
      </c>
      <c r="G1332" s="5">
        <v>1</v>
      </c>
      <c r="H1332" s="5" t="s">
        <v>7</v>
      </c>
      <c r="I1332">
        <v>21</v>
      </c>
      <c r="J1332">
        <v>13</v>
      </c>
      <c r="K1332">
        <v>12</v>
      </c>
      <c r="L1332">
        <v>16</v>
      </c>
      <c r="M1332">
        <v>17</v>
      </c>
      <c r="N1332">
        <v>0</v>
      </c>
      <c r="P1332">
        <v>8</v>
      </c>
      <c r="Q1332">
        <v>16</v>
      </c>
    </row>
    <row r="1333" spans="1:17" x14ac:dyDescent="0.25">
      <c r="A1333" s="7">
        <v>547004680</v>
      </c>
      <c r="B1333" t="s">
        <v>287</v>
      </c>
      <c r="C1333" t="s">
        <v>296</v>
      </c>
      <c r="D1333" s="5">
        <v>2</v>
      </c>
      <c r="E1333" s="5">
        <v>128</v>
      </c>
      <c r="F1333" s="5">
        <v>197</v>
      </c>
      <c r="G1333" s="5">
        <v>3</v>
      </c>
      <c r="H1333" s="5" t="s">
        <v>5</v>
      </c>
      <c r="I1333">
        <v>21</v>
      </c>
      <c r="J1333">
        <v>13</v>
      </c>
      <c r="K1333">
        <v>12</v>
      </c>
      <c r="L1333">
        <v>16</v>
      </c>
      <c r="M1333">
        <v>15</v>
      </c>
      <c r="N1333">
        <v>25</v>
      </c>
      <c r="P1333">
        <v>8</v>
      </c>
      <c r="Q1333">
        <v>18</v>
      </c>
    </row>
    <row r="1334" spans="1:17" x14ac:dyDescent="0.25">
      <c r="A1334" s="7">
        <v>547004714</v>
      </c>
      <c r="B1334" t="s">
        <v>287</v>
      </c>
      <c r="C1334" t="s">
        <v>297</v>
      </c>
      <c r="D1334" s="5">
        <v>1</v>
      </c>
      <c r="E1334" s="5">
        <v>163</v>
      </c>
      <c r="F1334" s="5">
        <v>213</v>
      </c>
      <c r="G1334" s="5">
        <v>3</v>
      </c>
      <c r="H1334" s="5" t="s">
        <v>5</v>
      </c>
      <c r="I1334">
        <v>25</v>
      </c>
      <c r="J1334">
        <v>18</v>
      </c>
      <c r="K1334">
        <v>16</v>
      </c>
      <c r="L1334">
        <v>17</v>
      </c>
      <c r="M1334">
        <v>19</v>
      </c>
      <c r="N1334">
        <v>39</v>
      </c>
      <c r="P1334">
        <v>12</v>
      </c>
      <c r="Q1334">
        <v>17</v>
      </c>
    </row>
    <row r="1335" spans="1:17" x14ac:dyDescent="0.25">
      <c r="A1335" s="7">
        <v>547004721</v>
      </c>
      <c r="B1335" t="s">
        <v>287</v>
      </c>
      <c r="C1335" t="s">
        <v>298</v>
      </c>
      <c r="D1335" s="5">
        <v>1</v>
      </c>
      <c r="E1335" s="5">
        <v>135</v>
      </c>
      <c r="F1335" s="5">
        <v>213</v>
      </c>
      <c r="G1335" s="5">
        <v>2</v>
      </c>
      <c r="H1335" s="5" t="s">
        <v>8</v>
      </c>
      <c r="I1335">
        <v>14</v>
      </c>
      <c r="J1335">
        <v>13</v>
      </c>
      <c r="K1335">
        <v>16</v>
      </c>
      <c r="L1335">
        <v>19</v>
      </c>
      <c r="M1335">
        <v>15</v>
      </c>
      <c r="N1335">
        <v>32</v>
      </c>
      <c r="P1335">
        <v>11</v>
      </c>
      <c r="Q1335">
        <v>15</v>
      </c>
    </row>
    <row r="1336" spans="1:17" x14ac:dyDescent="0.25">
      <c r="A1336" s="7">
        <v>562068254</v>
      </c>
      <c r="B1336" t="s">
        <v>299</v>
      </c>
      <c r="C1336" t="s">
        <v>310</v>
      </c>
      <c r="D1336" s="5">
        <v>4</v>
      </c>
      <c r="E1336" s="5">
        <v>107</v>
      </c>
      <c r="F1336" s="5">
        <v>166</v>
      </c>
      <c r="G1336" s="5">
        <v>2</v>
      </c>
      <c r="H1336" s="5" t="s">
        <v>8</v>
      </c>
      <c r="I1336">
        <v>13</v>
      </c>
      <c r="J1336">
        <v>16</v>
      </c>
      <c r="K1336">
        <v>15</v>
      </c>
      <c r="L1336">
        <v>15</v>
      </c>
      <c r="M1336">
        <v>13</v>
      </c>
      <c r="N1336">
        <v>14</v>
      </c>
      <c r="P1336">
        <v>1</v>
      </c>
      <c r="Q1336">
        <v>20</v>
      </c>
    </row>
    <row r="1337" spans="1:17" x14ac:dyDescent="0.25">
      <c r="A1337" s="7">
        <v>562062968</v>
      </c>
      <c r="B1337" t="s">
        <v>299</v>
      </c>
      <c r="C1337" t="s">
        <v>300</v>
      </c>
      <c r="D1337" s="5">
        <v>1</v>
      </c>
      <c r="E1337" s="5">
        <v>192</v>
      </c>
      <c r="F1337" s="5">
        <v>213</v>
      </c>
      <c r="G1337" s="5">
        <v>4</v>
      </c>
      <c r="H1337" s="5" t="s">
        <v>6</v>
      </c>
      <c r="I1337">
        <v>31</v>
      </c>
      <c r="J1337">
        <v>21</v>
      </c>
      <c r="K1337">
        <v>18</v>
      </c>
      <c r="L1337">
        <v>19</v>
      </c>
      <c r="M1337">
        <v>22</v>
      </c>
      <c r="N1337">
        <v>42</v>
      </c>
      <c r="P1337">
        <v>14</v>
      </c>
      <c r="Q1337">
        <v>25</v>
      </c>
    </row>
    <row r="1338" spans="1:17" x14ac:dyDescent="0.25">
      <c r="A1338" s="7">
        <v>561041813</v>
      </c>
      <c r="B1338" t="s">
        <v>299</v>
      </c>
      <c r="C1338" t="s">
        <v>301</v>
      </c>
      <c r="D1338" s="5">
        <v>1</v>
      </c>
      <c r="E1338" s="5">
        <v>174</v>
      </c>
      <c r="F1338" s="5">
        <v>213</v>
      </c>
      <c r="G1338" s="5">
        <v>4</v>
      </c>
      <c r="H1338" s="5" t="s">
        <v>6</v>
      </c>
      <c r="I1338">
        <v>24</v>
      </c>
      <c r="J1338">
        <v>16</v>
      </c>
      <c r="K1338">
        <v>17</v>
      </c>
      <c r="L1338">
        <v>21</v>
      </c>
      <c r="M1338">
        <v>20</v>
      </c>
      <c r="N1338">
        <v>39</v>
      </c>
      <c r="P1338">
        <v>13</v>
      </c>
      <c r="Q1338">
        <v>24</v>
      </c>
    </row>
    <row r="1339" spans="1:17" x14ac:dyDescent="0.25">
      <c r="A1339" s="7">
        <v>560022141</v>
      </c>
      <c r="B1339" t="s">
        <v>299</v>
      </c>
      <c r="C1339" t="s">
        <v>302</v>
      </c>
      <c r="D1339" s="5">
        <v>1</v>
      </c>
      <c r="E1339" s="5">
        <v>175</v>
      </c>
      <c r="F1339" s="5">
        <v>213</v>
      </c>
      <c r="G1339" s="5">
        <v>4</v>
      </c>
      <c r="H1339" s="5" t="s">
        <v>6</v>
      </c>
      <c r="I1339">
        <v>28</v>
      </c>
      <c r="J1339">
        <v>18</v>
      </c>
      <c r="K1339">
        <v>17</v>
      </c>
      <c r="L1339">
        <v>21</v>
      </c>
      <c r="M1339">
        <v>20</v>
      </c>
      <c r="N1339">
        <v>33</v>
      </c>
      <c r="P1339">
        <v>12</v>
      </c>
      <c r="Q1339">
        <v>26</v>
      </c>
    </row>
    <row r="1340" spans="1:17" x14ac:dyDescent="0.25">
      <c r="A1340" s="7">
        <v>560207350</v>
      </c>
      <c r="B1340" t="s">
        <v>299</v>
      </c>
      <c r="C1340" t="s">
        <v>303</v>
      </c>
      <c r="D1340" s="5">
        <v>1</v>
      </c>
      <c r="E1340" s="5">
        <v>198</v>
      </c>
      <c r="F1340" s="5">
        <v>213</v>
      </c>
      <c r="G1340" s="5">
        <v>4</v>
      </c>
      <c r="H1340" s="5" t="s">
        <v>6</v>
      </c>
      <c r="I1340">
        <v>28</v>
      </c>
      <c r="J1340">
        <v>21</v>
      </c>
      <c r="K1340">
        <v>16</v>
      </c>
      <c r="L1340">
        <v>21</v>
      </c>
      <c r="M1340">
        <v>22</v>
      </c>
      <c r="N1340">
        <v>48</v>
      </c>
      <c r="P1340">
        <v>14</v>
      </c>
      <c r="Q1340">
        <v>28</v>
      </c>
    </row>
    <row r="1341" spans="1:17" x14ac:dyDescent="0.25">
      <c r="A1341" s="7">
        <v>561056538</v>
      </c>
      <c r="B1341" t="s">
        <v>299</v>
      </c>
      <c r="C1341" t="s">
        <v>304</v>
      </c>
      <c r="D1341" s="5">
        <v>1</v>
      </c>
      <c r="E1341" s="5">
        <v>193</v>
      </c>
      <c r="F1341" s="5">
        <v>213</v>
      </c>
      <c r="G1341" s="5">
        <v>4</v>
      </c>
      <c r="H1341" s="5" t="s">
        <v>6</v>
      </c>
      <c r="I1341">
        <v>30</v>
      </c>
      <c r="J1341">
        <v>21</v>
      </c>
      <c r="K1341">
        <v>18</v>
      </c>
      <c r="L1341">
        <v>20</v>
      </c>
      <c r="M1341">
        <v>20</v>
      </c>
      <c r="N1341">
        <v>43</v>
      </c>
      <c r="P1341">
        <v>12</v>
      </c>
      <c r="Q1341">
        <v>29</v>
      </c>
    </row>
    <row r="1342" spans="1:17" x14ac:dyDescent="0.25">
      <c r="A1342" s="7">
        <v>562066480</v>
      </c>
      <c r="B1342" t="s">
        <v>299</v>
      </c>
      <c r="C1342" t="s">
        <v>305</v>
      </c>
      <c r="D1342" s="5">
        <v>1</v>
      </c>
      <c r="E1342" s="5">
        <v>160</v>
      </c>
      <c r="F1342" s="5">
        <v>213</v>
      </c>
      <c r="G1342" s="5">
        <v>3</v>
      </c>
      <c r="H1342" s="5" t="s">
        <v>5</v>
      </c>
      <c r="I1342">
        <v>19</v>
      </c>
      <c r="J1342">
        <v>14</v>
      </c>
      <c r="K1342">
        <v>18</v>
      </c>
      <c r="L1342">
        <v>20</v>
      </c>
      <c r="M1342">
        <v>21</v>
      </c>
      <c r="N1342">
        <v>33</v>
      </c>
      <c r="P1342">
        <v>12</v>
      </c>
      <c r="Q1342">
        <v>23</v>
      </c>
    </row>
    <row r="1343" spans="1:17" x14ac:dyDescent="0.25">
      <c r="A1343" s="7">
        <v>561054001</v>
      </c>
      <c r="B1343" t="s">
        <v>299</v>
      </c>
      <c r="C1343" t="s">
        <v>306</v>
      </c>
      <c r="D1343" s="5">
        <v>1</v>
      </c>
      <c r="E1343" s="5">
        <v>196</v>
      </c>
      <c r="F1343" s="5">
        <v>213</v>
      </c>
      <c r="G1343" s="5">
        <v>4</v>
      </c>
      <c r="H1343" s="5" t="s">
        <v>6</v>
      </c>
      <c r="I1343">
        <v>31</v>
      </c>
      <c r="J1343">
        <v>20</v>
      </c>
      <c r="K1343">
        <v>18</v>
      </c>
      <c r="L1343">
        <v>18</v>
      </c>
      <c r="M1343">
        <v>22</v>
      </c>
      <c r="N1343">
        <v>46</v>
      </c>
      <c r="P1343">
        <v>14</v>
      </c>
      <c r="Q1343">
        <v>27</v>
      </c>
    </row>
    <row r="1344" spans="1:17" x14ac:dyDescent="0.25">
      <c r="A1344" s="7">
        <v>562062982</v>
      </c>
      <c r="B1344" t="s">
        <v>299</v>
      </c>
      <c r="C1344" t="s">
        <v>307</v>
      </c>
      <c r="D1344" s="5">
        <v>1</v>
      </c>
      <c r="E1344" s="5">
        <v>165</v>
      </c>
      <c r="F1344" s="5">
        <v>213</v>
      </c>
      <c r="G1344" s="5">
        <v>3</v>
      </c>
      <c r="H1344" s="5" t="s">
        <v>5</v>
      </c>
      <c r="I1344">
        <v>19</v>
      </c>
      <c r="J1344">
        <v>16</v>
      </c>
      <c r="K1344">
        <v>17</v>
      </c>
      <c r="L1344">
        <v>21</v>
      </c>
      <c r="M1344">
        <v>22</v>
      </c>
      <c r="N1344">
        <v>39</v>
      </c>
      <c r="P1344">
        <v>10</v>
      </c>
      <c r="Q1344">
        <v>21</v>
      </c>
    </row>
    <row r="1345" spans="1:17" x14ac:dyDescent="0.25">
      <c r="A1345" s="7">
        <v>562063016</v>
      </c>
      <c r="B1345" t="s">
        <v>299</v>
      </c>
      <c r="C1345" t="s">
        <v>308</v>
      </c>
      <c r="D1345" s="5">
        <v>1</v>
      </c>
      <c r="E1345" s="5">
        <v>197</v>
      </c>
      <c r="F1345" s="5">
        <v>213</v>
      </c>
      <c r="G1345" s="5">
        <v>4</v>
      </c>
      <c r="H1345" s="5" t="s">
        <v>6</v>
      </c>
      <c r="I1345">
        <v>28</v>
      </c>
      <c r="J1345">
        <v>21</v>
      </c>
      <c r="K1345">
        <v>19</v>
      </c>
      <c r="L1345">
        <v>21</v>
      </c>
      <c r="M1345">
        <v>23</v>
      </c>
      <c r="N1345">
        <v>42</v>
      </c>
      <c r="P1345">
        <v>14</v>
      </c>
      <c r="Q1345">
        <v>29</v>
      </c>
    </row>
    <row r="1346" spans="1:17" x14ac:dyDescent="0.25">
      <c r="A1346" s="7">
        <v>562062950</v>
      </c>
      <c r="B1346" t="s">
        <v>299</v>
      </c>
      <c r="C1346" t="s">
        <v>309</v>
      </c>
      <c r="D1346" s="5">
        <v>1</v>
      </c>
      <c r="E1346" s="5">
        <v>182</v>
      </c>
      <c r="F1346" s="5">
        <v>213</v>
      </c>
      <c r="G1346" s="5">
        <v>4</v>
      </c>
      <c r="H1346" s="5" t="s">
        <v>6</v>
      </c>
      <c r="I1346">
        <v>24</v>
      </c>
      <c r="J1346">
        <v>20</v>
      </c>
      <c r="K1346">
        <v>16</v>
      </c>
      <c r="L1346">
        <v>19</v>
      </c>
      <c r="M1346">
        <v>22</v>
      </c>
      <c r="N1346">
        <v>46</v>
      </c>
      <c r="P1346">
        <v>13</v>
      </c>
      <c r="Q1346">
        <v>22</v>
      </c>
    </row>
    <row r="1347" spans="1:17" x14ac:dyDescent="0.25">
      <c r="A1347" s="7">
        <v>562068102</v>
      </c>
      <c r="B1347" t="s">
        <v>299</v>
      </c>
      <c r="C1347" t="s">
        <v>311</v>
      </c>
      <c r="D1347" s="5">
        <v>1</v>
      </c>
      <c r="E1347" s="5">
        <v>145</v>
      </c>
      <c r="F1347" s="5">
        <v>213</v>
      </c>
      <c r="G1347" s="5">
        <v>1</v>
      </c>
      <c r="H1347" s="5" t="s">
        <v>7</v>
      </c>
      <c r="I1347">
        <v>19</v>
      </c>
      <c r="J1347">
        <v>17</v>
      </c>
      <c r="K1347">
        <v>17</v>
      </c>
      <c r="L1347">
        <v>17</v>
      </c>
      <c r="M1347">
        <v>18</v>
      </c>
      <c r="N1347">
        <v>37</v>
      </c>
      <c r="P1347">
        <v>0</v>
      </c>
      <c r="Q1347">
        <v>20</v>
      </c>
    </row>
    <row r="1348" spans="1:17" x14ac:dyDescent="0.25">
      <c r="A1348" s="7">
        <v>561058158</v>
      </c>
      <c r="B1348" t="s">
        <v>299</v>
      </c>
      <c r="C1348" t="s">
        <v>312</v>
      </c>
      <c r="D1348" s="5">
        <v>17</v>
      </c>
      <c r="E1348" s="5">
        <v>157</v>
      </c>
      <c r="F1348" s="5">
        <v>208</v>
      </c>
      <c r="G1348" s="5">
        <v>3</v>
      </c>
      <c r="H1348" s="5" t="s">
        <v>5</v>
      </c>
      <c r="I1348">
        <v>22</v>
      </c>
      <c r="J1348">
        <v>19</v>
      </c>
      <c r="K1348">
        <v>16</v>
      </c>
      <c r="L1348">
        <v>17</v>
      </c>
      <c r="M1348">
        <v>19</v>
      </c>
      <c r="N1348">
        <v>35</v>
      </c>
      <c r="P1348">
        <v>12</v>
      </c>
      <c r="Q1348">
        <v>17</v>
      </c>
    </row>
    <row r="1349" spans="1:17" x14ac:dyDescent="0.25">
      <c r="A1349" s="7">
        <v>562066722</v>
      </c>
      <c r="B1349" t="s">
        <v>299</v>
      </c>
      <c r="C1349" t="s">
        <v>313</v>
      </c>
      <c r="D1349" s="5">
        <v>1</v>
      </c>
      <c r="E1349" s="5">
        <v>186</v>
      </c>
      <c r="F1349" s="5">
        <v>213</v>
      </c>
      <c r="G1349" s="5">
        <v>4</v>
      </c>
      <c r="H1349" s="5" t="s">
        <v>6</v>
      </c>
      <c r="I1349">
        <v>27</v>
      </c>
      <c r="J1349">
        <v>19</v>
      </c>
      <c r="K1349">
        <v>18</v>
      </c>
      <c r="L1349">
        <v>19</v>
      </c>
      <c r="M1349">
        <v>22</v>
      </c>
      <c r="N1349">
        <v>43</v>
      </c>
      <c r="P1349">
        <v>12</v>
      </c>
      <c r="Q1349">
        <v>26</v>
      </c>
    </row>
    <row r="1350" spans="1:17" x14ac:dyDescent="0.25">
      <c r="A1350" s="7">
        <v>560021645</v>
      </c>
      <c r="B1350" t="s">
        <v>299</v>
      </c>
      <c r="C1350" t="s">
        <v>314</v>
      </c>
      <c r="D1350" s="5">
        <v>1</v>
      </c>
      <c r="E1350" s="5">
        <v>192</v>
      </c>
      <c r="F1350" s="5">
        <v>213</v>
      </c>
      <c r="G1350" s="5">
        <v>4</v>
      </c>
      <c r="H1350" s="5" t="s">
        <v>6</v>
      </c>
      <c r="I1350">
        <v>29</v>
      </c>
      <c r="J1350">
        <v>18</v>
      </c>
      <c r="K1350">
        <v>19</v>
      </c>
      <c r="L1350">
        <v>21</v>
      </c>
      <c r="M1350">
        <v>22</v>
      </c>
      <c r="N1350">
        <v>43</v>
      </c>
      <c r="P1350">
        <v>14</v>
      </c>
      <c r="Q1350">
        <v>26</v>
      </c>
    </row>
    <row r="1351" spans="1:17" x14ac:dyDescent="0.25">
      <c r="A1351" s="7">
        <v>560022085</v>
      </c>
      <c r="B1351" t="s">
        <v>299</v>
      </c>
      <c r="C1351" t="s">
        <v>315</v>
      </c>
      <c r="D1351" s="5">
        <v>1</v>
      </c>
      <c r="E1351" s="5">
        <v>179</v>
      </c>
      <c r="F1351" s="5">
        <v>213</v>
      </c>
      <c r="G1351" s="5">
        <v>4</v>
      </c>
      <c r="H1351" s="5" t="s">
        <v>6</v>
      </c>
      <c r="I1351">
        <v>28</v>
      </c>
      <c r="J1351">
        <v>18</v>
      </c>
      <c r="K1351">
        <v>18</v>
      </c>
      <c r="L1351">
        <v>20</v>
      </c>
      <c r="M1351">
        <v>19</v>
      </c>
      <c r="N1351">
        <v>37</v>
      </c>
      <c r="P1351">
        <v>13</v>
      </c>
      <c r="Q1351">
        <v>26</v>
      </c>
    </row>
    <row r="1352" spans="1:17" x14ac:dyDescent="0.25">
      <c r="A1352" s="7">
        <v>562066169</v>
      </c>
      <c r="B1352" t="s">
        <v>299</v>
      </c>
      <c r="C1352" t="s">
        <v>316</v>
      </c>
      <c r="D1352" s="5">
        <v>1</v>
      </c>
      <c r="E1352" s="5">
        <v>178</v>
      </c>
      <c r="F1352" s="5">
        <v>213</v>
      </c>
      <c r="G1352" s="5">
        <v>4</v>
      </c>
      <c r="H1352" s="5" t="s">
        <v>6</v>
      </c>
      <c r="I1352">
        <v>28</v>
      </c>
      <c r="J1352">
        <v>18</v>
      </c>
      <c r="K1352">
        <v>19</v>
      </c>
      <c r="L1352">
        <v>18</v>
      </c>
      <c r="M1352">
        <v>19</v>
      </c>
      <c r="N1352">
        <v>37</v>
      </c>
      <c r="P1352">
        <v>13</v>
      </c>
      <c r="Q1352">
        <v>26</v>
      </c>
    </row>
    <row r="1353" spans="1:17" x14ac:dyDescent="0.25">
      <c r="A1353" s="7">
        <v>562062943</v>
      </c>
      <c r="B1353" t="s">
        <v>299</v>
      </c>
      <c r="C1353" t="s">
        <v>317</v>
      </c>
      <c r="D1353" s="5">
        <v>1</v>
      </c>
      <c r="E1353" s="5">
        <v>195</v>
      </c>
      <c r="F1353" s="5">
        <v>213</v>
      </c>
      <c r="G1353" s="5">
        <v>4</v>
      </c>
      <c r="H1353" s="5" t="s">
        <v>6</v>
      </c>
      <c r="I1353">
        <v>31</v>
      </c>
      <c r="J1353">
        <v>21</v>
      </c>
      <c r="K1353">
        <v>19</v>
      </c>
      <c r="L1353">
        <v>21</v>
      </c>
      <c r="M1353">
        <v>21</v>
      </c>
      <c r="N1353">
        <v>40</v>
      </c>
      <c r="P1353">
        <v>14</v>
      </c>
      <c r="Q1353">
        <v>28</v>
      </c>
    </row>
    <row r="1354" spans="1:17" x14ac:dyDescent="0.25">
      <c r="A1354" s="7">
        <v>560033785</v>
      </c>
      <c r="B1354" t="s">
        <v>299</v>
      </c>
      <c r="C1354" t="s">
        <v>318</v>
      </c>
      <c r="D1354" s="5">
        <v>1</v>
      </c>
      <c r="E1354" s="5">
        <v>181</v>
      </c>
      <c r="F1354" s="5">
        <v>213</v>
      </c>
      <c r="G1354" s="5">
        <v>4</v>
      </c>
      <c r="H1354" s="5" t="s">
        <v>6</v>
      </c>
      <c r="I1354">
        <v>27</v>
      </c>
      <c r="J1354">
        <v>16</v>
      </c>
      <c r="K1354">
        <v>18</v>
      </c>
      <c r="L1354">
        <v>19</v>
      </c>
      <c r="M1354">
        <v>21</v>
      </c>
      <c r="N1354">
        <v>43</v>
      </c>
      <c r="P1354">
        <v>12</v>
      </c>
      <c r="Q1354">
        <v>25</v>
      </c>
    </row>
    <row r="1355" spans="1:17" x14ac:dyDescent="0.25">
      <c r="A1355" s="7">
        <v>562066994</v>
      </c>
      <c r="B1355" t="s">
        <v>299</v>
      </c>
      <c r="C1355" t="s">
        <v>319</v>
      </c>
      <c r="D1355" s="5">
        <v>1</v>
      </c>
      <c r="E1355" s="5">
        <v>176</v>
      </c>
      <c r="F1355" s="5">
        <v>213</v>
      </c>
      <c r="G1355" s="5">
        <v>4</v>
      </c>
      <c r="H1355" s="5" t="s">
        <v>6</v>
      </c>
      <c r="I1355">
        <v>22</v>
      </c>
      <c r="J1355">
        <v>18</v>
      </c>
      <c r="K1355">
        <v>18</v>
      </c>
      <c r="L1355">
        <v>20</v>
      </c>
      <c r="M1355">
        <v>22</v>
      </c>
      <c r="N1355">
        <v>39</v>
      </c>
      <c r="P1355">
        <v>12</v>
      </c>
      <c r="Q1355">
        <v>25</v>
      </c>
    </row>
    <row r="1356" spans="1:17" x14ac:dyDescent="0.25">
      <c r="A1356" s="7">
        <v>561053216</v>
      </c>
      <c r="B1356" t="s">
        <v>299</v>
      </c>
      <c r="C1356" t="s">
        <v>320</v>
      </c>
      <c r="D1356" s="5">
        <v>1</v>
      </c>
      <c r="E1356" s="5">
        <v>195</v>
      </c>
      <c r="F1356" s="5">
        <v>213</v>
      </c>
      <c r="G1356" s="5">
        <v>4</v>
      </c>
      <c r="H1356" s="5" t="s">
        <v>6</v>
      </c>
      <c r="I1356">
        <v>30</v>
      </c>
      <c r="J1356">
        <v>18</v>
      </c>
      <c r="K1356">
        <v>18</v>
      </c>
      <c r="L1356">
        <v>20</v>
      </c>
      <c r="M1356">
        <v>23</v>
      </c>
      <c r="N1356">
        <v>46</v>
      </c>
      <c r="P1356">
        <v>13</v>
      </c>
      <c r="Q1356">
        <v>27</v>
      </c>
    </row>
    <row r="1357" spans="1:17" x14ac:dyDescent="0.25">
      <c r="A1357" s="7">
        <v>562062911</v>
      </c>
      <c r="B1357" t="s">
        <v>299</v>
      </c>
      <c r="C1357" t="s">
        <v>321</v>
      </c>
      <c r="D1357" s="5">
        <v>1</v>
      </c>
      <c r="E1357" s="5">
        <v>185</v>
      </c>
      <c r="F1357" s="5">
        <v>213</v>
      </c>
      <c r="G1357" s="5">
        <v>4</v>
      </c>
      <c r="H1357" s="5" t="s">
        <v>6</v>
      </c>
      <c r="I1357">
        <v>26</v>
      </c>
      <c r="J1357">
        <v>21</v>
      </c>
      <c r="K1357">
        <v>18</v>
      </c>
      <c r="L1357">
        <v>20</v>
      </c>
      <c r="M1357">
        <v>22</v>
      </c>
      <c r="N1357">
        <v>38</v>
      </c>
      <c r="P1357">
        <v>14</v>
      </c>
      <c r="Q1357">
        <v>26</v>
      </c>
    </row>
    <row r="1358" spans="1:17" x14ac:dyDescent="0.25">
      <c r="A1358" s="7">
        <v>561042246</v>
      </c>
      <c r="B1358" t="s">
        <v>299</v>
      </c>
      <c r="C1358" t="s">
        <v>322</v>
      </c>
      <c r="D1358" s="5">
        <v>1</v>
      </c>
      <c r="E1358" s="5">
        <v>185</v>
      </c>
      <c r="F1358" s="5">
        <v>213</v>
      </c>
      <c r="G1358" s="5">
        <v>4</v>
      </c>
      <c r="H1358" s="5" t="s">
        <v>6</v>
      </c>
      <c r="I1358">
        <v>26</v>
      </c>
      <c r="J1358">
        <v>15</v>
      </c>
      <c r="K1358">
        <v>17</v>
      </c>
      <c r="L1358">
        <v>21</v>
      </c>
      <c r="M1358">
        <v>22</v>
      </c>
      <c r="N1358">
        <v>44</v>
      </c>
      <c r="P1358">
        <v>13</v>
      </c>
      <c r="Q1358">
        <v>27</v>
      </c>
    </row>
    <row r="1359" spans="1:17" x14ac:dyDescent="0.25">
      <c r="A1359" s="7">
        <v>560020338</v>
      </c>
      <c r="B1359" t="s">
        <v>299</v>
      </c>
      <c r="C1359" t="s">
        <v>328</v>
      </c>
      <c r="D1359" s="5">
        <v>1</v>
      </c>
      <c r="E1359" s="5">
        <v>44</v>
      </c>
      <c r="F1359" s="5">
        <v>213</v>
      </c>
      <c r="G1359" s="5">
        <v>1</v>
      </c>
      <c r="H1359" s="5" t="s">
        <v>7</v>
      </c>
      <c r="I1359">
        <v>15</v>
      </c>
      <c r="J1359">
        <v>16</v>
      </c>
      <c r="K1359">
        <v>0</v>
      </c>
      <c r="L1359">
        <v>0</v>
      </c>
      <c r="M1359">
        <v>0</v>
      </c>
      <c r="N1359">
        <v>0</v>
      </c>
      <c r="P1359">
        <v>0</v>
      </c>
      <c r="Q1359">
        <v>13</v>
      </c>
    </row>
    <row r="1360" spans="1:17" x14ac:dyDescent="0.25">
      <c r="A1360" s="7">
        <v>561041845</v>
      </c>
      <c r="B1360" t="s">
        <v>299</v>
      </c>
      <c r="C1360" t="s">
        <v>323</v>
      </c>
      <c r="D1360" s="5">
        <v>3</v>
      </c>
      <c r="E1360" s="5">
        <v>140</v>
      </c>
      <c r="F1360" s="5">
        <v>182</v>
      </c>
      <c r="G1360" s="5">
        <v>2</v>
      </c>
      <c r="H1360" s="5" t="s">
        <v>8</v>
      </c>
      <c r="I1360">
        <v>26</v>
      </c>
      <c r="J1360">
        <v>19</v>
      </c>
      <c r="K1360">
        <v>14</v>
      </c>
      <c r="L1360">
        <v>15</v>
      </c>
      <c r="M1360">
        <v>14</v>
      </c>
      <c r="N1360">
        <v>27</v>
      </c>
      <c r="P1360">
        <v>0</v>
      </c>
      <c r="Q1360">
        <v>25</v>
      </c>
    </row>
    <row r="1361" spans="1:17" x14ac:dyDescent="0.25">
      <c r="A1361" s="7">
        <v>560034820</v>
      </c>
      <c r="B1361" t="s">
        <v>299</v>
      </c>
      <c r="C1361" t="s">
        <v>324</v>
      </c>
      <c r="D1361" s="5">
        <v>3</v>
      </c>
      <c r="E1361" s="5">
        <v>148</v>
      </c>
      <c r="F1361" s="5">
        <v>182</v>
      </c>
      <c r="G1361" s="5">
        <v>2</v>
      </c>
      <c r="H1361" s="5" t="s">
        <v>8</v>
      </c>
      <c r="I1361">
        <v>24</v>
      </c>
      <c r="J1361">
        <v>19</v>
      </c>
      <c r="K1361">
        <v>16</v>
      </c>
      <c r="L1361">
        <v>19</v>
      </c>
      <c r="M1361">
        <v>16</v>
      </c>
      <c r="N1361">
        <v>31</v>
      </c>
      <c r="P1361">
        <v>0</v>
      </c>
      <c r="Q1361">
        <v>23</v>
      </c>
    </row>
    <row r="1362" spans="1:17" x14ac:dyDescent="0.25">
      <c r="A1362" s="7">
        <v>561056792</v>
      </c>
      <c r="B1362" t="s">
        <v>299</v>
      </c>
      <c r="C1362" t="s">
        <v>325</v>
      </c>
      <c r="D1362" s="5">
        <v>4</v>
      </c>
      <c r="E1362" s="5">
        <v>116</v>
      </c>
      <c r="F1362" s="5">
        <v>166</v>
      </c>
      <c r="G1362" s="5">
        <v>2</v>
      </c>
      <c r="H1362" s="5" t="s">
        <v>8</v>
      </c>
      <c r="I1362">
        <v>18</v>
      </c>
      <c r="J1362">
        <v>21</v>
      </c>
      <c r="K1362">
        <v>14</v>
      </c>
      <c r="L1362">
        <v>13</v>
      </c>
      <c r="M1362">
        <v>14</v>
      </c>
      <c r="N1362">
        <v>16</v>
      </c>
      <c r="P1362">
        <v>0</v>
      </c>
      <c r="Q1362">
        <v>20</v>
      </c>
    </row>
    <row r="1363" spans="1:17" x14ac:dyDescent="0.25">
      <c r="A1363" s="7">
        <v>562068455</v>
      </c>
      <c r="B1363" t="s">
        <v>299</v>
      </c>
      <c r="C1363" t="s">
        <v>326</v>
      </c>
      <c r="D1363" s="5">
        <v>4</v>
      </c>
      <c r="E1363" s="5">
        <v>91</v>
      </c>
      <c r="F1363" s="5">
        <v>166</v>
      </c>
      <c r="G1363" s="5">
        <v>1</v>
      </c>
      <c r="H1363" s="5" t="s">
        <v>7</v>
      </c>
      <c r="I1363">
        <v>22</v>
      </c>
      <c r="J1363">
        <v>18</v>
      </c>
      <c r="K1363">
        <v>0</v>
      </c>
      <c r="L1363">
        <v>11</v>
      </c>
      <c r="M1363">
        <v>7</v>
      </c>
      <c r="N1363">
        <v>18</v>
      </c>
      <c r="P1363">
        <v>0</v>
      </c>
      <c r="Q1363">
        <v>15</v>
      </c>
    </row>
    <row r="1364" spans="1:17" x14ac:dyDescent="0.25">
      <c r="A1364" s="7">
        <v>561056601</v>
      </c>
      <c r="B1364" t="s">
        <v>299</v>
      </c>
      <c r="C1364" t="s">
        <v>327</v>
      </c>
      <c r="D1364" s="5">
        <v>4</v>
      </c>
      <c r="E1364" s="5">
        <v>124</v>
      </c>
      <c r="F1364" s="5">
        <v>166</v>
      </c>
      <c r="G1364" s="5">
        <v>2</v>
      </c>
      <c r="H1364" s="5" t="s">
        <v>8</v>
      </c>
      <c r="I1364">
        <v>19</v>
      </c>
      <c r="J1364">
        <v>19</v>
      </c>
      <c r="K1364">
        <v>12</v>
      </c>
      <c r="L1364">
        <v>15</v>
      </c>
      <c r="M1364">
        <v>15</v>
      </c>
      <c r="N1364">
        <v>20</v>
      </c>
      <c r="P1364">
        <v>0</v>
      </c>
      <c r="Q1364">
        <v>24</v>
      </c>
    </row>
    <row r="1365" spans="1:17" x14ac:dyDescent="0.25">
      <c r="A1365" s="7">
        <v>560034309</v>
      </c>
      <c r="B1365" t="s">
        <v>299</v>
      </c>
      <c r="C1365" t="s">
        <v>329</v>
      </c>
      <c r="D1365" s="5">
        <v>6</v>
      </c>
      <c r="E1365" s="5">
        <v>89</v>
      </c>
      <c r="F1365" s="5">
        <v>192</v>
      </c>
      <c r="G1365" s="5">
        <v>2</v>
      </c>
      <c r="H1365" s="5" t="s">
        <v>8</v>
      </c>
      <c r="I1365">
        <v>11</v>
      </c>
      <c r="J1365">
        <v>12</v>
      </c>
      <c r="K1365">
        <v>10</v>
      </c>
      <c r="L1365">
        <v>13</v>
      </c>
      <c r="M1365">
        <v>8</v>
      </c>
      <c r="N1365">
        <v>17</v>
      </c>
      <c r="P1365">
        <v>6</v>
      </c>
      <c r="Q1365">
        <v>12</v>
      </c>
    </row>
    <row r="1366" spans="1:17" x14ac:dyDescent="0.25">
      <c r="A1366" s="7">
        <v>561041958</v>
      </c>
      <c r="B1366" t="s">
        <v>299</v>
      </c>
      <c r="C1366" t="s">
        <v>330</v>
      </c>
      <c r="D1366" s="5">
        <v>1</v>
      </c>
      <c r="E1366" s="5">
        <v>159</v>
      </c>
      <c r="F1366" s="5">
        <v>213</v>
      </c>
      <c r="G1366" s="5">
        <v>3</v>
      </c>
      <c r="H1366" s="5" t="s">
        <v>5</v>
      </c>
      <c r="I1366">
        <v>23</v>
      </c>
      <c r="J1366">
        <v>14</v>
      </c>
      <c r="K1366">
        <v>18</v>
      </c>
      <c r="L1366">
        <v>18</v>
      </c>
      <c r="M1366">
        <v>18</v>
      </c>
      <c r="N1366">
        <v>36</v>
      </c>
      <c r="P1366">
        <v>11</v>
      </c>
      <c r="Q1366">
        <v>21</v>
      </c>
    </row>
    <row r="1367" spans="1:17" x14ac:dyDescent="0.25">
      <c r="A1367" s="7">
        <v>560035285</v>
      </c>
      <c r="B1367" t="s">
        <v>299</v>
      </c>
      <c r="C1367" t="s">
        <v>331</v>
      </c>
      <c r="D1367" s="5">
        <v>1</v>
      </c>
      <c r="E1367" s="5">
        <v>169</v>
      </c>
      <c r="F1367" s="5">
        <v>213</v>
      </c>
      <c r="G1367" s="5">
        <v>3</v>
      </c>
      <c r="H1367" s="5" t="s">
        <v>5</v>
      </c>
      <c r="I1367">
        <v>25</v>
      </c>
      <c r="J1367">
        <v>17</v>
      </c>
      <c r="K1367">
        <v>16</v>
      </c>
      <c r="L1367">
        <v>19</v>
      </c>
      <c r="M1367">
        <v>19</v>
      </c>
      <c r="N1367">
        <v>37</v>
      </c>
      <c r="P1367">
        <v>11</v>
      </c>
      <c r="Q1367">
        <v>25</v>
      </c>
    </row>
    <row r="1368" spans="1:17" x14ac:dyDescent="0.25">
      <c r="A1368" s="7">
        <v>561056513</v>
      </c>
      <c r="B1368" t="s">
        <v>299</v>
      </c>
      <c r="C1368" t="s">
        <v>332</v>
      </c>
      <c r="D1368" s="5">
        <v>1</v>
      </c>
      <c r="E1368" s="5">
        <v>144</v>
      </c>
      <c r="F1368" s="5">
        <v>213</v>
      </c>
      <c r="G1368" s="5">
        <v>3</v>
      </c>
      <c r="H1368" s="5" t="s">
        <v>5</v>
      </c>
      <c r="I1368">
        <v>20</v>
      </c>
      <c r="J1368">
        <v>16</v>
      </c>
      <c r="K1368">
        <v>15</v>
      </c>
      <c r="L1368">
        <v>16</v>
      </c>
      <c r="M1368">
        <v>15</v>
      </c>
      <c r="N1368">
        <v>32</v>
      </c>
      <c r="P1368">
        <v>10</v>
      </c>
      <c r="Q1368">
        <v>20</v>
      </c>
    </row>
    <row r="1369" spans="1:17" x14ac:dyDescent="0.25">
      <c r="A1369" s="7">
        <v>562068381</v>
      </c>
      <c r="B1369" t="s">
        <v>299</v>
      </c>
      <c r="C1369" t="s">
        <v>333</v>
      </c>
      <c r="D1369" s="5">
        <v>1</v>
      </c>
      <c r="E1369" s="5">
        <v>177</v>
      </c>
      <c r="F1369" s="5">
        <v>213</v>
      </c>
      <c r="G1369" s="5">
        <v>4</v>
      </c>
      <c r="H1369" s="5" t="s">
        <v>6</v>
      </c>
      <c r="I1369">
        <v>27</v>
      </c>
      <c r="J1369">
        <v>20</v>
      </c>
      <c r="K1369">
        <v>17</v>
      </c>
      <c r="L1369">
        <v>21</v>
      </c>
      <c r="M1369">
        <v>17</v>
      </c>
      <c r="N1369">
        <v>37</v>
      </c>
      <c r="P1369">
        <v>12</v>
      </c>
      <c r="Q1369">
        <v>26</v>
      </c>
    </row>
    <row r="1370" spans="1:17" x14ac:dyDescent="0.25">
      <c r="A1370" s="7">
        <v>562066680</v>
      </c>
      <c r="B1370" t="s">
        <v>299</v>
      </c>
      <c r="C1370" t="s">
        <v>334</v>
      </c>
      <c r="D1370" s="5">
        <v>1</v>
      </c>
      <c r="E1370" s="5">
        <v>168</v>
      </c>
      <c r="F1370" s="5">
        <v>213</v>
      </c>
      <c r="G1370" s="5">
        <v>3</v>
      </c>
      <c r="H1370" s="5" t="s">
        <v>5</v>
      </c>
      <c r="I1370">
        <v>25</v>
      </c>
      <c r="J1370">
        <v>21</v>
      </c>
      <c r="K1370">
        <v>17</v>
      </c>
      <c r="L1370">
        <v>18</v>
      </c>
      <c r="M1370">
        <v>20</v>
      </c>
      <c r="N1370">
        <v>35</v>
      </c>
      <c r="P1370">
        <v>12</v>
      </c>
      <c r="Q1370">
        <v>20</v>
      </c>
    </row>
    <row r="1371" spans="1:17" x14ac:dyDescent="0.25">
      <c r="A1371" s="7">
        <v>560033802</v>
      </c>
      <c r="B1371" t="s">
        <v>299</v>
      </c>
      <c r="C1371" t="s">
        <v>335</v>
      </c>
      <c r="D1371" s="5">
        <v>1</v>
      </c>
      <c r="E1371" s="5">
        <v>141</v>
      </c>
      <c r="F1371" s="5">
        <v>213</v>
      </c>
      <c r="G1371" s="5">
        <v>1</v>
      </c>
      <c r="H1371" s="5" t="s">
        <v>7</v>
      </c>
      <c r="I1371">
        <v>24</v>
      </c>
      <c r="J1371">
        <v>16</v>
      </c>
      <c r="K1371">
        <v>18</v>
      </c>
      <c r="L1371">
        <v>0</v>
      </c>
      <c r="M1371">
        <v>15</v>
      </c>
      <c r="N1371">
        <v>34</v>
      </c>
      <c r="P1371">
        <v>14</v>
      </c>
      <c r="Q1371">
        <v>20</v>
      </c>
    </row>
    <row r="1372" spans="1:17" x14ac:dyDescent="0.25">
      <c r="A1372" s="7">
        <v>562068173</v>
      </c>
      <c r="B1372" t="s">
        <v>299</v>
      </c>
      <c r="C1372" t="s">
        <v>336</v>
      </c>
      <c r="D1372" s="5">
        <v>1</v>
      </c>
      <c r="E1372" s="5">
        <v>160</v>
      </c>
      <c r="F1372" s="5">
        <v>213</v>
      </c>
      <c r="G1372" s="5">
        <v>1</v>
      </c>
      <c r="H1372" s="5" t="s">
        <v>7</v>
      </c>
      <c r="I1372">
        <v>27</v>
      </c>
      <c r="J1372">
        <v>21</v>
      </c>
      <c r="K1372">
        <v>0</v>
      </c>
      <c r="L1372">
        <v>20</v>
      </c>
      <c r="M1372">
        <v>19</v>
      </c>
      <c r="N1372">
        <v>39</v>
      </c>
      <c r="P1372">
        <v>14</v>
      </c>
      <c r="Q1372">
        <v>20</v>
      </c>
    </row>
    <row r="1373" spans="1:17" x14ac:dyDescent="0.25">
      <c r="A1373" s="7">
        <v>560037010</v>
      </c>
      <c r="B1373" t="s">
        <v>299</v>
      </c>
      <c r="C1373" t="s">
        <v>337</v>
      </c>
      <c r="D1373" s="5">
        <v>1</v>
      </c>
      <c r="E1373" s="5">
        <v>164</v>
      </c>
      <c r="F1373" s="5">
        <v>213</v>
      </c>
      <c r="G1373" s="5">
        <v>3</v>
      </c>
      <c r="H1373" s="5" t="s">
        <v>5</v>
      </c>
      <c r="I1373">
        <v>26</v>
      </c>
      <c r="J1373">
        <v>15</v>
      </c>
      <c r="K1373">
        <v>17</v>
      </c>
      <c r="L1373">
        <v>19</v>
      </c>
      <c r="M1373">
        <v>18</v>
      </c>
      <c r="N1373">
        <v>35</v>
      </c>
      <c r="P1373">
        <v>12</v>
      </c>
      <c r="Q1373">
        <v>22</v>
      </c>
    </row>
    <row r="1374" spans="1:17" x14ac:dyDescent="0.25">
      <c r="A1374" s="7">
        <v>562068078</v>
      </c>
      <c r="B1374" t="s">
        <v>299</v>
      </c>
      <c r="C1374" t="s">
        <v>338</v>
      </c>
      <c r="D1374" s="5">
        <v>5</v>
      </c>
      <c r="E1374" s="5">
        <v>168</v>
      </c>
      <c r="F1374" s="5">
        <v>208</v>
      </c>
      <c r="G1374" s="5">
        <v>3</v>
      </c>
      <c r="H1374" s="5" t="s">
        <v>5</v>
      </c>
      <c r="I1374">
        <v>25</v>
      </c>
      <c r="J1374">
        <v>15</v>
      </c>
      <c r="K1374">
        <v>19</v>
      </c>
      <c r="L1374">
        <v>19</v>
      </c>
      <c r="M1374">
        <v>20</v>
      </c>
      <c r="N1374">
        <v>35</v>
      </c>
      <c r="P1374">
        <v>11</v>
      </c>
      <c r="Q1374">
        <v>24</v>
      </c>
    </row>
    <row r="1375" spans="1:17" x14ac:dyDescent="0.25">
      <c r="A1375" s="7">
        <v>560034958</v>
      </c>
      <c r="B1375" t="s">
        <v>299</v>
      </c>
      <c r="C1375" t="s">
        <v>339</v>
      </c>
      <c r="D1375" s="5">
        <v>1</v>
      </c>
      <c r="E1375" s="5">
        <v>136</v>
      </c>
      <c r="F1375" s="5">
        <v>213</v>
      </c>
      <c r="G1375" s="5">
        <v>3</v>
      </c>
      <c r="H1375" s="5" t="s">
        <v>5</v>
      </c>
      <c r="I1375">
        <v>18</v>
      </c>
      <c r="J1375">
        <v>13</v>
      </c>
      <c r="K1375">
        <v>14</v>
      </c>
      <c r="L1375">
        <v>17</v>
      </c>
      <c r="M1375">
        <v>15</v>
      </c>
      <c r="N1375">
        <v>30</v>
      </c>
      <c r="P1375">
        <v>10</v>
      </c>
      <c r="Q1375">
        <v>19</v>
      </c>
    </row>
    <row r="1376" spans="1:17" x14ac:dyDescent="0.25">
      <c r="A1376" s="7">
        <v>561041860</v>
      </c>
      <c r="B1376" t="s">
        <v>299</v>
      </c>
      <c r="C1376" t="s">
        <v>340</v>
      </c>
      <c r="D1376" s="5">
        <v>5</v>
      </c>
      <c r="E1376" s="5">
        <v>152</v>
      </c>
      <c r="F1376" s="5">
        <v>208</v>
      </c>
      <c r="G1376" s="5">
        <v>3</v>
      </c>
      <c r="H1376" s="5" t="s">
        <v>5</v>
      </c>
      <c r="I1376">
        <v>29</v>
      </c>
      <c r="J1376">
        <v>18</v>
      </c>
      <c r="K1376">
        <v>16</v>
      </c>
      <c r="L1376">
        <v>17</v>
      </c>
      <c r="M1376">
        <v>15</v>
      </c>
      <c r="N1376">
        <v>27</v>
      </c>
      <c r="P1376">
        <v>10</v>
      </c>
      <c r="Q1376">
        <v>20</v>
      </c>
    </row>
    <row r="1377" spans="1:17" x14ac:dyDescent="0.25">
      <c r="A1377" s="7">
        <v>560034901</v>
      </c>
      <c r="B1377" t="s">
        <v>299</v>
      </c>
      <c r="C1377" t="s">
        <v>341</v>
      </c>
      <c r="D1377" s="5">
        <v>2</v>
      </c>
      <c r="E1377" s="5">
        <v>170</v>
      </c>
      <c r="F1377" s="5">
        <v>197</v>
      </c>
      <c r="G1377" s="5">
        <v>4</v>
      </c>
      <c r="H1377" s="5" t="s">
        <v>6</v>
      </c>
      <c r="I1377">
        <v>22</v>
      </c>
      <c r="J1377">
        <v>19</v>
      </c>
      <c r="K1377">
        <v>17</v>
      </c>
      <c r="L1377">
        <v>21</v>
      </c>
      <c r="M1377">
        <v>21</v>
      </c>
      <c r="N1377">
        <v>32</v>
      </c>
      <c r="P1377">
        <v>14</v>
      </c>
      <c r="Q1377">
        <v>24</v>
      </c>
    </row>
    <row r="1378" spans="1:17" x14ac:dyDescent="0.25">
      <c r="A1378" s="7">
        <v>562068092</v>
      </c>
      <c r="B1378" t="s">
        <v>299</v>
      </c>
      <c r="C1378" t="s">
        <v>342</v>
      </c>
      <c r="D1378" s="5">
        <v>1</v>
      </c>
      <c r="E1378" s="5">
        <v>160</v>
      </c>
      <c r="F1378" s="5">
        <v>213</v>
      </c>
      <c r="G1378" s="5">
        <v>3</v>
      </c>
      <c r="H1378" s="5" t="s">
        <v>5</v>
      </c>
      <c r="I1378">
        <v>18</v>
      </c>
      <c r="J1378">
        <v>18</v>
      </c>
      <c r="K1378">
        <v>16</v>
      </c>
      <c r="L1378">
        <v>20</v>
      </c>
      <c r="M1378">
        <v>19</v>
      </c>
      <c r="N1378">
        <v>34</v>
      </c>
      <c r="P1378">
        <v>12</v>
      </c>
      <c r="Q1378">
        <v>23</v>
      </c>
    </row>
    <row r="1379" spans="1:17" x14ac:dyDescent="0.25">
      <c r="A1379" s="7">
        <v>561042278</v>
      </c>
      <c r="B1379" t="s">
        <v>299</v>
      </c>
      <c r="C1379" t="s">
        <v>344</v>
      </c>
      <c r="D1379" s="5">
        <v>2</v>
      </c>
      <c r="E1379" s="5">
        <v>179</v>
      </c>
      <c r="F1379" s="5">
        <v>197</v>
      </c>
      <c r="G1379" s="5">
        <v>4</v>
      </c>
      <c r="H1379" s="5" t="s">
        <v>6</v>
      </c>
      <c r="I1379">
        <v>29</v>
      </c>
      <c r="J1379">
        <v>16</v>
      </c>
      <c r="K1379">
        <v>18</v>
      </c>
      <c r="L1379">
        <v>21</v>
      </c>
      <c r="M1379">
        <v>20</v>
      </c>
      <c r="N1379">
        <v>32</v>
      </c>
      <c r="P1379">
        <v>14</v>
      </c>
      <c r="Q1379">
        <v>29</v>
      </c>
    </row>
    <row r="1380" spans="1:17" x14ac:dyDescent="0.25">
      <c r="A1380" s="7">
        <v>561056489</v>
      </c>
      <c r="B1380" t="s">
        <v>299</v>
      </c>
      <c r="C1380" t="s">
        <v>345</v>
      </c>
      <c r="D1380" s="5">
        <v>1</v>
      </c>
      <c r="E1380" s="5">
        <v>173</v>
      </c>
      <c r="F1380" s="5">
        <v>213</v>
      </c>
      <c r="G1380" s="5">
        <v>3</v>
      </c>
      <c r="H1380" s="5" t="s">
        <v>5</v>
      </c>
      <c r="I1380">
        <v>23</v>
      </c>
      <c r="J1380">
        <v>18</v>
      </c>
      <c r="K1380">
        <v>19</v>
      </c>
      <c r="L1380">
        <v>17</v>
      </c>
      <c r="M1380">
        <v>18</v>
      </c>
      <c r="N1380">
        <v>41</v>
      </c>
      <c r="P1380">
        <v>13</v>
      </c>
      <c r="Q1380">
        <v>24</v>
      </c>
    </row>
    <row r="1381" spans="1:17" x14ac:dyDescent="0.25">
      <c r="A1381" s="7">
        <v>561056785</v>
      </c>
      <c r="B1381" t="s">
        <v>299</v>
      </c>
      <c r="C1381" t="s">
        <v>346</v>
      </c>
      <c r="D1381" s="5">
        <v>1</v>
      </c>
      <c r="E1381" s="5">
        <v>172</v>
      </c>
      <c r="F1381" s="5">
        <v>213</v>
      </c>
      <c r="G1381" s="5">
        <v>3</v>
      </c>
      <c r="H1381" s="5" t="s">
        <v>5</v>
      </c>
      <c r="I1381">
        <v>25</v>
      </c>
      <c r="J1381">
        <v>16</v>
      </c>
      <c r="K1381">
        <v>18</v>
      </c>
      <c r="L1381">
        <v>20</v>
      </c>
      <c r="M1381">
        <v>14</v>
      </c>
      <c r="N1381">
        <v>41</v>
      </c>
      <c r="P1381">
        <v>13</v>
      </c>
      <c r="Q1381">
        <v>25</v>
      </c>
    </row>
    <row r="1382" spans="1:17" x14ac:dyDescent="0.25">
      <c r="A1382" s="7">
        <v>560034965</v>
      </c>
      <c r="B1382" t="s">
        <v>299</v>
      </c>
      <c r="C1382" t="s">
        <v>347</v>
      </c>
      <c r="D1382" s="5">
        <v>1</v>
      </c>
      <c r="E1382" s="5">
        <v>165</v>
      </c>
      <c r="F1382" s="5">
        <v>213</v>
      </c>
      <c r="G1382" s="5">
        <v>3</v>
      </c>
      <c r="H1382" s="5" t="s">
        <v>5</v>
      </c>
      <c r="I1382">
        <v>23</v>
      </c>
      <c r="J1382">
        <v>16</v>
      </c>
      <c r="K1382">
        <v>17</v>
      </c>
      <c r="L1382">
        <v>16</v>
      </c>
      <c r="M1382">
        <v>23</v>
      </c>
      <c r="N1382">
        <v>37</v>
      </c>
      <c r="P1382">
        <v>13</v>
      </c>
      <c r="Q1382">
        <v>20</v>
      </c>
    </row>
    <row r="1383" spans="1:17" x14ac:dyDescent="0.25">
      <c r="A1383" s="7">
        <v>560033792</v>
      </c>
      <c r="B1383" t="s">
        <v>299</v>
      </c>
      <c r="C1383" t="s">
        <v>348</v>
      </c>
      <c r="D1383" s="5">
        <v>1</v>
      </c>
      <c r="E1383" s="5">
        <v>168</v>
      </c>
      <c r="F1383" s="5">
        <v>213</v>
      </c>
      <c r="G1383" s="5">
        <v>3</v>
      </c>
      <c r="H1383" s="5" t="s">
        <v>5</v>
      </c>
      <c r="I1383">
        <v>18</v>
      </c>
      <c r="J1383">
        <v>14</v>
      </c>
      <c r="K1383">
        <v>18</v>
      </c>
      <c r="L1383">
        <v>19</v>
      </c>
      <c r="M1383">
        <v>20</v>
      </c>
      <c r="N1383">
        <v>42</v>
      </c>
      <c r="P1383">
        <v>12</v>
      </c>
      <c r="Q1383">
        <v>25</v>
      </c>
    </row>
    <row r="1384" spans="1:17" x14ac:dyDescent="0.25">
      <c r="A1384" s="7">
        <v>560034683</v>
      </c>
      <c r="B1384" t="s">
        <v>299</v>
      </c>
      <c r="C1384" t="s">
        <v>349</v>
      </c>
      <c r="D1384" s="5">
        <v>1</v>
      </c>
      <c r="E1384" s="5">
        <v>142</v>
      </c>
      <c r="F1384" s="5">
        <v>213</v>
      </c>
      <c r="G1384" s="5">
        <v>3</v>
      </c>
      <c r="H1384" s="5" t="s">
        <v>5</v>
      </c>
      <c r="I1384">
        <v>18</v>
      </c>
      <c r="J1384">
        <v>15</v>
      </c>
      <c r="K1384">
        <v>16</v>
      </c>
      <c r="L1384">
        <v>18</v>
      </c>
      <c r="M1384">
        <v>16</v>
      </c>
      <c r="N1384">
        <v>29</v>
      </c>
      <c r="P1384">
        <v>12</v>
      </c>
      <c r="Q1384">
        <v>18</v>
      </c>
    </row>
    <row r="1385" spans="1:17" x14ac:dyDescent="0.25">
      <c r="A1385" s="7">
        <v>560034980</v>
      </c>
      <c r="B1385" t="s">
        <v>299</v>
      </c>
      <c r="C1385" t="s">
        <v>350</v>
      </c>
      <c r="D1385" s="5">
        <v>1</v>
      </c>
      <c r="E1385" s="5">
        <v>175</v>
      </c>
      <c r="F1385" s="5">
        <v>213</v>
      </c>
      <c r="G1385" s="5">
        <v>4</v>
      </c>
      <c r="H1385" s="5" t="s">
        <v>6</v>
      </c>
      <c r="I1385">
        <v>30</v>
      </c>
      <c r="J1385">
        <v>17</v>
      </c>
      <c r="K1385">
        <v>19</v>
      </c>
      <c r="L1385">
        <v>19</v>
      </c>
      <c r="M1385">
        <v>17</v>
      </c>
      <c r="N1385">
        <v>39</v>
      </c>
      <c r="P1385">
        <v>11</v>
      </c>
      <c r="Q1385">
        <v>23</v>
      </c>
    </row>
    <row r="1386" spans="1:17" x14ac:dyDescent="0.25">
      <c r="A1386" s="7">
        <v>560034644</v>
      </c>
      <c r="B1386" t="s">
        <v>299</v>
      </c>
      <c r="C1386" t="s">
        <v>351</v>
      </c>
      <c r="D1386" s="5">
        <v>1</v>
      </c>
      <c r="E1386" s="5">
        <v>174</v>
      </c>
      <c r="F1386" s="5">
        <v>213</v>
      </c>
      <c r="G1386" s="5">
        <v>4</v>
      </c>
      <c r="H1386" s="5" t="s">
        <v>6</v>
      </c>
      <c r="I1386">
        <v>26</v>
      </c>
      <c r="J1386">
        <v>16</v>
      </c>
      <c r="K1386">
        <v>17</v>
      </c>
      <c r="L1386">
        <v>18</v>
      </c>
      <c r="M1386">
        <v>21</v>
      </c>
      <c r="N1386">
        <v>41</v>
      </c>
      <c r="P1386">
        <v>12</v>
      </c>
      <c r="Q1386">
        <v>23</v>
      </c>
    </row>
    <row r="1387" spans="1:17" x14ac:dyDescent="0.25">
      <c r="A1387" s="7">
        <v>560035334</v>
      </c>
      <c r="B1387" t="s">
        <v>299</v>
      </c>
      <c r="C1387" t="s">
        <v>352</v>
      </c>
      <c r="D1387" s="5">
        <v>1</v>
      </c>
      <c r="E1387" s="5">
        <v>146</v>
      </c>
      <c r="F1387" s="5">
        <v>213</v>
      </c>
      <c r="G1387" s="5">
        <v>3</v>
      </c>
      <c r="H1387" s="5" t="s">
        <v>5</v>
      </c>
      <c r="I1387">
        <v>22</v>
      </c>
      <c r="J1387">
        <v>14</v>
      </c>
      <c r="K1387">
        <v>15</v>
      </c>
      <c r="L1387">
        <v>17</v>
      </c>
      <c r="M1387">
        <v>15</v>
      </c>
      <c r="N1387">
        <v>32</v>
      </c>
      <c r="P1387">
        <v>10</v>
      </c>
      <c r="Q1387">
        <v>21</v>
      </c>
    </row>
    <row r="1388" spans="1:17" x14ac:dyDescent="0.25">
      <c r="A1388" s="7">
        <v>560033841</v>
      </c>
      <c r="B1388" t="s">
        <v>299</v>
      </c>
      <c r="C1388" t="s">
        <v>353</v>
      </c>
      <c r="D1388" s="5">
        <v>1</v>
      </c>
      <c r="E1388" s="5">
        <v>121</v>
      </c>
      <c r="F1388" s="5">
        <v>213</v>
      </c>
      <c r="G1388" s="5">
        <v>1</v>
      </c>
      <c r="H1388" s="5" t="s">
        <v>7</v>
      </c>
      <c r="I1388">
        <v>18</v>
      </c>
      <c r="J1388">
        <v>15</v>
      </c>
      <c r="K1388">
        <v>18</v>
      </c>
      <c r="L1388">
        <v>18</v>
      </c>
      <c r="M1388">
        <v>21</v>
      </c>
      <c r="N1388">
        <v>0</v>
      </c>
      <c r="P1388">
        <v>12</v>
      </c>
      <c r="Q1388">
        <v>19</v>
      </c>
    </row>
    <row r="1389" spans="1:17" x14ac:dyDescent="0.25">
      <c r="A1389" s="7">
        <v>560034718</v>
      </c>
      <c r="B1389" t="s">
        <v>299</v>
      </c>
      <c r="C1389" t="s">
        <v>354</v>
      </c>
      <c r="D1389" s="5">
        <v>1</v>
      </c>
      <c r="E1389" s="5">
        <v>128</v>
      </c>
      <c r="F1389" s="5">
        <v>213</v>
      </c>
      <c r="G1389" s="5">
        <v>2</v>
      </c>
      <c r="H1389" s="5" t="s">
        <v>8</v>
      </c>
      <c r="I1389">
        <v>13</v>
      </c>
      <c r="J1389">
        <v>14</v>
      </c>
      <c r="K1389">
        <v>13</v>
      </c>
      <c r="L1389">
        <v>18</v>
      </c>
      <c r="M1389">
        <v>14</v>
      </c>
      <c r="N1389">
        <v>31</v>
      </c>
      <c r="P1389">
        <v>13</v>
      </c>
      <c r="Q1389">
        <v>12</v>
      </c>
    </row>
    <row r="1390" spans="1:17" x14ac:dyDescent="0.25">
      <c r="A1390" s="7">
        <v>562068085</v>
      </c>
      <c r="B1390" t="s">
        <v>299</v>
      </c>
      <c r="C1390" t="s">
        <v>355</v>
      </c>
      <c r="D1390" s="5">
        <v>1</v>
      </c>
      <c r="E1390" s="5">
        <v>187</v>
      </c>
      <c r="F1390" s="5">
        <v>213</v>
      </c>
      <c r="G1390" s="5">
        <v>4</v>
      </c>
      <c r="H1390" s="5" t="s">
        <v>6</v>
      </c>
      <c r="I1390">
        <v>28</v>
      </c>
      <c r="J1390">
        <v>20</v>
      </c>
      <c r="K1390">
        <v>15</v>
      </c>
      <c r="L1390">
        <v>21</v>
      </c>
      <c r="M1390">
        <v>22</v>
      </c>
      <c r="N1390">
        <v>43</v>
      </c>
      <c r="P1390">
        <v>11</v>
      </c>
      <c r="Q1390">
        <v>27</v>
      </c>
    </row>
    <row r="1391" spans="1:17" x14ac:dyDescent="0.25">
      <c r="A1391" s="7">
        <v>560034725</v>
      </c>
      <c r="B1391" t="s">
        <v>299</v>
      </c>
      <c r="C1391" t="s">
        <v>356</v>
      </c>
      <c r="D1391" s="5">
        <v>1</v>
      </c>
      <c r="E1391" s="5">
        <v>106</v>
      </c>
      <c r="F1391" s="5">
        <v>213</v>
      </c>
      <c r="G1391" s="5">
        <v>1</v>
      </c>
      <c r="H1391" s="5" t="s">
        <v>7</v>
      </c>
      <c r="I1391">
        <v>19</v>
      </c>
      <c r="J1391">
        <v>15</v>
      </c>
      <c r="K1391">
        <v>14</v>
      </c>
      <c r="L1391">
        <v>18</v>
      </c>
      <c r="M1391">
        <v>13</v>
      </c>
      <c r="N1391">
        <v>0</v>
      </c>
      <c r="P1391">
        <v>11</v>
      </c>
      <c r="Q1391">
        <v>16</v>
      </c>
    </row>
    <row r="1392" spans="1:17" x14ac:dyDescent="0.25">
      <c r="A1392" s="7">
        <v>560034732</v>
      </c>
      <c r="B1392" t="s">
        <v>299</v>
      </c>
      <c r="C1392" t="s">
        <v>357</v>
      </c>
      <c r="D1392" s="5">
        <v>1</v>
      </c>
      <c r="E1392" s="5">
        <v>114</v>
      </c>
      <c r="F1392" s="5">
        <v>213</v>
      </c>
      <c r="G1392" s="5">
        <v>2</v>
      </c>
      <c r="H1392" s="5" t="s">
        <v>8</v>
      </c>
      <c r="I1392">
        <v>11</v>
      </c>
      <c r="J1392">
        <v>14</v>
      </c>
      <c r="K1392">
        <v>16</v>
      </c>
      <c r="L1392">
        <v>16</v>
      </c>
      <c r="M1392">
        <v>12</v>
      </c>
      <c r="N1392">
        <v>25</v>
      </c>
      <c r="P1392">
        <v>10</v>
      </c>
      <c r="Q1392">
        <v>10</v>
      </c>
    </row>
    <row r="1393" spans="1:17" x14ac:dyDescent="0.25">
      <c r="A1393" s="7">
        <v>561041806</v>
      </c>
      <c r="B1393" t="s">
        <v>299</v>
      </c>
      <c r="C1393" t="s">
        <v>358</v>
      </c>
      <c r="D1393" s="5">
        <v>1</v>
      </c>
      <c r="E1393" s="5">
        <v>182</v>
      </c>
      <c r="F1393" s="5">
        <v>213</v>
      </c>
      <c r="G1393" s="5">
        <v>4</v>
      </c>
      <c r="H1393" s="5" t="s">
        <v>6</v>
      </c>
      <c r="I1393">
        <v>26</v>
      </c>
      <c r="J1393">
        <v>19</v>
      </c>
      <c r="K1393">
        <v>17</v>
      </c>
      <c r="L1393">
        <v>21</v>
      </c>
      <c r="M1393">
        <v>21</v>
      </c>
      <c r="N1393">
        <v>37</v>
      </c>
      <c r="P1393">
        <v>14</v>
      </c>
      <c r="Q1393">
        <v>27</v>
      </c>
    </row>
    <row r="1394" spans="1:17" x14ac:dyDescent="0.25">
      <c r="A1394" s="7">
        <v>561056376</v>
      </c>
      <c r="B1394" t="s">
        <v>299</v>
      </c>
      <c r="C1394" t="s">
        <v>359</v>
      </c>
      <c r="D1394" s="5">
        <v>2</v>
      </c>
      <c r="E1394" s="5">
        <v>151</v>
      </c>
      <c r="F1394" s="5">
        <v>197</v>
      </c>
      <c r="G1394" s="5">
        <v>3</v>
      </c>
      <c r="H1394" s="5" t="s">
        <v>5</v>
      </c>
      <c r="I1394">
        <v>21</v>
      </c>
      <c r="J1394">
        <v>21</v>
      </c>
      <c r="K1394">
        <v>16</v>
      </c>
      <c r="L1394">
        <v>18</v>
      </c>
      <c r="M1394">
        <v>17</v>
      </c>
      <c r="N1394">
        <v>26</v>
      </c>
      <c r="P1394">
        <v>11</v>
      </c>
      <c r="Q1394">
        <v>21</v>
      </c>
    </row>
    <row r="1395" spans="1:17" x14ac:dyDescent="0.25">
      <c r="A1395" s="7">
        <v>573018738</v>
      </c>
      <c r="B1395" t="s">
        <v>299</v>
      </c>
      <c r="C1395" t="s">
        <v>360</v>
      </c>
      <c r="D1395" s="5">
        <v>5</v>
      </c>
      <c r="E1395" s="5">
        <v>155</v>
      </c>
      <c r="F1395" s="5">
        <v>208</v>
      </c>
      <c r="G1395" s="5">
        <v>3</v>
      </c>
      <c r="H1395" s="5" t="s">
        <v>5</v>
      </c>
      <c r="I1395">
        <v>25</v>
      </c>
      <c r="J1395">
        <v>21</v>
      </c>
      <c r="K1395">
        <v>15</v>
      </c>
      <c r="L1395">
        <v>16</v>
      </c>
      <c r="M1395">
        <v>18</v>
      </c>
      <c r="N1395">
        <v>27</v>
      </c>
      <c r="P1395">
        <v>12</v>
      </c>
      <c r="Q1395">
        <v>21</v>
      </c>
    </row>
    <row r="1396" spans="1:17" x14ac:dyDescent="0.25">
      <c r="A1396" s="7">
        <v>562056957</v>
      </c>
      <c r="B1396" t="s">
        <v>299</v>
      </c>
      <c r="C1396" t="s">
        <v>361</v>
      </c>
      <c r="D1396" s="5">
        <v>1</v>
      </c>
      <c r="E1396" s="5">
        <v>157</v>
      </c>
      <c r="F1396" s="5">
        <v>213</v>
      </c>
      <c r="G1396" s="5">
        <v>3</v>
      </c>
      <c r="H1396" s="5" t="s">
        <v>5</v>
      </c>
      <c r="I1396">
        <v>24</v>
      </c>
      <c r="J1396">
        <v>17</v>
      </c>
      <c r="K1396">
        <v>16</v>
      </c>
      <c r="L1396">
        <v>17</v>
      </c>
      <c r="M1396">
        <v>17</v>
      </c>
      <c r="N1396">
        <v>36</v>
      </c>
      <c r="P1396">
        <v>13</v>
      </c>
      <c r="Q1396">
        <v>17</v>
      </c>
    </row>
    <row r="1397" spans="1:17" x14ac:dyDescent="0.25">
      <c r="A1397" s="7">
        <v>573005873</v>
      </c>
      <c r="B1397" t="s">
        <v>299</v>
      </c>
      <c r="C1397" t="s">
        <v>362</v>
      </c>
      <c r="D1397" s="5">
        <v>1</v>
      </c>
      <c r="E1397" s="5">
        <v>177</v>
      </c>
      <c r="F1397" s="5">
        <v>213</v>
      </c>
      <c r="G1397" s="5">
        <v>4</v>
      </c>
      <c r="H1397" s="5" t="s">
        <v>6</v>
      </c>
      <c r="I1397">
        <v>28</v>
      </c>
      <c r="J1397">
        <v>20</v>
      </c>
      <c r="K1397">
        <v>16</v>
      </c>
      <c r="L1397">
        <v>20</v>
      </c>
      <c r="M1397">
        <v>21</v>
      </c>
      <c r="N1397">
        <v>37</v>
      </c>
      <c r="P1397">
        <v>12</v>
      </c>
      <c r="Q1397">
        <v>23</v>
      </c>
    </row>
    <row r="1398" spans="1:17" x14ac:dyDescent="0.25">
      <c r="A1398" s="7">
        <v>571011053</v>
      </c>
      <c r="B1398" t="s">
        <v>299</v>
      </c>
      <c r="C1398" t="s">
        <v>363</v>
      </c>
      <c r="D1398" s="5">
        <v>1</v>
      </c>
      <c r="E1398" s="5">
        <v>158</v>
      </c>
      <c r="F1398" s="5">
        <v>213</v>
      </c>
      <c r="G1398" s="5">
        <v>3</v>
      </c>
      <c r="H1398" s="5" t="s">
        <v>5</v>
      </c>
      <c r="I1398">
        <v>16</v>
      </c>
      <c r="J1398">
        <v>15</v>
      </c>
      <c r="K1398">
        <v>18</v>
      </c>
      <c r="L1398">
        <v>19</v>
      </c>
      <c r="M1398">
        <v>23</v>
      </c>
      <c r="N1398">
        <v>34</v>
      </c>
      <c r="P1398">
        <v>12</v>
      </c>
      <c r="Q1398">
        <v>21</v>
      </c>
    </row>
    <row r="1399" spans="1:17" x14ac:dyDescent="0.25">
      <c r="A1399" s="7">
        <v>561041940</v>
      </c>
      <c r="B1399" t="s">
        <v>299</v>
      </c>
      <c r="C1399" t="s">
        <v>364</v>
      </c>
      <c r="D1399" s="5">
        <v>1</v>
      </c>
      <c r="E1399" s="5">
        <v>170</v>
      </c>
      <c r="F1399" s="5">
        <v>213</v>
      </c>
      <c r="G1399" s="5">
        <v>3</v>
      </c>
      <c r="H1399" s="5" t="s">
        <v>5</v>
      </c>
      <c r="I1399">
        <v>24</v>
      </c>
      <c r="J1399">
        <v>17</v>
      </c>
      <c r="K1399">
        <v>14</v>
      </c>
      <c r="L1399">
        <v>20</v>
      </c>
      <c r="M1399">
        <v>19</v>
      </c>
      <c r="N1399">
        <v>39</v>
      </c>
      <c r="P1399">
        <v>14</v>
      </c>
      <c r="Q1399">
        <v>23</v>
      </c>
    </row>
    <row r="1400" spans="1:17" x14ac:dyDescent="0.25">
      <c r="A1400" s="7">
        <v>572021791</v>
      </c>
      <c r="B1400" t="s">
        <v>299</v>
      </c>
      <c r="C1400" t="s">
        <v>365</v>
      </c>
      <c r="D1400" s="5">
        <v>5</v>
      </c>
      <c r="E1400" s="5">
        <v>162</v>
      </c>
      <c r="F1400" s="5">
        <v>208</v>
      </c>
      <c r="G1400" s="5">
        <v>3</v>
      </c>
      <c r="H1400" s="5" t="s">
        <v>5</v>
      </c>
      <c r="I1400">
        <v>18</v>
      </c>
      <c r="J1400">
        <v>19</v>
      </c>
      <c r="K1400">
        <v>18</v>
      </c>
      <c r="L1400">
        <v>19</v>
      </c>
      <c r="M1400">
        <v>20</v>
      </c>
      <c r="N1400">
        <v>32</v>
      </c>
      <c r="P1400">
        <v>13</v>
      </c>
      <c r="Q1400">
        <v>23</v>
      </c>
    </row>
    <row r="1401" spans="1:17" x14ac:dyDescent="0.25">
      <c r="A1401" s="7">
        <v>571023323</v>
      </c>
      <c r="B1401" t="s">
        <v>299</v>
      </c>
      <c r="C1401" t="s">
        <v>366</v>
      </c>
      <c r="D1401" s="5">
        <v>1</v>
      </c>
      <c r="E1401" s="5">
        <v>159</v>
      </c>
      <c r="F1401" s="5">
        <v>213</v>
      </c>
      <c r="G1401" s="5">
        <v>3</v>
      </c>
      <c r="H1401" s="5" t="s">
        <v>5</v>
      </c>
      <c r="I1401">
        <v>24</v>
      </c>
      <c r="J1401">
        <v>15</v>
      </c>
      <c r="K1401">
        <v>18</v>
      </c>
      <c r="L1401">
        <v>19</v>
      </c>
      <c r="M1401">
        <v>19</v>
      </c>
      <c r="N1401">
        <v>28</v>
      </c>
      <c r="P1401">
        <v>13</v>
      </c>
      <c r="Q1401">
        <v>23</v>
      </c>
    </row>
    <row r="1402" spans="1:17" x14ac:dyDescent="0.25">
      <c r="A1402" s="7">
        <v>561056760</v>
      </c>
      <c r="B1402" t="s">
        <v>299</v>
      </c>
      <c r="C1402" t="s">
        <v>368</v>
      </c>
      <c r="D1402" s="5">
        <v>17</v>
      </c>
      <c r="E1402" s="5">
        <v>128</v>
      </c>
      <c r="F1402" s="5">
        <v>208</v>
      </c>
      <c r="G1402" s="5">
        <v>2</v>
      </c>
      <c r="H1402" s="5" t="s">
        <v>8</v>
      </c>
      <c r="I1402">
        <v>16</v>
      </c>
      <c r="J1402">
        <v>17</v>
      </c>
      <c r="K1402">
        <v>12</v>
      </c>
      <c r="L1402">
        <v>13</v>
      </c>
      <c r="M1402">
        <v>19</v>
      </c>
      <c r="N1402">
        <v>27</v>
      </c>
      <c r="P1402">
        <v>10</v>
      </c>
      <c r="Q1402">
        <v>14</v>
      </c>
    </row>
    <row r="1403" spans="1:17" x14ac:dyDescent="0.25">
      <c r="A1403" s="7">
        <v>560002402</v>
      </c>
      <c r="B1403" t="s">
        <v>299</v>
      </c>
      <c r="C1403" t="s">
        <v>369</v>
      </c>
      <c r="D1403" s="5">
        <v>5</v>
      </c>
      <c r="E1403" s="5">
        <v>127</v>
      </c>
      <c r="F1403" s="5">
        <v>208</v>
      </c>
      <c r="G1403" s="5">
        <v>2</v>
      </c>
      <c r="H1403" s="5" t="s">
        <v>8</v>
      </c>
      <c r="I1403">
        <v>15</v>
      </c>
      <c r="J1403">
        <v>19</v>
      </c>
      <c r="K1403">
        <v>15</v>
      </c>
      <c r="L1403">
        <v>15</v>
      </c>
      <c r="M1403">
        <v>19</v>
      </c>
      <c r="N1403">
        <v>21</v>
      </c>
      <c r="P1403">
        <v>9</v>
      </c>
      <c r="Q1403">
        <v>14</v>
      </c>
    </row>
    <row r="1404" spans="1:17" x14ac:dyDescent="0.25">
      <c r="A1404" s="7">
        <v>560002402</v>
      </c>
      <c r="B1404" t="s">
        <v>299</v>
      </c>
      <c r="C1404" t="s">
        <v>369</v>
      </c>
      <c r="D1404" s="5">
        <v>1</v>
      </c>
      <c r="E1404" s="5">
        <v>104</v>
      </c>
      <c r="F1404" s="5">
        <v>213</v>
      </c>
      <c r="G1404" s="5">
        <v>1</v>
      </c>
      <c r="H1404" s="5" t="s">
        <v>7</v>
      </c>
      <c r="I1404">
        <v>16</v>
      </c>
      <c r="J1404">
        <v>17</v>
      </c>
      <c r="K1404">
        <v>14</v>
      </c>
      <c r="L1404">
        <v>16</v>
      </c>
      <c r="M1404">
        <v>19</v>
      </c>
      <c r="N1404">
        <v>0</v>
      </c>
      <c r="P1404">
        <v>9</v>
      </c>
      <c r="Q1404">
        <v>13</v>
      </c>
    </row>
    <row r="1405" spans="1:17" x14ac:dyDescent="0.25">
      <c r="A1405" s="7">
        <v>560034852</v>
      </c>
      <c r="B1405" t="s">
        <v>299</v>
      </c>
      <c r="C1405" t="s">
        <v>367</v>
      </c>
      <c r="D1405" s="5">
        <v>17</v>
      </c>
      <c r="E1405" s="5">
        <v>170</v>
      </c>
      <c r="F1405" s="5">
        <v>208</v>
      </c>
      <c r="G1405" s="5">
        <v>3</v>
      </c>
      <c r="H1405" s="5" t="s">
        <v>5</v>
      </c>
      <c r="I1405">
        <v>23</v>
      </c>
      <c r="J1405">
        <v>21</v>
      </c>
      <c r="K1405">
        <v>16</v>
      </c>
      <c r="L1405">
        <v>19</v>
      </c>
      <c r="M1405">
        <v>20</v>
      </c>
      <c r="N1405">
        <v>38</v>
      </c>
      <c r="P1405">
        <v>10</v>
      </c>
      <c r="Q1405">
        <v>23</v>
      </c>
    </row>
    <row r="1406" spans="1:17" x14ac:dyDescent="0.25">
      <c r="A1406" s="7">
        <v>561041796</v>
      </c>
      <c r="B1406" t="s">
        <v>299</v>
      </c>
      <c r="C1406" t="s">
        <v>370</v>
      </c>
      <c r="D1406" s="5">
        <v>1</v>
      </c>
      <c r="E1406" s="5">
        <v>166</v>
      </c>
      <c r="F1406" s="5">
        <v>213</v>
      </c>
      <c r="G1406" s="5">
        <v>3</v>
      </c>
      <c r="H1406" s="5" t="s">
        <v>5</v>
      </c>
      <c r="I1406">
        <v>18</v>
      </c>
      <c r="J1406">
        <v>17</v>
      </c>
      <c r="K1406">
        <v>18</v>
      </c>
      <c r="L1406">
        <v>19</v>
      </c>
      <c r="M1406">
        <v>21</v>
      </c>
      <c r="N1406">
        <v>36</v>
      </c>
      <c r="P1406">
        <v>13</v>
      </c>
      <c r="Q1406">
        <v>24</v>
      </c>
    </row>
    <row r="1407" spans="1:17" x14ac:dyDescent="0.25">
      <c r="A1407" s="7">
        <v>573011436</v>
      </c>
      <c r="B1407" t="s">
        <v>299</v>
      </c>
      <c r="C1407" t="s">
        <v>371</v>
      </c>
      <c r="D1407" s="5">
        <v>1</v>
      </c>
      <c r="E1407" s="5">
        <v>166</v>
      </c>
      <c r="F1407" s="5">
        <v>213</v>
      </c>
      <c r="G1407" s="5">
        <v>3</v>
      </c>
      <c r="H1407" s="5" t="s">
        <v>5</v>
      </c>
      <c r="I1407">
        <v>25</v>
      </c>
      <c r="J1407">
        <v>20</v>
      </c>
      <c r="K1407">
        <v>17</v>
      </c>
      <c r="L1407">
        <v>18</v>
      </c>
      <c r="M1407">
        <v>18</v>
      </c>
      <c r="N1407">
        <v>34</v>
      </c>
      <c r="P1407">
        <v>11</v>
      </c>
      <c r="Q1407">
        <v>23</v>
      </c>
    </row>
    <row r="1408" spans="1:17" x14ac:dyDescent="0.25">
      <c r="A1408" s="7">
        <v>541025323</v>
      </c>
      <c r="B1408" t="s">
        <v>299</v>
      </c>
      <c r="C1408" t="s">
        <v>372</v>
      </c>
      <c r="D1408" s="5">
        <v>10</v>
      </c>
      <c r="E1408" s="5">
        <v>153</v>
      </c>
      <c r="F1408" s="5">
        <v>195</v>
      </c>
      <c r="G1408" s="5">
        <v>3</v>
      </c>
      <c r="H1408" s="5" t="s">
        <v>5</v>
      </c>
      <c r="I1408">
        <v>22</v>
      </c>
      <c r="J1408">
        <v>16</v>
      </c>
      <c r="K1408">
        <v>17</v>
      </c>
      <c r="L1408">
        <v>18</v>
      </c>
      <c r="M1408">
        <v>20</v>
      </c>
      <c r="N1408">
        <v>24</v>
      </c>
      <c r="P1408">
        <v>12</v>
      </c>
      <c r="Q1408">
        <v>24</v>
      </c>
    </row>
    <row r="1409" spans="1:17" x14ac:dyDescent="0.25">
      <c r="A1409" s="7">
        <v>544020443</v>
      </c>
      <c r="B1409" t="s">
        <v>373</v>
      </c>
      <c r="C1409" t="s">
        <v>376</v>
      </c>
      <c r="D1409" s="5">
        <v>1</v>
      </c>
      <c r="E1409" s="5">
        <v>171</v>
      </c>
      <c r="F1409" s="5">
        <v>213</v>
      </c>
      <c r="G1409" s="5">
        <v>3</v>
      </c>
      <c r="H1409" s="5" t="s">
        <v>5</v>
      </c>
      <c r="I1409">
        <v>23</v>
      </c>
      <c r="J1409">
        <v>19</v>
      </c>
      <c r="K1409">
        <v>15</v>
      </c>
      <c r="L1409">
        <v>21</v>
      </c>
      <c r="M1409">
        <v>17</v>
      </c>
      <c r="N1409">
        <v>35</v>
      </c>
      <c r="P1409">
        <v>13</v>
      </c>
      <c r="Q1409">
        <v>28</v>
      </c>
    </row>
    <row r="1410" spans="1:17" x14ac:dyDescent="0.25">
      <c r="A1410" s="7">
        <v>544001930</v>
      </c>
      <c r="B1410" t="s">
        <v>373</v>
      </c>
      <c r="C1410" t="s">
        <v>374</v>
      </c>
      <c r="D1410" s="5">
        <v>1</v>
      </c>
      <c r="E1410" s="5">
        <v>156</v>
      </c>
      <c r="F1410" s="5">
        <v>213</v>
      </c>
      <c r="G1410" s="5">
        <v>3</v>
      </c>
      <c r="H1410" s="5" t="s">
        <v>5</v>
      </c>
      <c r="I1410">
        <v>20</v>
      </c>
      <c r="J1410">
        <v>18</v>
      </c>
      <c r="K1410">
        <v>14</v>
      </c>
      <c r="L1410">
        <v>18</v>
      </c>
      <c r="M1410">
        <v>17</v>
      </c>
      <c r="N1410">
        <v>36</v>
      </c>
      <c r="P1410">
        <v>14</v>
      </c>
      <c r="Q1410">
        <v>19</v>
      </c>
    </row>
    <row r="1411" spans="1:17" x14ac:dyDescent="0.25">
      <c r="A1411" s="7">
        <v>544020411</v>
      </c>
      <c r="B1411" t="s">
        <v>373</v>
      </c>
      <c r="C1411" t="s">
        <v>375</v>
      </c>
      <c r="D1411" s="5">
        <v>10</v>
      </c>
      <c r="E1411" s="5">
        <v>128</v>
      </c>
      <c r="F1411" s="5">
        <v>195</v>
      </c>
      <c r="G1411" s="5">
        <v>2</v>
      </c>
      <c r="H1411" s="5" t="s">
        <v>8</v>
      </c>
      <c r="I1411">
        <v>21</v>
      </c>
      <c r="J1411">
        <v>16</v>
      </c>
      <c r="K1411">
        <v>8</v>
      </c>
      <c r="L1411">
        <v>15</v>
      </c>
      <c r="M1411">
        <v>14</v>
      </c>
      <c r="N1411">
        <v>25</v>
      </c>
      <c r="P1411">
        <v>12</v>
      </c>
      <c r="Q1411">
        <v>17</v>
      </c>
    </row>
    <row r="1412" spans="1:17" x14ac:dyDescent="0.25">
      <c r="A1412" s="7">
        <v>544001659</v>
      </c>
      <c r="B1412" t="s">
        <v>373</v>
      </c>
      <c r="C1412" t="s">
        <v>377</v>
      </c>
      <c r="D1412" s="5">
        <v>4</v>
      </c>
      <c r="E1412" s="5">
        <v>108</v>
      </c>
      <c r="F1412" s="5">
        <v>166</v>
      </c>
      <c r="G1412" s="5">
        <v>2</v>
      </c>
      <c r="H1412" s="5" t="s">
        <v>8</v>
      </c>
      <c r="I1412">
        <v>17</v>
      </c>
      <c r="J1412">
        <v>20</v>
      </c>
      <c r="K1412">
        <v>10</v>
      </c>
      <c r="L1412">
        <v>15</v>
      </c>
      <c r="M1412">
        <v>13</v>
      </c>
      <c r="N1412">
        <v>14</v>
      </c>
      <c r="P1412">
        <v>0</v>
      </c>
      <c r="Q1412">
        <v>19</v>
      </c>
    </row>
    <row r="1413" spans="1:17" x14ac:dyDescent="0.25">
      <c r="A1413" s="7">
        <v>544001480</v>
      </c>
      <c r="B1413" t="s">
        <v>373</v>
      </c>
      <c r="C1413" t="s">
        <v>378</v>
      </c>
      <c r="D1413" s="5">
        <v>3</v>
      </c>
      <c r="E1413" s="5">
        <v>121</v>
      </c>
      <c r="F1413" s="5">
        <v>182</v>
      </c>
      <c r="G1413" s="5">
        <v>2</v>
      </c>
      <c r="H1413" s="5" t="s">
        <v>8</v>
      </c>
      <c r="I1413">
        <v>23</v>
      </c>
      <c r="J1413">
        <v>17</v>
      </c>
      <c r="K1413">
        <v>12</v>
      </c>
      <c r="L1413">
        <v>15</v>
      </c>
      <c r="M1413">
        <v>14</v>
      </c>
      <c r="N1413">
        <v>22</v>
      </c>
      <c r="P1413">
        <v>0</v>
      </c>
      <c r="Q1413">
        <v>18</v>
      </c>
    </row>
    <row r="1414" spans="1:17" x14ac:dyDescent="0.25">
      <c r="A1414" s="7">
        <v>544020588</v>
      </c>
      <c r="B1414" t="s">
        <v>373</v>
      </c>
      <c r="C1414" t="s">
        <v>379</v>
      </c>
      <c r="D1414" s="5">
        <v>1</v>
      </c>
      <c r="E1414" s="5">
        <v>145</v>
      </c>
      <c r="F1414" s="5">
        <v>213</v>
      </c>
      <c r="G1414" s="5">
        <v>3</v>
      </c>
      <c r="H1414" s="5" t="s">
        <v>5</v>
      </c>
      <c r="I1414">
        <v>19</v>
      </c>
      <c r="J1414">
        <v>14</v>
      </c>
      <c r="K1414">
        <v>15</v>
      </c>
      <c r="L1414">
        <v>18</v>
      </c>
      <c r="M1414">
        <v>17</v>
      </c>
      <c r="N1414">
        <v>28</v>
      </c>
      <c r="P1414">
        <v>12</v>
      </c>
      <c r="Q1414">
        <v>22</v>
      </c>
    </row>
    <row r="1415" spans="1:17" x14ac:dyDescent="0.25">
      <c r="A1415" s="7">
        <v>544020612</v>
      </c>
      <c r="B1415" t="s">
        <v>373</v>
      </c>
      <c r="C1415" t="s">
        <v>380</v>
      </c>
      <c r="D1415" s="5">
        <v>1</v>
      </c>
      <c r="E1415" s="5">
        <v>154</v>
      </c>
      <c r="F1415" s="5">
        <v>213</v>
      </c>
      <c r="G1415" s="5">
        <v>2</v>
      </c>
      <c r="H1415" s="5" t="s">
        <v>8</v>
      </c>
      <c r="I1415">
        <v>14</v>
      </c>
      <c r="J1415">
        <v>18</v>
      </c>
      <c r="K1415">
        <v>15</v>
      </c>
      <c r="L1415">
        <v>18</v>
      </c>
      <c r="M1415">
        <v>19</v>
      </c>
      <c r="N1415">
        <v>37</v>
      </c>
      <c r="P1415">
        <v>13</v>
      </c>
      <c r="Q1415">
        <v>20</v>
      </c>
    </row>
    <row r="1416" spans="1:17" x14ac:dyDescent="0.25">
      <c r="A1416" s="7">
        <v>544020549</v>
      </c>
      <c r="B1416" t="s">
        <v>373</v>
      </c>
      <c r="C1416" t="s">
        <v>381</v>
      </c>
      <c r="D1416" s="5">
        <v>1</v>
      </c>
      <c r="E1416" s="5">
        <v>161</v>
      </c>
      <c r="F1416" s="5">
        <v>213</v>
      </c>
      <c r="G1416" s="5">
        <v>3</v>
      </c>
      <c r="H1416" s="5" t="s">
        <v>5</v>
      </c>
      <c r="I1416">
        <v>21</v>
      </c>
      <c r="J1416">
        <v>18</v>
      </c>
      <c r="K1416">
        <v>14</v>
      </c>
      <c r="L1416">
        <v>19</v>
      </c>
      <c r="M1416">
        <v>19</v>
      </c>
      <c r="N1416">
        <v>36</v>
      </c>
      <c r="P1416">
        <v>14</v>
      </c>
      <c r="Q1416">
        <v>20</v>
      </c>
    </row>
    <row r="1417" spans="1:17" x14ac:dyDescent="0.25">
      <c r="A1417" s="7">
        <v>544020436</v>
      </c>
      <c r="B1417" t="s">
        <v>373</v>
      </c>
      <c r="C1417" t="s">
        <v>382</v>
      </c>
      <c r="D1417" s="5">
        <v>5</v>
      </c>
      <c r="E1417" s="5">
        <v>141</v>
      </c>
      <c r="F1417" s="5">
        <v>208</v>
      </c>
      <c r="G1417" s="5">
        <v>2</v>
      </c>
      <c r="H1417" s="5" t="s">
        <v>8</v>
      </c>
      <c r="I1417">
        <v>24</v>
      </c>
      <c r="J1417">
        <v>18</v>
      </c>
      <c r="K1417">
        <v>13</v>
      </c>
      <c r="L1417">
        <v>17</v>
      </c>
      <c r="M1417">
        <v>11</v>
      </c>
      <c r="N1417">
        <v>27</v>
      </c>
      <c r="P1417">
        <v>12</v>
      </c>
      <c r="Q1417">
        <v>19</v>
      </c>
    </row>
    <row r="1418" spans="1:17" x14ac:dyDescent="0.25">
      <c r="A1418" s="7">
        <v>544020468</v>
      </c>
      <c r="B1418" t="s">
        <v>373</v>
      </c>
      <c r="C1418" t="s">
        <v>383</v>
      </c>
      <c r="D1418" s="5">
        <v>1</v>
      </c>
      <c r="E1418" s="5">
        <v>132</v>
      </c>
      <c r="F1418" s="5">
        <v>213</v>
      </c>
      <c r="G1418" s="5">
        <v>2</v>
      </c>
      <c r="H1418" s="5" t="s">
        <v>8</v>
      </c>
      <c r="I1418">
        <v>20</v>
      </c>
      <c r="J1418">
        <v>14</v>
      </c>
      <c r="K1418">
        <v>11</v>
      </c>
      <c r="L1418">
        <v>16</v>
      </c>
      <c r="M1418">
        <v>17</v>
      </c>
      <c r="N1418">
        <v>25</v>
      </c>
      <c r="P1418">
        <v>12</v>
      </c>
      <c r="Q1418">
        <v>17</v>
      </c>
    </row>
    <row r="1419" spans="1:17" x14ac:dyDescent="0.25">
      <c r="A1419" s="7">
        <v>544020531</v>
      </c>
      <c r="B1419" t="s">
        <v>373</v>
      </c>
      <c r="C1419" t="s">
        <v>384</v>
      </c>
      <c r="D1419" s="5">
        <v>1</v>
      </c>
      <c r="E1419" s="5">
        <v>130</v>
      </c>
      <c r="F1419" s="5">
        <v>213</v>
      </c>
      <c r="G1419" s="5">
        <v>1</v>
      </c>
      <c r="H1419" s="5" t="s">
        <v>7</v>
      </c>
      <c r="I1419">
        <v>23</v>
      </c>
      <c r="J1419">
        <v>16</v>
      </c>
      <c r="K1419">
        <v>13</v>
      </c>
      <c r="L1419">
        <v>0</v>
      </c>
      <c r="M1419">
        <v>17</v>
      </c>
      <c r="N1419">
        <v>27</v>
      </c>
      <c r="P1419">
        <v>13</v>
      </c>
      <c r="Q1419">
        <v>21</v>
      </c>
    </row>
    <row r="1420" spans="1:17" x14ac:dyDescent="0.25">
      <c r="A1420" s="7">
        <v>544020490</v>
      </c>
      <c r="B1420" t="s">
        <v>373</v>
      </c>
      <c r="C1420" t="s">
        <v>385</v>
      </c>
      <c r="D1420" s="5">
        <v>1</v>
      </c>
      <c r="E1420" s="5">
        <v>152</v>
      </c>
      <c r="F1420" s="5">
        <v>213</v>
      </c>
      <c r="G1420" s="5">
        <v>3</v>
      </c>
      <c r="H1420" s="5" t="s">
        <v>5</v>
      </c>
      <c r="I1420">
        <v>22</v>
      </c>
      <c r="J1420">
        <v>18</v>
      </c>
      <c r="K1420">
        <v>16</v>
      </c>
      <c r="L1420">
        <v>16</v>
      </c>
      <c r="M1420">
        <v>17</v>
      </c>
      <c r="N1420">
        <v>31</v>
      </c>
      <c r="P1420">
        <v>12</v>
      </c>
      <c r="Q1420">
        <v>20</v>
      </c>
    </row>
    <row r="1421" spans="1:17" x14ac:dyDescent="0.25">
      <c r="A1421" s="7">
        <v>544020563</v>
      </c>
      <c r="B1421" t="s">
        <v>373</v>
      </c>
      <c r="C1421" t="s">
        <v>386</v>
      </c>
      <c r="D1421" s="5">
        <v>5</v>
      </c>
      <c r="E1421" s="5">
        <v>135</v>
      </c>
      <c r="F1421" s="5">
        <v>208</v>
      </c>
      <c r="G1421" s="5">
        <v>2</v>
      </c>
      <c r="H1421" s="5" t="s">
        <v>8</v>
      </c>
      <c r="I1421">
        <v>21</v>
      </c>
      <c r="J1421">
        <v>20</v>
      </c>
      <c r="K1421">
        <v>16</v>
      </c>
      <c r="L1421">
        <v>18</v>
      </c>
      <c r="M1421">
        <v>16</v>
      </c>
      <c r="N1421">
        <v>20</v>
      </c>
      <c r="P1421">
        <v>11</v>
      </c>
      <c r="Q1421">
        <v>13</v>
      </c>
    </row>
    <row r="1422" spans="1:17" x14ac:dyDescent="0.25">
      <c r="A1422" s="7">
        <v>544020605</v>
      </c>
      <c r="B1422" t="s">
        <v>373</v>
      </c>
      <c r="C1422" t="s">
        <v>387</v>
      </c>
      <c r="D1422" s="5">
        <v>10</v>
      </c>
      <c r="E1422" s="5">
        <v>155</v>
      </c>
      <c r="F1422" s="5">
        <v>195</v>
      </c>
      <c r="G1422" s="5">
        <v>3</v>
      </c>
      <c r="H1422" s="5" t="s">
        <v>5</v>
      </c>
      <c r="I1422">
        <v>24</v>
      </c>
      <c r="J1422">
        <v>18</v>
      </c>
      <c r="K1422">
        <v>16</v>
      </c>
      <c r="L1422">
        <v>19</v>
      </c>
      <c r="M1422">
        <v>15</v>
      </c>
      <c r="N1422">
        <v>28</v>
      </c>
      <c r="P1422">
        <v>13</v>
      </c>
      <c r="Q1422">
        <v>22</v>
      </c>
    </row>
    <row r="1423" spans="1:17" x14ac:dyDescent="0.25">
      <c r="A1423" s="7">
        <v>544020482</v>
      </c>
      <c r="B1423" t="s">
        <v>373</v>
      </c>
      <c r="C1423" t="s">
        <v>388</v>
      </c>
      <c r="D1423" s="5">
        <v>2</v>
      </c>
      <c r="E1423" s="5">
        <v>155</v>
      </c>
      <c r="F1423" s="5">
        <v>197</v>
      </c>
      <c r="G1423" s="5">
        <v>3</v>
      </c>
      <c r="H1423" s="5" t="s">
        <v>5</v>
      </c>
      <c r="I1423">
        <v>24</v>
      </c>
      <c r="J1423">
        <v>16</v>
      </c>
      <c r="K1423">
        <v>12</v>
      </c>
      <c r="L1423">
        <v>18</v>
      </c>
      <c r="M1423">
        <v>19</v>
      </c>
      <c r="N1423">
        <v>31</v>
      </c>
      <c r="P1423">
        <v>13</v>
      </c>
      <c r="Q1423">
        <v>22</v>
      </c>
    </row>
    <row r="1424" spans="1:17" x14ac:dyDescent="0.25">
      <c r="A1424" s="7">
        <v>544001539</v>
      </c>
      <c r="B1424" t="s">
        <v>373</v>
      </c>
      <c r="C1424" t="s">
        <v>389</v>
      </c>
      <c r="D1424" s="5">
        <v>3</v>
      </c>
      <c r="E1424" s="5">
        <v>84</v>
      </c>
      <c r="F1424" s="5">
        <v>182</v>
      </c>
      <c r="G1424" s="5">
        <v>1</v>
      </c>
      <c r="H1424" s="5" t="s">
        <v>7</v>
      </c>
      <c r="I1424">
        <v>23</v>
      </c>
      <c r="J1424">
        <v>18</v>
      </c>
      <c r="K1424">
        <v>10</v>
      </c>
      <c r="L1424">
        <v>11</v>
      </c>
      <c r="M1424">
        <v>7</v>
      </c>
      <c r="N1424">
        <v>0</v>
      </c>
      <c r="P1424">
        <v>0</v>
      </c>
      <c r="Q1424">
        <v>15</v>
      </c>
    </row>
    <row r="1425" spans="1:17" x14ac:dyDescent="0.25">
      <c r="A1425" s="7">
        <v>544020524</v>
      </c>
      <c r="B1425" t="s">
        <v>373</v>
      </c>
      <c r="C1425" t="s">
        <v>390</v>
      </c>
      <c r="D1425" s="5">
        <v>1</v>
      </c>
      <c r="E1425" s="5">
        <v>129</v>
      </c>
      <c r="F1425" s="5">
        <v>213</v>
      </c>
      <c r="G1425" s="5">
        <v>1</v>
      </c>
      <c r="H1425" s="5" t="s">
        <v>7</v>
      </c>
      <c r="I1425">
        <v>23</v>
      </c>
      <c r="J1425">
        <v>17</v>
      </c>
      <c r="K1425">
        <v>14</v>
      </c>
      <c r="L1425">
        <v>19</v>
      </c>
      <c r="M1425">
        <v>17</v>
      </c>
      <c r="N1425">
        <v>0</v>
      </c>
      <c r="P1425">
        <v>14</v>
      </c>
      <c r="Q1425">
        <v>25</v>
      </c>
    </row>
    <row r="1426" spans="1:17" x14ac:dyDescent="0.25">
      <c r="A1426" s="7">
        <v>544020524</v>
      </c>
      <c r="B1426" t="s">
        <v>373</v>
      </c>
      <c r="C1426" t="s">
        <v>390</v>
      </c>
      <c r="D1426" s="5">
        <v>2</v>
      </c>
      <c r="E1426" s="5">
        <v>161</v>
      </c>
      <c r="F1426" s="5">
        <v>197</v>
      </c>
      <c r="G1426" s="5">
        <v>3</v>
      </c>
      <c r="H1426" s="5" t="s">
        <v>5</v>
      </c>
      <c r="I1426">
        <v>23</v>
      </c>
      <c r="J1426">
        <v>17</v>
      </c>
      <c r="K1426">
        <v>14</v>
      </c>
      <c r="L1426">
        <v>18</v>
      </c>
      <c r="M1426">
        <v>20</v>
      </c>
      <c r="N1426">
        <v>29</v>
      </c>
      <c r="P1426">
        <v>14</v>
      </c>
      <c r="Q1426">
        <v>26</v>
      </c>
    </row>
    <row r="1427" spans="1:17" x14ac:dyDescent="0.25">
      <c r="A1427" s="7">
        <v>544020570</v>
      </c>
      <c r="B1427" t="s">
        <v>373</v>
      </c>
      <c r="C1427" t="s">
        <v>391</v>
      </c>
      <c r="D1427" s="5">
        <v>2</v>
      </c>
      <c r="E1427" s="5">
        <v>123</v>
      </c>
      <c r="F1427" s="5">
        <v>197</v>
      </c>
      <c r="G1427" s="5">
        <v>2</v>
      </c>
      <c r="H1427" s="5" t="s">
        <v>8</v>
      </c>
      <c r="I1427">
        <v>17</v>
      </c>
      <c r="J1427">
        <v>13</v>
      </c>
      <c r="K1427">
        <v>12</v>
      </c>
      <c r="L1427">
        <v>16</v>
      </c>
      <c r="M1427">
        <v>13</v>
      </c>
      <c r="N1427">
        <v>19</v>
      </c>
      <c r="P1427">
        <v>12</v>
      </c>
      <c r="Q1427">
        <v>21</v>
      </c>
    </row>
    <row r="1428" spans="1:17" x14ac:dyDescent="0.25">
      <c r="A1428" s="7">
        <v>544020595</v>
      </c>
      <c r="B1428" t="s">
        <v>373</v>
      </c>
      <c r="C1428" t="s">
        <v>392</v>
      </c>
      <c r="D1428" s="5">
        <v>1</v>
      </c>
      <c r="E1428" s="5">
        <v>129</v>
      </c>
      <c r="F1428" s="5">
        <v>213</v>
      </c>
      <c r="G1428" s="5">
        <v>2</v>
      </c>
      <c r="H1428" s="5" t="s">
        <v>8</v>
      </c>
      <c r="I1428">
        <v>18</v>
      </c>
      <c r="J1428">
        <v>15</v>
      </c>
      <c r="K1428">
        <v>13</v>
      </c>
      <c r="L1428">
        <v>15</v>
      </c>
      <c r="M1428">
        <v>14</v>
      </c>
      <c r="N1428">
        <v>25</v>
      </c>
      <c r="P1428">
        <v>11</v>
      </c>
      <c r="Q1428">
        <v>18</v>
      </c>
    </row>
    <row r="1429" spans="1:17" x14ac:dyDescent="0.25">
      <c r="A1429" s="7">
        <v>544020475</v>
      </c>
      <c r="B1429" t="s">
        <v>373</v>
      </c>
      <c r="C1429" t="s">
        <v>393</v>
      </c>
      <c r="D1429" s="5">
        <v>5</v>
      </c>
      <c r="E1429" s="5">
        <v>142</v>
      </c>
      <c r="F1429" s="5">
        <v>208</v>
      </c>
      <c r="G1429" s="5">
        <v>3</v>
      </c>
      <c r="H1429" s="5" t="s">
        <v>5</v>
      </c>
      <c r="I1429">
        <v>20</v>
      </c>
      <c r="J1429">
        <v>21</v>
      </c>
      <c r="K1429">
        <v>14</v>
      </c>
      <c r="L1429">
        <v>18</v>
      </c>
      <c r="M1429">
        <v>14</v>
      </c>
      <c r="N1429">
        <v>25</v>
      </c>
      <c r="P1429">
        <v>10</v>
      </c>
      <c r="Q1429">
        <v>20</v>
      </c>
    </row>
    <row r="1430" spans="1:17" x14ac:dyDescent="0.25">
      <c r="A1430" s="7">
        <v>544020429</v>
      </c>
      <c r="B1430" t="s">
        <v>373</v>
      </c>
      <c r="C1430" t="s">
        <v>394</v>
      </c>
      <c r="D1430" s="5">
        <v>1</v>
      </c>
      <c r="E1430" s="5">
        <v>144</v>
      </c>
      <c r="F1430" s="5">
        <v>213</v>
      </c>
      <c r="G1430" s="5">
        <v>3</v>
      </c>
      <c r="H1430" s="5" t="s">
        <v>5</v>
      </c>
      <c r="I1430">
        <v>19</v>
      </c>
      <c r="J1430">
        <v>16</v>
      </c>
      <c r="K1430">
        <v>16</v>
      </c>
      <c r="L1430">
        <v>17</v>
      </c>
      <c r="M1430">
        <v>16</v>
      </c>
      <c r="N1430">
        <v>30</v>
      </c>
      <c r="P1430">
        <v>11</v>
      </c>
      <c r="Q1430">
        <v>19</v>
      </c>
    </row>
    <row r="1431" spans="1:17" x14ac:dyDescent="0.25">
      <c r="A1431" s="7">
        <v>544011255</v>
      </c>
      <c r="B1431" t="s">
        <v>373</v>
      </c>
      <c r="C1431" t="s">
        <v>395</v>
      </c>
      <c r="D1431" s="5">
        <v>5</v>
      </c>
      <c r="E1431" s="5">
        <v>137</v>
      </c>
      <c r="F1431" s="5">
        <v>208</v>
      </c>
      <c r="G1431" s="5">
        <v>3</v>
      </c>
      <c r="H1431" s="5" t="s">
        <v>5</v>
      </c>
      <c r="I1431">
        <v>18</v>
      </c>
      <c r="J1431">
        <v>14</v>
      </c>
      <c r="K1431">
        <v>13</v>
      </c>
      <c r="L1431">
        <v>17</v>
      </c>
      <c r="M1431">
        <v>19</v>
      </c>
      <c r="N1431">
        <v>24</v>
      </c>
      <c r="P1431">
        <v>12</v>
      </c>
      <c r="Q1431">
        <v>20</v>
      </c>
    </row>
    <row r="1432" spans="1:17" x14ac:dyDescent="0.25">
      <c r="A1432" s="7">
        <v>544014009</v>
      </c>
      <c r="B1432" t="s">
        <v>373</v>
      </c>
      <c r="C1432" t="s">
        <v>396</v>
      </c>
      <c r="D1432" s="5">
        <v>5</v>
      </c>
      <c r="E1432" s="5">
        <v>140</v>
      </c>
      <c r="F1432" s="5">
        <v>208</v>
      </c>
      <c r="G1432" s="5">
        <v>3</v>
      </c>
      <c r="H1432" s="5" t="s">
        <v>5</v>
      </c>
      <c r="I1432">
        <v>17</v>
      </c>
      <c r="J1432">
        <v>16</v>
      </c>
      <c r="K1432">
        <v>16</v>
      </c>
      <c r="L1432">
        <v>17</v>
      </c>
      <c r="M1432">
        <v>13</v>
      </c>
      <c r="N1432">
        <v>27</v>
      </c>
      <c r="P1432">
        <v>12</v>
      </c>
      <c r="Q1432">
        <v>22</v>
      </c>
    </row>
    <row r="1433" spans="1:17" x14ac:dyDescent="0.25">
      <c r="A1433" s="7">
        <v>549001765</v>
      </c>
      <c r="B1433" t="s">
        <v>397</v>
      </c>
      <c r="C1433" t="s">
        <v>398</v>
      </c>
      <c r="D1433" s="5">
        <v>1</v>
      </c>
      <c r="E1433" s="5">
        <v>155</v>
      </c>
      <c r="F1433" s="5">
        <v>213</v>
      </c>
      <c r="G1433" s="5">
        <v>3</v>
      </c>
      <c r="H1433" s="5" t="s">
        <v>5</v>
      </c>
      <c r="I1433">
        <v>24</v>
      </c>
      <c r="J1433">
        <v>17</v>
      </c>
      <c r="K1433">
        <v>17</v>
      </c>
      <c r="L1433">
        <v>18</v>
      </c>
      <c r="M1433">
        <v>17</v>
      </c>
      <c r="N1433">
        <v>33</v>
      </c>
      <c r="P1433">
        <v>11</v>
      </c>
      <c r="Q1433">
        <v>18</v>
      </c>
    </row>
    <row r="1434" spans="1:17" x14ac:dyDescent="0.25">
      <c r="A1434" s="7">
        <v>549001780</v>
      </c>
      <c r="B1434" t="s">
        <v>397</v>
      </c>
      <c r="C1434" t="s">
        <v>399</v>
      </c>
      <c r="D1434" s="5">
        <v>1</v>
      </c>
      <c r="E1434" s="5">
        <v>111</v>
      </c>
      <c r="F1434" s="5">
        <v>213</v>
      </c>
      <c r="G1434" s="5">
        <v>1</v>
      </c>
      <c r="H1434" s="5" t="s">
        <v>7</v>
      </c>
      <c r="I1434">
        <v>22</v>
      </c>
      <c r="J1434">
        <v>17</v>
      </c>
      <c r="K1434">
        <v>15</v>
      </c>
      <c r="L1434">
        <v>15</v>
      </c>
      <c r="M1434">
        <v>13</v>
      </c>
      <c r="N1434">
        <v>0</v>
      </c>
      <c r="P1434">
        <v>12</v>
      </c>
      <c r="Q1434">
        <v>17</v>
      </c>
    </row>
    <row r="1435" spans="1:17" x14ac:dyDescent="0.25">
      <c r="A1435" s="7">
        <v>549001772</v>
      </c>
      <c r="B1435" t="s">
        <v>397</v>
      </c>
      <c r="C1435" t="s">
        <v>400</v>
      </c>
      <c r="D1435" s="5">
        <v>5</v>
      </c>
      <c r="E1435" s="5">
        <v>123</v>
      </c>
      <c r="F1435" s="5">
        <v>208</v>
      </c>
      <c r="G1435" s="5">
        <v>1</v>
      </c>
      <c r="H1435" s="5" t="s">
        <v>7</v>
      </c>
      <c r="I1435">
        <v>19</v>
      </c>
      <c r="J1435">
        <v>15</v>
      </c>
      <c r="K1435">
        <v>0</v>
      </c>
      <c r="L1435">
        <v>17</v>
      </c>
      <c r="M1435">
        <v>16</v>
      </c>
      <c r="N1435">
        <v>26</v>
      </c>
      <c r="P1435">
        <v>12</v>
      </c>
      <c r="Q1435">
        <v>18</v>
      </c>
    </row>
    <row r="1436" spans="1:17" x14ac:dyDescent="0.25">
      <c r="A1436" s="7">
        <v>549001797</v>
      </c>
      <c r="B1436" t="s">
        <v>397</v>
      </c>
      <c r="C1436" t="s">
        <v>401</v>
      </c>
      <c r="D1436" s="5">
        <v>1</v>
      </c>
      <c r="E1436" s="5">
        <v>141</v>
      </c>
      <c r="F1436" s="5">
        <v>213</v>
      </c>
      <c r="G1436" s="5">
        <v>3</v>
      </c>
      <c r="H1436" s="5" t="s">
        <v>5</v>
      </c>
      <c r="I1436">
        <v>18</v>
      </c>
      <c r="J1436">
        <v>14</v>
      </c>
      <c r="K1436">
        <v>16</v>
      </c>
      <c r="L1436">
        <v>18</v>
      </c>
      <c r="M1436">
        <v>15</v>
      </c>
      <c r="N1436">
        <v>29</v>
      </c>
      <c r="P1436">
        <v>13</v>
      </c>
      <c r="Q1436">
        <v>18</v>
      </c>
    </row>
  </sheetData>
  <phoneticPr fontId="6" type="noConversion"/>
  <conditionalFormatting sqref="H2:H1436">
    <cfRule type="cellIs" dxfId="264" priority="1" operator="equal">
      <formula>"Высокий"</formula>
    </cfRule>
    <cfRule type="cellIs" dxfId="263" priority="2" operator="equal">
      <formula>"Средний"</formula>
    </cfRule>
    <cfRule type="cellIs" dxfId="262" priority="3" operator="equal">
      <formula>"Базовый"</formula>
    </cfRule>
    <cfRule type="cellIs" dxfId="261" priority="4" operator="equal">
      <formula>"Ниже базового"</formula>
    </cfRule>
  </conditionalFormatting>
  <pageMargins left="0.75" right="0.75" top="1" bottom="1" header="0.5" footer="0.5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10975-9F1F-4302-92A6-61831FFF4AA0}">
  <dimension ref="A1:D59"/>
  <sheetViews>
    <sheetView workbookViewId="0">
      <selection activeCell="A2" sqref="A2"/>
    </sheetView>
  </sheetViews>
  <sheetFormatPr defaultRowHeight="15" x14ac:dyDescent="0.25"/>
  <cols>
    <col min="1" max="1" width="11" bestFit="1" customWidth="1"/>
    <col min="2" max="2" width="23.85546875" bestFit="1" customWidth="1"/>
    <col min="3" max="3" width="53.85546875" bestFit="1" customWidth="1"/>
    <col min="4" max="4" width="15.7109375" bestFit="1" customWidth="1"/>
  </cols>
  <sheetData>
    <row r="1" spans="1:4" x14ac:dyDescent="0.25">
      <c r="A1" t="s">
        <v>0</v>
      </c>
      <c r="B1" t="s">
        <v>10</v>
      </c>
      <c r="C1" t="s">
        <v>1</v>
      </c>
      <c r="D1" t="s">
        <v>1458</v>
      </c>
    </row>
    <row r="2" spans="1:4" x14ac:dyDescent="0.25">
      <c r="A2" s="7">
        <v>538000752</v>
      </c>
      <c r="B2" t="s">
        <v>1360</v>
      </c>
      <c r="C2" t="s">
        <v>1361</v>
      </c>
      <c r="D2" s="3">
        <v>21</v>
      </c>
    </row>
    <row r="3" spans="1:4" x14ac:dyDescent="0.25">
      <c r="A3" s="7">
        <v>511003160</v>
      </c>
      <c r="B3" t="s">
        <v>460</v>
      </c>
      <c r="C3" t="s">
        <v>463</v>
      </c>
      <c r="D3" s="3">
        <v>8</v>
      </c>
    </row>
    <row r="4" spans="1:4" x14ac:dyDescent="0.25">
      <c r="A4" s="7">
        <v>535003628</v>
      </c>
      <c r="B4" t="s">
        <v>1192</v>
      </c>
      <c r="C4" t="s">
        <v>1217</v>
      </c>
      <c r="D4" s="3">
        <v>3</v>
      </c>
    </row>
    <row r="5" spans="1:4" x14ac:dyDescent="0.25">
      <c r="A5" s="7">
        <v>529010419</v>
      </c>
      <c r="B5" t="s">
        <v>976</v>
      </c>
      <c r="C5" t="s">
        <v>1008</v>
      </c>
      <c r="D5" s="3">
        <v>3</v>
      </c>
    </row>
    <row r="6" spans="1:4" x14ac:dyDescent="0.25">
      <c r="A6" s="7">
        <v>502006782</v>
      </c>
      <c r="B6" t="s">
        <v>27</v>
      </c>
      <c r="C6" t="s">
        <v>50</v>
      </c>
      <c r="D6" s="3">
        <v>2</v>
      </c>
    </row>
    <row r="7" spans="1:4" x14ac:dyDescent="0.25">
      <c r="A7" s="7">
        <v>529010384</v>
      </c>
      <c r="B7" t="s">
        <v>976</v>
      </c>
      <c r="C7" t="s">
        <v>1009</v>
      </c>
      <c r="D7" s="3">
        <v>2</v>
      </c>
    </row>
    <row r="8" spans="1:4" x14ac:dyDescent="0.25">
      <c r="A8" s="7">
        <v>530009231</v>
      </c>
      <c r="B8" t="s">
        <v>1016</v>
      </c>
      <c r="C8" t="s">
        <v>1037</v>
      </c>
      <c r="D8" s="3">
        <v>2</v>
      </c>
    </row>
    <row r="9" spans="1:4" x14ac:dyDescent="0.25">
      <c r="A9" s="7">
        <v>530008566</v>
      </c>
      <c r="B9" t="s">
        <v>1016</v>
      </c>
      <c r="C9" t="s">
        <v>1062</v>
      </c>
      <c r="D9" s="3">
        <v>2</v>
      </c>
    </row>
    <row r="10" spans="1:4" x14ac:dyDescent="0.25">
      <c r="A10" s="7">
        <v>530008559</v>
      </c>
      <c r="B10" t="s">
        <v>1016</v>
      </c>
      <c r="C10" t="s">
        <v>1067</v>
      </c>
      <c r="D10" s="3">
        <v>2</v>
      </c>
    </row>
    <row r="11" spans="1:4" x14ac:dyDescent="0.25">
      <c r="A11" s="7">
        <v>532000516</v>
      </c>
      <c r="B11" t="s">
        <v>1093</v>
      </c>
      <c r="C11" t="s">
        <v>1095</v>
      </c>
      <c r="D11" s="3">
        <v>2</v>
      </c>
    </row>
    <row r="12" spans="1:4" x14ac:dyDescent="0.25">
      <c r="A12" s="7">
        <v>532000636</v>
      </c>
      <c r="B12" t="s">
        <v>1093</v>
      </c>
      <c r="C12" t="s">
        <v>1096</v>
      </c>
      <c r="D12" s="3">
        <v>2</v>
      </c>
    </row>
    <row r="13" spans="1:4" x14ac:dyDescent="0.25">
      <c r="A13" s="7">
        <v>532010070</v>
      </c>
      <c r="B13" t="s">
        <v>1093</v>
      </c>
      <c r="C13" t="s">
        <v>1107</v>
      </c>
      <c r="D13" s="3">
        <v>2</v>
      </c>
    </row>
    <row r="14" spans="1:4" x14ac:dyDescent="0.25">
      <c r="A14" s="7">
        <v>536015048</v>
      </c>
      <c r="B14" t="s">
        <v>1219</v>
      </c>
      <c r="C14" t="s">
        <v>1220</v>
      </c>
      <c r="D14" s="3">
        <v>2</v>
      </c>
    </row>
    <row r="15" spans="1:4" x14ac:dyDescent="0.25">
      <c r="A15" s="7">
        <v>536007343</v>
      </c>
      <c r="B15" t="s">
        <v>1219</v>
      </c>
      <c r="C15" t="s">
        <v>1232</v>
      </c>
      <c r="D15" s="3">
        <v>2</v>
      </c>
    </row>
    <row r="16" spans="1:4" x14ac:dyDescent="0.25">
      <c r="A16" s="7">
        <v>536006484</v>
      </c>
      <c r="B16" t="s">
        <v>1219</v>
      </c>
      <c r="C16" t="s">
        <v>1243</v>
      </c>
      <c r="D16" s="3">
        <v>2</v>
      </c>
    </row>
    <row r="17" spans="1:4" x14ac:dyDescent="0.25">
      <c r="A17" s="7">
        <v>505008107</v>
      </c>
      <c r="B17" t="s">
        <v>1258</v>
      </c>
      <c r="C17" t="s">
        <v>1264</v>
      </c>
      <c r="D17" s="3">
        <v>2</v>
      </c>
    </row>
    <row r="18" spans="1:4" x14ac:dyDescent="0.25">
      <c r="A18" s="7">
        <v>534029736</v>
      </c>
      <c r="B18" t="s">
        <v>1258</v>
      </c>
      <c r="C18" t="s">
        <v>1278</v>
      </c>
      <c r="D18" s="3">
        <v>2</v>
      </c>
    </row>
    <row r="19" spans="1:4" x14ac:dyDescent="0.25">
      <c r="A19" s="7">
        <v>546019683</v>
      </c>
      <c r="B19" t="s">
        <v>1258</v>
      </c>
      <c r="C19" t="s">
        <v>1281</v>
      </c>
      <c r="D19" s="3">
        <v>2</v>
      </c>
    </row>
    <row r="20" spans="1:4" x14ac:dyDescent="0.25">
      <c r="A20" s="7">
        <v>516008405</v>
      </c>
      <c r="B20" t="s">
        <v>1258</v>
      </c>
      <c r="C20" t="s">
        <v>1301</v>
      </c>
      <c r="D20" s="3">
        <v>2</v>
      </c>
    </row>
    <row r="21" spans="1:4" x14ac:dyDescent="0.25">
      <c r="A21" s="7">
        <v>539011193</v>
      </c>
      <c r="B21" t="s">
        <v>1258</v>
      </c>
      <c r="C21" t="s">
        <v>1331</v>
      </c>
      <c r="D21" s="3">
        <v>2</v>
      </c>
    </row>
    <row r="22" spans="1:4" x14ac:dyDescent="0.25">
      <c r="A22" s="7">
        <v>537004680</v>
      </c>
      <c r="B22" t="s">
        <v>1337</v>
      </c>
      <c r="C22" t="s">
        <v>1344</v>
      </c>
      <c r="D22" s="3">
        <v>2</v>
      </c>
    </row>
    <row r="23" spans="1:4" x14ac:dyDescent="0.25">
      <c r="A23" s="7">
        <v>537003983</v>
      </c>
      <c r="B23" t="s">
        <v>1337</v>
      </c>
      <c r="C23" t="s">
        <v>1345</v>
      </c>
      <c r="D23" s="3">
        <v>2</v>
      </c>
    </row>
    <row r="24" spans="1:4" x14ac:dyDescent="0.25">
      <c r="A24" s="7">
        <v>528008495</v>
      </c>
      <c r="B24" t="s">
        <v>1413</v>
      </c>
      <c r="C24" t="s">
        <v>1420</v>
      </c>
      <c r="D24" s="3">
        <v>2</v>
      </c>
    </row>
    <row r="25" spans="1:4" x14ac:dyDescent="0.25">
      <c r="A25" s="7">
        <v>528008417</v>
      </c>
      <c r="B25" t="s">
        <v>1413</v>
      </c>
      <c r="C25" t="s">
        <v>1428</v>
      </c>
      <c r="D25" s="3">
        <v>2</v>
      </c>
    </row>
    <row r="26" spans="1:4" x14ac:dyDescent="0.25">
      <c r="A26" s="7">
        <v>528008350</v>
      </c>
      <c r="B26" t="s">
        <v>1413</v>
      </c>
      <c r="C26" t="s">
        <v>1448</v>
      </c>
      <c r="D26" s="3">
        <v>2</v>
      </c>
    </row>
    <row r="27" spans="1:4" x14ac:dyDescent="0.25">
      <c r="A27" s="7">
        <v>528008216</v>
      </c>
      <c r="B27" t="s">
        <v>1413</v>
      </c>
      <c r="C27" t="s">
        <v>1452</v>
      </c>
      <c r="D27" s="3">
        <v>2</v>
      </c>
    </row>
    <row r="28" spans="1:4" x14ac:dyDescent="0.25">
      <c r="A28" s="7">
        <v>547004680</v>
      </c>
      <c r="B28" t="s">
        <v>287</v>
      </c>
      <c r="C28" t="s">
        <v>296</v>
      </c>
      <c r="D28" s="3">
        <v>2</v>
      </c>
    </row>
    <row r="29" spans="1:4" x14ac:dyDescent="0.25">
      <c r="A29" s="7">
        <v>536006477</v>
      </c>
      <c r="B29" t="s">
        <v>1219</v>
      </c>
      <c r="C29" t="s">
        <v>1245</v>
      </c>
      <c r="D29" s="3">
        <v>2</v>
      </c>
    </row>
    <row r="30" spans="1:4" x14ac:dyDescent="0.25">
      <c r="A30" s="7">
        <v>527003871</v>
      </c>
      <c r="B30" t="s">
        <v>953</v>
      </c>
      <c r="C30" t="s">
        <v>974</v>
      </c>
      <c r="D30" s="3">
        <v>2</v>
      </c>
    </row>
    <row r="31" spans="1:4" x14ac:dyDescent="0.25">
      <c r="A31" s="7">
        <v>527001592</v>
      </c>
      <c r="B31" t="s">
        <v>953</v>
      </c>
      <c r="C31" t="s">
        <v>968</v>
      </c>
      <c r="D31" s="3">
        <v>2</v>
      </c>
    </row>
    <row r="32" spans="1:4" x14ac:dyDescent="0.25">
      <c r="A32" s="7">
        <v>527002885</v>
      </c>
      <c r="B32" t="s">
        <v>953</v>
      </c>
      <c r="C32" t="s">
        <v>962</v>
      </c>
      <c r="D32" s="3">
        <v>2</v>
      </c>
    </row>
    <row r="33" spans="1:4" x14ac:dyDescent="0.25">
      <c r="A33" s="7">
        <v>503005340</v>
      </c>
      <c r="B33" t="s">
        <v>73</v>
      </c>
      <c r="C33" t="s">
        <v>74</v>
      </c>
      <c r="D33" s="3">
        <v>2</v>
      </c>
    </row>
    <row r="34" spans="1:4" x14ac:dyDescent="0.25">
      <c r="A34" s="7">
        <v>506006208</v>
      </c>
      <c r="B34" t="s">
        <v>140</v>
      </c>
      <c r="C34" t="s">
        <v>142</v>
      </c>
      <c r="D34" s="3">
        <v>2</v>
      </c>
    </row>
    <row r="35" spans="1:4" x14ac:dyDescent="0.25">
      <c r="A35" s="7">
        <v>506005772</v>
      </c>
      <c r="B35" t="s">
        <v>140</v>
      </c>
      <c r="C35" t="s">
        <v>148</v>
      </c>
      <c r="D35" s="3">
        <v>2</v>
      </c>
    </row>
    <row r="36" spans="1:4" x14ac:dyDescent="0.25">
      <c r="A36" s="7">
        <v>506006134</v>
      </c>
      <c r="B36" t="s">
        <v>140</v>
      </c>
      <c r="C36" t="s">
        <v>155</v>
      </c>
      <c r="D36" s="3">
        <v>2</v>
      </c>
    </row>
    <row r="37" spans="1:4" x14ac:dyDescent="0.25">
      <c r="A37" s="7">
        <v>510008247</v>
      </c>
      <c r="B37" t="s">
        <v>433</v>
      </c>
      <c r="C37" t="s">
        <v>444</v>
      </c>
      <c r="D37" s="3">
        <v>2</v>
      </c>
    </row>
    <row r="38" spans="1:4" x14ac:dyDescent="0.25">
      <c r="A38" s="7">
        <v>510008286</v>
      </c>
      <c r="B38" t="s">
        <v>433</v>
      </c>
      <c r="C38" t="s">
        <v>449</v>
      </c>
      <c r="D38" s="3">
        <v>2</v>
      </c>
    </row>
    <row r="39" spans="1:4" x14ac:dyDescent="0.25">
      <c r="A39" s="7">
        <v>510008624</v>
      </c>
      <c r="B39" t="s">
        <v>433</v>
      </c>
      <c r="C39" t="s">
        <v>458</v>
      </c>
      <c r="D39" s="3">
        <v>2</v>
      </c>
    </row>
    <row r="40" spans="1:4" x14ac:dyDescent="0.25">
      <c r="A40" s="7">
        <v>511003202</v>
      </c>
      <c r="B40" t="s">
        <v>460</v>
      </c>
      <c r="C40" t="s">
        <v>472</v>
      </c>
      <c r="D40" s="3">
        <v>2</v>
      </c>
    </row>
    <row r="41" spans="1:4" x14ac:dyDescent="0.25">
      <c r="A41" s="7">
        <v>511002992</v>
      </c>
      <c r="B41" t="s">
        <v>460</v>
      </c>
      <c r="C41" t="s">
        <v>498</v>
      </c>
      <c r="D41" s="3">
        <v>2</v>
      </c>
    </row>
    <row r="42" spans="1:4" x14ac:dyDescent="0.25">
      <c r="A42" s="7">
        <v>514003627</v>
      </c>
      <c r="B42" t="s">
        <v>578</v>
      </c>
      <c r="C42" t="s">
        <v>584</v>
      </c>
      <c r="D42" s="3">
        <v>2</v>
      </c>
    </row>
    <row r="43" spans="1:4" x14ac:dyDescent="0.25">
      <c r="A43" s="7">
        <v>514003105</v>
      </c>
      <c r="B43" t="s">
        <v>578</v>
      </c>
      <c r="C43" t="s">
        <v>607</v>
      </c>
      <c r="D43" s="3">
        <v>2</v>
      </c>
    </row>
    <row r="44" spans="1:4" x14ac:dyDescent="0.25">
      <c r="A44" s="7">
        <v>516008155</v>
      </c>
      <c r="B44" t="s">
        <v>662</v>
      </c>
      <c r="C44" t="s">
        <v>675</v>
      </c>
      <c r="D44" s="3">
        <v>2</v>
      </c>
    </row>
    <row r="45" spans="1:4" x14ac:dyDescent="0.25">
      <c r="A45" s="7">
        <v>518001490</v>
      </c>
      <c r="B45" t="s">
        <v>730</v>
      </c>
      <c r="C45" t="s">
        <v>739</v>
      </c>
      <c r="D45" s="3">
        <v>2</v>
      </c>
    </row>
    <row r="46" spans="1:4" x14ac:dyDescent="0.25">
      <c r="A46" s="7">
        <v>518001589</v>
      </c>
      <c r="B46" t="s">
        <v>730</v>
      </c>
      <c r="C46" t="s">
        <v>741</v>
      </c>
      <c r="D46" s="3">
        <v>2</v>
      </c>
    </row>
    <row r="47" spans="1:4" x14ac:dyDescent="0.25">
      <c r="A47" s="7">
        <v>518001596</v>
      </c>
      <c r="B47" t="s">
        <v>730</v>
      </c>
      <c r="C47" t="s">
        <v>742</v>
      </c>
      <c r="D47" s="3">
        <v>2</v>
      </c>
    </row>
    <row r="48" spans="1:4" x14ac:dyDescent="0.25">
      <c r="A48" s="7">
        <v>519002169</v>
      </c>
      <c r="B48" t="s">
        <v>755</v>
      </c>
      <c r="C48" t="s">
        <v>769</v>
      </c>
      <c r="D48" s="3">
        <v>2</v>
      </c>
    </row>
    <row r="49" spans="1:4" x14ac:dyDescent="0.25">
      <c r="A49" s="7">
        <v>519001969</v>
      </c>
      <c r="B49" t="s">
        <v>755</v>
      </c>
      <c r="C49" t="s">
        <v>773</v>
      </c>
      <c r="D49" s="3">
        <v>2</v>
      </c>
    </row>
    <row r="50" spans="1:4" x14ac:dyDescent="0.25">
      <c r="A50" s="7">
        <v>520002068</v>
      </c>
      <c r="B50" t="s">
        <v>779</v>
      </c>
      <c r="C50" t="s">
        <v>781</v>
      </c>
      <c r="D50" s="3">
        <v>2</v>
      </c>
    </row>
    <row r="51" spans="1:4" x14ac:dyDescent="0.25">
      <c r="A51" s="7">
        <v>520001963</v>
      </c>
      <c r="B51" t="s">
        <v>779</v>
      </c>
      <c r="C51" t="s">
        <v>784</v>
      </c>
      <c r="D51" s="3">
        <v>2</v>
      </c>
    </row>
    <row r="52" spans="1:4" x14ac:dyDescent="0.25">
      <c r="A52" s="7">
        <v>520002131</v>
      </c>
      <c r="B52" t="s">
        <v>779</v>
      </c>
      <c r="C52" t="s">
        <v>788</v>
      </c>
      <c r="D52" s="3">
        <v>2</v>
      </c>
    </row>
    <row r="53" spans="1:4" x14ac:dyDescent="0.25">
      <c r="A53" s="7">
        <v>523000421</v>
      </c>
      <c r="B53" t="s">
        <v>835</v>
      </c>
      <c r="C53" t="s">
        <v>842</v>
      </c>
      <c r="D53" s="3">
        <v>2</v>
      </c>
    </row>
    <row r="54" spans="1:4" x14ac:dyDescent="0.25">
      <c r="A54" s="7">
        <v>523000446</v>
      </c>
      <c r="B54" t="s">
        <v>835</v>
      </c>
      <c r="C54" t="s">
        <v>852</v>
      </c>
      <c r="D54" s="3">
        <v>2</v>
      </c>
    </row>
    <row r="55" spans="1:4" x14ac:dyDescent="0.25">
      <c r="A55" s="7">
        <v>523000710</v>
      </c>
      <c r="B55" t="s">
        <v>835</v>
      </c>
      <c r="C55" t="s">
        <v>867</v>
      </c>
      <c r="D55" s="3">
        <v>2</v>
      </c>
    </row>
    <row r="56" spans="1:4" x14ac:dyDescent="0.25">
      <c r="A56" s="7">
        <v>526013387</v>
      </c>
      <c r="B56" t="s">
        <v>925</v>
      </c>
      <c r="C56" t="s">
        <v>938</v>
      </c>
      <c r="D56" s="3">
        <v>2</v>
      </c>
    </row>
    <row r="57" spans="1:4" x14ac:dyDescent="0.25">
      <c r="A57" s="7">
        <v>527002910</v>
      </c>
      <c r="B57" t="s">
        <v>953</v>
      </c>
      <c r="C57" t="s">
        <v>957</v>
      </c>
      <c r="D57" s="3">
        <v>2</v>
      </c>
    </row>
    <row r="58" spans="1:4" x14ac:dyDescent="0.25">
      <c r="A58" s="7">
        <v>560002402</v>
      </c>
      <c r="B58" t="s">
        <v>299</v>
      </c>
      <c r="C58" t="s">
        <v>369</v>
      </c>
      <c r="D58" s="3">
        <v>2</v>
      </c>
    </row>
    <row r="59" spans="1:4" x14ac:dyDescent="0.25">
      <c r="A59" s="7">
        <v>544020524</v>
      </c>
      <c r="B59" t="s">
        <v>373</v>
      </c>
      <c r="C59" t="s">
        <v>390</v>
      </c>
      <c r="D59" s="3">
        <v>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334DC-DC36-4D45-B576-5B1EB6BA88E8}">
  <dimension ref="A1:X1350"/>
  <sheetViews>
    <sheetView workbookViewId="0">
      <selection activeCell="A2" sqref="A2"/>
    </sheetView>
  </sheetViews>
  <sheetFormatPr defaultRowHeight="15" x14ac:dyDescent="0.25"/>
  <cols>
    <col min="1" max="1" width="11.140625" bestFit="1" customWidth="1"/>
    <col min="2" max="2" width="24" bestFit="1" customWidth="1"/>
    <col min="3" max="3" width="25.42578125" customWidth="1"/>
    <col min="4" max="4" width="21.85546875" bestFit="1" customWidth="1"/>
    <col min="5" max="5" width="7.85546875" customWidth="1"/>
    <col min="6" max="6" width="17.28515625" customWidth="1"/>
    <col min="7" max="7" width="14.85546875" customWidth="1"/>
    <col min="8" max="8" width="14.85546875" bestFit="1" customWidth="1"/>
    <col min="9" max="9" width="20.85546875" customWidth="1"/>
    <col min="10" max="10" width="18.28515625" customWidth="1"/>
    <col min="11" max="11" width="18.7109375" customWidth="1"/>
    <col min="12" max="12" width="17.7109375" customWidth="1"/>
    <col min="13" max="14" width="18.7109375" customWidth="1"/>
    <col min="15" max="16" width="17.42578125" customWidth="1"/>
    <col min="17" max="18" width="15.140625" customWidth="1"/>
    <col min="19" max="20" width="15.7109375" customWidth="1"/>
    <col min="21" max="22" width="19.5703125" customWidth="1"/>
    <col min="23" max="24" width="16.85546875" customWidth="1"/>
    <col min="25" max="25" width="22" bestFit="1" customWidth="1"/>
    <col min="26" max="26" width="14" customWidth="1"/>
    <col min="27" max="27" width="13.140625" bestFit="1" customWidth="1"/>
    <col min="28" max="28" width="13.140625" customWidth="1"/>
  </cols>
  <sheetData>
    <row r="1" spans="1:24" ht="67.5" customHeight="1" x14ac:dyDescent="0.25">
      <c r="A1" s="5" t="s">
        <v>0</v>
      </c>
      <c r="B1" s="5" t="s">
        <v>10</v>
      </c>
      <c r="C1" s="5" t="s">
        <v>1</v>
      </c>
      <c r="D1" s="2" t="s">
        <v>1459</v>
      </c>
      <c r="E1" s="4" t="s">
        <v>2</v>
      </c>
      <c r="F1" s="2" t="s">
        <v>3</v>
      </c>
      <c r="G1" s="2" t="s">
        <v>1473</v>
      </c>
      <c r="H1" s="5" t="s">
        <v>4</v>
      </c>
      <c r="I1" s="2" t="s">
        <v>1482</v>
      </c>
      <c r="J1" s="2" t="s">
        <v>1497</v>
      </c>
      <c r="K1" s="2" t="s">
        <v>1481</v>
      </c>
      <c r="L1" s="2" t="s">
        <v>1498</v>
      </c>
      <c r="M1" s="2" t="s">
        <v>1480</v>
      </c>
      <c r="N1" s="2" t="s">
        <v>1499</v>
      </c>
      <c r="O1" s="2" t="s">
        <v>1479</v>
      </c>
      <c r="P1" s="2" t="s">
        <v>1500</v>
      </c>
      <c r="Q1" s="2" t="s">
        <v>1478</v>
      </c>
      <c r="R1" s="2" t="s">
        <v>1501</v>
      </c>
      <c r="S1" s="2" t="s">
        <v>1477</v>
      </c>
      <c r="T1" s="2" t="s">
        <v>1488</v>
      </c>
      <c r="U1" s="2" t="s">
        <v>1476</v>
      </c>
      <c r="V1" s="2" t="s">
        <v>1502</v>
      </c>
      <c r="W1" s="2" t="s">
        <v>1475</v>
      </c>
      <c r="X1" s="2" t="s">
        <v>1503</v>
      </c>
    </row>
    <row r="2" spans="1:24" x14ac:dyDescent="0.25">
      <c r="A2" s="7">
        <v>501001823</v>
      </c>
      <c r="B2" t="s">
        <v>11</v>
      </c>
      <c r="C2" t="s">
        <v>12</v>
      </c>
      <c r="D2" s="3">
        <v>6</v>
      </c>
      <c r="E2" s="3">
        <v>129</v>
      </c>
      <c r="F2" s="3">
        <v>192</v>
      </c>
      <c r="G2" s="3">
        <v>3</v>
      </c>
      <c r="H2" s="3" t="s">
        <v>5</v>
      </c>
      <c r="I2" s="3">
        <v>20</v>
      </c>
      <c r="J2" s="3" t="str" cm="1">
        <f t="array" ref="J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" s="3">
        <v>17</v>
      </c>
      <c r="L2" s="3" t="str" cm="1">
        <f t="array" ref="L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" s="3">
        <v>11</v>
      </c>
      <c r="N2" s="3" t="str" cm="1">
        <f t="array" ref="N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" s="3">
        <v>16</v>
      </c>
      <c r="P2" s="3" t="str" cm="1">
        <f t="array" ref="P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" s="3">
        <v>14</v>
      </c>
      <c r="R2" s="3" t="str" cm="1">
        <f t="array" ref="R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" s="3">
        <v>22</v>
      </c>
      <c r="T2" s="3" t="str" cm="1">
        <f t="array" ref="T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2" s="3">
        <v>9</v>
      </c>
      <c r="V2" s="3" t="str" cm="1">
        <f t="array" ref="V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" s="3">
        <v>20</v>
      </c>
      <c r="X2" s="3" t="str" cm="1">
        <f t="array" ref="X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" spans="1:24" x14ac:dyDescent="0.25">
      <c r="A3" s="7">
        <v>501001781</v>
      </c>
      <c r="B3" t="s">
        <v>11</v>
      </c>
      <c r="C3" t="s">
        <v>13</v>
      </c>
      <c r="D3" s="3">
        <v>10</v>
      </c>
      <c r="E3" s="3">
        <v>138</v>
      </c>
      <c r="F3" s="3">
        <v>195</v>
      </c>
      <c r="G3" s="3">
        <v>3</v>
      </c>
      <c r="H3" s="3" t="s">
        <v>5</v>
      </c>
      <c r="I3" s="3">
        <v>22</v>
      </c>
      <c r="J3" s="3" t="str" cm="1">
        <f t="array" ref="J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" s="3">
        <v>15</v>
      </c>
      <c r="L3" s="3" t="str" cm="1">
        <f t="array" ref="L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" s="3">
        <v>11</v>
      </c>
      <c r="N3" s="3" t="str" cm="1">
        <f t="array" ref="N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" s="3">
        <v>17</v>
      </c>
      <c r="P3" s="3" t="str" cm="1">
        <f t="array" ref="P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" s="3">
        <v>16</v>
      </c>
      <c r="R3" s="3" t="str" cm="1">
        <f t="array" ref="R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" s="3">
        <v>25</v>
      </c>
      <c r="T3" s="3" t="str" cm="1">
        <f t="array" ref="T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" s="3">
        <v>9</v>
      </c>
      <c r="V3" s="3" t="str" cm="1">
        <f t="array" ref="V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" s="3">
        <v>23</v>
      </c>
      <c r="X3" s="3" t="str" cm="1">
        <f t="array" ref="X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" spans="1:24" x14ac:dyDescent="0.25">
      <c r="A4" s="7">
        <v>501001809</v>
      </c>
      <c r="B4" t="s">
        <v>11</v>
      </c>
      <c r="C4" t="s">
        <v>14</v>
      </c>
      <c r="D4" s="3">
        <v>6</v>
      </c>
      <c r="E4" s="3">
        <v>126</v>
      </c>
      <c r="F4" s="3">
        <v>192</v>
      </c>
      <c r="G4" s="3">
        <v>3</v>
      </c>
      <c r="H4" s="3" t="s">
        <v>5</v>
      </c>
      <c r="I4" s="3">
        <v>25</v>
      </c>
      <c r="J4" s="3" t="str" cm="1">
        <f t="array" ref="J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" s="3">
        <v>16</v>
      </c>
      <c r="L4" s="3" t="str" cm="1">
        <f t="array" ref="L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" s="3">
        <v>9</v>
      </c>
      <c r="N4" s="3" t="str" cm="1">
        <f t="array" ref="N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" s="3">
        <v>16</v>
      </c>
      <c r="P4" s="3" t="str" cm="1">
        <f t="array" ref="P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" s="3">
        <v>12</v>
      </c>
      <c r="R4" s="3" t="str" cm="1">
        <f t="array" ref="R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4" s="3">
        <v>20</v>
      </c>
      <c r="T4" s="3" t="str" cm="1">
        <f t="array" ref="T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4" s="3">
        <v>8</v>
      </c>
      <c r="V4" s="3" t="str" cm="1">
        <f t="array" ref="V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" s="3">
        <v>20</v>
      </c>
      <c r="X4" s="3" t="str" cm="1">
        <f t="array" ref="X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" spans="1:24" x14ac:dyDescent="0.25">
      <c r="A5" s="7">
        <v>501001830</v>
      </c>
      <c r="B5" t="s">
        <v>11</v>
      </c>
      <c r="C5" t="s">
        <v>15</v>
      </c>
      <c r="D5" s="3">
        <v>1</v>
      </c>
      <c r="E5" s="3">
        <v>155</v>
      </c>
      <c r="F5" s="3">
        <v>213</v>
      </c>
      <c r="G5" s="3">
        <v>3</v>
      </c>
      <c r="H5" s="3" t="s">
        <v>5</v>
      </c>
      <c r="I5" s="3">
        <v>25</v>
      </c>
      <c r="J5" s="3" t="str" cm="1">
        <f t="array" ref="J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" s="3">
        <v>16</v>
      </c>
      <c r="L5" s="3" t="str" cm="1">
        <f t="array" ref="L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" s="3">
        <v>12</v>
      </c>
      <c r="N5" s="3" t="str" cm="1">
        <f t="array" ref="N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" s="3">
        <v>18</v>
      </c>
      <c r="P5" s="3" t="str" cm="1">
        <f t="array" ref="P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" s="3">
        <v>17</v>
      </c>
      <c r="R5" s="3" t="str" cm="1">
        <f t="array" ref="R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" s="3">
        <v>37</v>
      </c>
      <c r="T5" s="3" t="str" cm="1">
        <f t="array" ref="T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" s="3">
        <v>10</v>
      </c>
      <c r="V5" s="3" t="str" cm="1">
        <f t="array" ref="V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" s="3">
        <v>20</v>
      </c>
      <c r="X5" s="3" t="str" cm="1">
        <f t="array" ref="X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" spans="1:24" x14ac:dyDescent="0.25">
      <c r="A6" s="7">
        <v>501001848</v>
      </c>
      <c r="B6" t="s">
        <v>11</v>
      </c>
      <c r="C6" t="s">
        <v>16</v>
      </c>
      <c r="D6" s="3">
        <v>6</v>
      </c>
      <c r="E6" s="3">
        <v>146</v>
      </c>
      <c r="F6" s="3">
        <v>192</v>
      </c>
      <c r="G6" s="3">
        <v>3</v>
      </c>
      <c r="H6" s="3" t="s">
        <v>5</v>
      </c>
      <c r="I6" s="3">
        <v>25</v>
      </c>
      <c r="J6" s="3" t="str" cm="1">
        <f t="array" ref="J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" s="3">
        <v>15</v>
      </c>
      <c r="L6" s="3" t="str" cm="1">
        <f t="array" ref="L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6" s="3">
        <v>13</v>
      </c>
      <c r="N6" s="3" t="str" cm="1">
        <f t="array" ref="N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" s="3">
        <v>18</v>
      </c>
      <c r="P6" s="3" t="str" cm="1">
        <f t="array" ref="P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" s="3">
        <v>19</v>
      </c>
      <c r="R6" s="3" t="str" cm="1">
        <f t="array" ref="R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" s="3">
        <v>25</v>
      </c>
      <c r="T6" s="3" t="str" cm="1">
        <f t="array" ref="T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" s="3">
        <v>10</v>
      </c>
      <c r="V6" s="3" t="str" cm="1">
        <f t="array" ref="V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" s="3">
        <v>21</v>
      </c>
      <c r="X6" s="3" t="str" cm="1">
        <f t="array" ref="X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" spans="1:24" x14ac:dyDescent="0.25">
      <c r="A7" s="7">
        <v>501001887</v>
      </c>
      <c r="B7" t="s">
        <v>11</v>
      </c>
      <c r="C7" t="s">
        <v>17</v>
      </c>
      <c r="D7" s="3">
        <v>2</v>
      </c>
      <c r="E7" s="3">
        <v>144</v>
      </c>
      <c r="F7" s="3">
        <v>197</v>
      </c>
      <c r="G7" s="3">
        <v>3</v>
      </c>
      <c r="H7" s="3" t="s">
        <v>5</v>
      </c>
      <c r="I7" s="3">
        <v>24</v>
      </c>
      <c r="J7" s="3" t="str" cm="1">
        <f t="array" ref="J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" s="3">
        <v>16</v>
      </c>
      <c r="L7" s="3" t="str" cm="1">
        <f t="array" ref="L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" s="3">
        <v>13</v>
      </c>
      <c r="N7" s="3" t="str" cm="1">
        <f t="array" ref="N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" s="3">
        <v>19</v>
      </c>
      <c r="P7" s="3" t="str" cm="1">
        <f t="array" ref="P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" s="3">
        <v>17</v>
      </c>
      <c r="R7" s="3" t="str" cm="1">
        <f t="array" ref="R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" s="3">
        <v>25</v>
      </c>
      <c r="T7" s="3" t="str" cm="1">
        <f t="array" ref="T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" s="3">
        <v>9</v>
      </c>
      <c r="V7" s="3" t="str" cm="1">
        <f t="array" ref="V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" s="3">
        <v>21</v>
      </c>
      <c r="X7" s="3" t="str" cm="1">
        <f t="array" ref="X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" spans="1:24" x14ac:dyDescent="0.25">
      <c r="A8" s="7">
        <v>501001911</v>
      </c>
      <c r="B8" t="s">
        <v>11</v>
      </c>
      <c r="C8" t="s">
        <v>18</v>
      </c>
      <c r="D8" s="3">
        <v>2</v>
      </c>
      <c r="E8" s="3">
        <v>160</v>
      </c>
      <c r="F8" s="3">
        <v>197</v>
      </c>
      <c r="G8" s="3">
        <v>3</v>
      </c>
      <c r="H8" s="3" t="s">
        <v>5</v>
      </c>
      <c r="I8" s="3">
        <v>27</v>
      </c>
      <c r="J8" s="3" t="str" cm="1">
        <f t="array" ref="J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8" s="3">
        <v>17</v>
      </c>
      <c r="L8" s="3" t="str" cm="1">
        <f t="array" ref="L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" s="3">
        <v>14</v>
      </c>
      <c r="N8" s="3" t="str" cm="1">
        <f t="array" ref="N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" s="3">
        <v>21</v>
      </c>
      <c r="P8" s="3" t="str" cm="1">
        <f t="array" ref="P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8" s="3">
        <v>20</v>
      </c>
      <c r="R8" s="3" t="str" cm="1">
        <f t="array" ref="R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8" s="3">
        <v>25</v>
      </c>
      <c r="T8" s="3" t="str" cm="1">
        <f t="array" ref="T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" s="3">
        <v>11</v>
      </c>
      <c r="V8" s="3" t="str" cm="1">
        <f t="array" ref="V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" s="3">
        <v>25</v>
      </c>
      <c r="X8" s="3" t="str" cm="1">
        <f t="array" ref="X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9" spans="1:24" x14ac:dyDescent="0.25">
      <c r="A9" s="7">
        <v>501001816</v>
      </c>
      <c r="B9" t="s">
        <v>11</v>
      </c>
      <c r="C9" t="s">
        <v>19</v>
      </c>
      <c r="D9" s="3">
        <v>2</v>
      </c>
      <c r="E9" s="3">
        <v>145</v>
      </c>
      <c r="F9" s="3">
        <v>197</v>
      </c>
      <c r="G9" s="3">
        <v>3</v>
      </c>
      <c r="H9" s="3" t="s">
        <v>5</v>
      </c>
      <c r="I9" s="3">
        <v>24</v>
      </c>
      <c r="J9" s="3" t="str" cm="1">
        <f t="array" ref="J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" s="3">
        <v>16</v>
      </c>
      <c r="L9" s="3" t="str" cm="1">
        <f t="array" ref="L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" s="3">
        <v>13</v>
      </c>
      <c r="N9" s="3" t="str" cm="1">
        <f t="array" ref="N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" s="3">
        <v>19</v>
      </c>
      <c r="P9" s="3" t="str" cm="1">
        <f t="array" ref="P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" s="3">
        <v>15</v>
      </c>
      <c r="R9" s="3" t="str" cm="1">
        <f t="array" ref="R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" s="3">
        <v>23</v>
      </c>
      <c r="T9" s="3" t="str" cm="1">
        <f t="array" ref="T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" s="3">
        <v>12</v>
      </c>
      <c r="V9" s="3" t="str" cm="1">
        <f t="array" ref="V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" s="3">
        <v>23</v>
      </c>
      <c r="X9" s="3" t="str" cm="1">
        <f t="array" ref="X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" spans="1:24" x14ac:dyDescent="0.25">
      <c r="A10" s="7">
        <v>501001774</v>
      </c>
      <c r="B10" t="s">
        <v>11</v>
      </c>
      <c r="C10" t="s">
        <v>20</v>
      </c>
      <c r="D10" s="3">
        <v>1</v>
      </c>
      <c r="E10" s="3">
        <v>146</v>
      </c>
      <c r="F10" s="3">
        <v>213</v>
      </c>
      <c r="G10" s="3">
        <v>3</v>
      </c>
      <c r="H10" s="3" t="s">
        <v>5</v>
      </c>
      <c r="I10" s="3">
        <v>24</v>
      </c>
      <c r="J10" s="3" t="str" cm="1">
        <f t="array" ref="J1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" s="3">
        <v>15</v>
      </c>
      <c r="L10" s="3" t="str" cm="1">
        <f t="array" ref="L1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0" s="3">
        <v>12</v>
      </c>
      <c r="N10" s="3" t="str" cm="1">
        <f t="array" ref="N1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" s="3">
        <v>18</v>
      </c>
      <c r="P10" s="3" t="str" cm="1">
        <f t="array" ref="P1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" s="3">
        <v>16</v>
      </c>
      <c r="R10" s="3" t="str" cm="1">
        <f t="array" ref="R1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" s="3">
        <v>31</v>
      </c>
      <c r="T10" s="3" t="str" cm="1">
        <f t="array" ref="T1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" s="3">
        <v>10</v>
      </c>
      <c r="V10" s="3" t="str" cm="1">
        <f t="array" ref="V1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" s="3">
        <v>20</v>
      </c>
      <c r="X10" s="3" t="str" cm="1">
        <f t="array" ref="X1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" spans="1:24" x14ac:dyDescent="0.25">
      <c r="A11" s="7">
        <v>501001799</v>
      </c>
      <c r="B11" t="s">
        <v>11</v>
      </c>
      <c r="C11" t="s">
        <v>21</v>
      </c>
      <c r="D11" s="3">
        <v>2</v>
      </c>
      <c r="E11" s="3">
        <v>166</v>
      </c>
      <c r="F11" s="3">
        <v>197</v>
      </c>
      <c r="G11" s="3">
        <v>4</v>
      </c>
      <c r="H11" s="3" t="s">
        <v>6</v>
      </c>
      <c r="I11" s="3">
        <v>27</v>
      </c>
      <c r="J11" s="3" t="str" cm="1">
        <f t="array" ref="J1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1" s="3">
        <v>16</v>
      </c>
      <c r="L11" s="3" t="str" cm="1">
        <f t="array" ref="L1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" s="3">
        <v>16</v>
      </c>
      <c r="N11" s="3" t="str" cm="1">
        <f t="array" ref="N1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1" s="3">
        <v>20</v>
      </c>
      <c r="P11" s="3" t="str" cm="1">
        <f t="array" ref="P1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1" s="3">
        <v>19</v>
      </c>
      <c r="R11" s="3" t="str" cm="1">
        <f t="array" ref="R1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" s="3">
        <v>30</v>
      </c>
      <c r="T11" s="3" t="str" cm="1">
        <f t="array" ref="T1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" s="3">
        <v>13</v>
      </c>
      <c r="V11" s="3" t="str" cm="1">
        <f t="array" ref="V1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" s="3">
        <v>25</v>
      </c>
      <c r="X11" s="3" t="str" cm="1">
        <f t="array" ref="X1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" spans="1:24" x14ac:dyDescent="0.25">
      <c r="A12" s="7">
        <v>501001855</v>
      </c>
      <c r="B12" t="s">
        <v>11</v>
      </c>
      <c r="C12" t="s">
        <v>22</v>
      </c>
      <c r="D12" s="3">
        <v>2</v>
      </c>
      <c r="E12" s="3">
        <v>125</v>
      </c>
      <c r="F12" s="3">
        <v>197</v>
      </c>
      <c r="G12" s="3">
        <v>2</v>
      </c>
      <c r="H12" s="3" t="s">
        <v>8</v>
      </c>
      <c r="I12" s="3">
        <v>20</v>
      </c>
      <c r="J12" s="3" t="str" cm="1">
        <f t="array" ref="J1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" s="3">
        <v>13</v>
      </c>
      <c r="L12" s="3" t="str" cm="1">
        <f t="array" ref="L1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2" s="3">
        <v>11</v>
      </c>
      <c r="N12" s="3" t="str" cm="1">
        <f t="array" ref="N1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2" s="3">
        <v>17</v>
      </c>
      <c r="P12" s="3" t="str" cm="1">
        <f t="array" ref="P1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" s="3">
        <v>15</v>
      </c>
      <c r="R12" s="3" t="str" cm="1">
        <f t="array" ref="R1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" s="3">
        <v>24</v>
      </c>
      <c r="T12" s="3" t="str" cm="1">
        <f t="array" ref="T1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" s="3">
        <v>6</v>
      </c>
      <c r="V12" s="3" t="str" cm="1">
        <f t="array" ref="V1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2" s="3">
        <v>19</v>
      </c>
      <c r="X12" s="3" t="str" cm="1">
        <f t="array" ref="X1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" spans="1:24" x14ac:dyDescent="0.25">
      <c r="A13" s="7">
        <v>501001904</v>
      </c>
      <c r="B13" t="s">
        <v>11</v>
      </c>
      <c r="C13" t="s">
        <v>23</v>
      </c>
      <c r="D13" s="3">
        <v>1</v>
      </c>
      <c r="E13" s="3">
        <v>140</v>
      </c>
      <c r="F13" s="3">
        <v>213</v>
      </c>
      <c r="G13" s="3">
        <v>3</v>
      </c>
      <c r="H13" s="3" t="s">
        <v>5</v>
      </c>
      <c r="I13" s="3">
        <v>22</v>
      </c>
      <c r="J13" s="3" t="str" cm="1">
        <f t="array" ref="J1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" s="3">
        <v>13</v>
      </c>
      <c r="L13" s="3" t="str" cm="1">
        <f t="array" ref="L1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3" s="3">
        <v>12</v>
      </c>
      <c r="N13" s="3" t="str" cm="1">
        <f t="array" ref="N1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3" s="3">
        <v>17</v>
      </c>
      <c r="P13" s="3" t="str" cm="1">
        <f t="array" ref="P1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" s="3">
        <v>16</v>
      </c>
      <c r="R13" s="3" t="str" cm="1">
        <f t="array" ref="R1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" s="3">
        <v>31</v>
      </c>
      <c r="T13" s="3" t="str" cm="1">
        <f t="array" ref="T1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3" s="3">
        <v>10</v>
      </c>
      <c r="V13" s="3" t="str" cm="1">
        <f t="array" ref="V1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3" s="3">
        <v>19</v>
      </c>
      <c r="X13" s="3" t="str" cm="1">
        <f t="array" ref="X1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4" spans="1:24" x14ac:dyDescent="0.25">
      <c r="A14" s="7">
        <v>501001894</v>
      </c>
      <c r="B14" t="s">
        <v>11</v>
      </c>
      <c r="C14" t="s">
        <v>24</v>
      </c>
      <c r="D14" s="3">
        <v>2</v>
      </c>
      <c r="E14" s="3">
        <v>157</v>
      </c>
      <c r="F14" s="3">
        <v>197</v>
      </c>
      <c r="G14" s="3">
        <v>3</v>
      </c>
      <c r="H14" s="3" t="s">
        <v>5</v>
      </c>
      <c r="I14" s="3">
        <v>23</v>
      </c>
      <c r="J14" s="3" t="str" cm="1">
        <f t="array" ref="J1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4" s="3">
        <v>19</v>
      </c>
      <c r="L14" s="3" t="str" cm="1">
        <f t="array" ref="L1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4" s="3">
        <v>14</v>
      </c>
      <c r="N14" s="3" t="str" cm="1">
        <f t="array" ref="N1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4" s="3">
        <v>19</v>
      </c>
      <c r="P14" s="3" t="str" cm="1">
        <f t="array" ref="P1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4" s="3">
        <v>19</v>
      </c>
      <c r="R14" s="3" t="str" cm="1">
        <f t="array" ref="R1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4" s="3">
        <v>29</v>
      </c>
      <c r="T14" s="3" t="str" cm="1">
        <f t="array" ref="T1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4" s="3">
        <v>10</v>
      </c>
      <c r="V14" s="3" t="str" cm="1">
        <f t="array" ref="V1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4" s="3">
        <v>24</v>
      </c>
      <c r="X14" s="3" t="str" cm="1">
        <f t="array" ref="X1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5" spans="1:24" x14ac:dyDescent="0.25">
      <c r="A15" s="7">
        <v>501001929</v>
      </c>
      <c r="B15" t="s">
        <v>11</v>
      </c>
      <c r="C15" t="s">
        <v>25</v>
      </c>
      <c r="D15" s="3">
        <v>14</v>
      </c>
      <c r="E15" s="3">
        <v>123</v>
      </c>
      <c r="F15" s="3">
        <v>196</v>
      </c>
      <c r="G15" s="3">
        <v>2</v>
      </c>
      <c r="H15" s="3" t="s">
        <v>8</v>
      </c>
      <c r="I15" s="3">
        <v>21</v>
      </c>
      <c r="J15" s="3" t="str" cm="1">
        <f t="array" ref="J1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5" s="3">
        <v>14</v>
      </c>
      <c r="L15" s="3" t="str" cm="1">
        <f t="array" ref="L1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5" s="3">
        <v>14</v>
      </c>
      <c r="N15" s="3" t="str" cm="1">
        <f t="array" ref="N1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5" s="3">
        <v>17</v>
      </c>
      <c r="P15" s="3" t="str" cm="1">
        <f t="array" ref="P1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5" s="3">
        <v>14</v>
      </c>
      <c r="R15" s="3" t="str" cm="1">
        <f t="array" ref="R1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5" s="3">
        <v>21</v>
      </c>
      <c r="T15" s="3" t="str" cm="1">
        <f t="array" ref="T1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5" s="3">
        <v>5</v>
      </c>
      <c r="V15" s="3" t="str" cm="1">
        <f t="array" ref="V1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5" s="3">
        <v>17</v>
      </c>
      <c r="X15" s="3" t="str" cm="1">
        <f t="array" ref="X1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6" spans="1:24" x14ac:dyDescent="0.25">
      <c r="A16" s="7">
        <v>501001870</v>
      </c>
      <c r="B16" t="s">
        <v>11</v>
      </c>
      <c r="C16" t="s">
        <v>26</v>
      </c>
      <c r="D16" s="3">
        <v>2</v>
      </c>
      <c r="E16" s="3">
        <v>131</v>
      </c>
      <c r="F16" s="3">
        <v>197</v>
      </c>
      <c r="G16" s="3">
        <v>3</v>
      </c>
      <c r="H16" s="3" t="s">
        <v>5</v>
      </c>
      <c r="I16" s="3">
        <v>20</v>
      </c>
      <c r="J16" s="3" t="str" cm="1">
        <f t="array" ref="J1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6" s="3">
        <v>16</v>
      </c>
      <c r="L16" s="3" t="str" cm="1">
        <f t="array" ref="L1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6" s="3">
        <v>11</v>
      </c>
      <c r="N16" s="3" t="str" cm="1">
        <f t="array" ref="N1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6" s="3">
        <v>18</v>
      </c>
      <c r="P16" s="3" t="str" cm="1">
        <f t="array" ref="P1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6" s="3">
        <v>17</v>
      </c>
      <c r="R16" s="3" t="str" cm="1">
        <f t="array" ref="R1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6" s="3">
        <v>23</v>
      </c>
      <c r="T16" s="3" t="str" cm="1">
        <f t="array" ref="T1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6" s="3">
        <v>11</v>
      </c>
      <c r="V16" s="3" t="str" cm="1">
        <f t="array" ref="V1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6" s="3">
        <v>15</v>
      </c>
      <c r="X16" s="3" t="str" cm="1">
        <f t="array" ref="X1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7" spans="1:24" x14ac:dyDescent="0.25">
      <c r="A17" s="7">
        <v>502005404</v>
      </c>
      <c r="B17" t="s">
        <v>27</v>
      </c>
      <c r="C17" t="s">
        <v>28</v>
      </c>
      <c r="D17" s="3">
        <v>1</v>
      </c>
      <c r="E17" s="3">
        <v>141</v>
      </c>
      <c r="F17" s="3">
        <v>213</v>
      </c>
      <c r="G17" s="3">
        <v>2</v>
      </c>
      <c r="H17" s="3" t="s">
        <v>8</v>
      </c>
      <c r="I17" s="3">
        <v>21</v>
      </c>
      <c r="J17" s="3" t="str" cm="1">
        <f t="array" ref="J1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7" s="3">
        <v>16</v>
      </c>
      <c r="L17" s="3" t="str" cm="1">
        <f t="array" ref="L1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7" s="3">
        <v>13</v>
      </c>
      <c r="N17" s="3" t="str" cm="1">
        <f t="array" ref="N1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7" s="3">
        <v>16</v>
      </c>
      <c r="P17" s="3" t="str" cm="1">
        <f t="array" ref="P1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7" s="3">
        <v>16</v>
      </c>
      <c r="R17" s="3" t="str" cm="1">
        <f t="array" ref="R1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7" s="3">
        <v>35</v>
      </c>
      <c r="T17" s="3" t="str" cm="1">
        <f t="array" ref="T1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7" s="3">
        <v>12</v>
      </c>
      <c r="V17" s="3" t="str" cm="1">
        <f t="array" ref="V1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7" s="3">
        <v>12</v>
      </c>
      <c r="X17" s="3" t="str" cm="1">
        <f t="array" ref="X1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8" spans="1:24" x14ac:dyDescent="0.25">
      <c r="A18" s="7">
        <v>502004746</v>
      </c>
      <c r="B18" t="s">
        <v>27</v>
      </c>
      <c r="C18" t="s">
        <v>29</v>
      </c>
      <c r="D18" s="3">
        <v>1</v>
      </c>
      <c r="E18" s="3">
        <v>170</v>
      </c>
      <c r="F18" s="3">
        <v>213</v>
      </c>
      <c r="G18" s="3">
        <v>3</v>
      </c>
      <c r="H18" s="3" t="s">
        <v>5</v>
      </c>
      <c r="I18" s="3">
        <v>29</v>
      </c>
      <c r="J18" s="3" t="str" cm="1">
        <f t="array" ref="J1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8" s="3">
        <v>15</v>
      </c>
      <c r="L18" s="3" t="str" cm="1">
        <f t="array" ref="L1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8" s="3">
        <v>16</v>
      </c>
      <c r="N18" s="3" t="str" cm="1">
        <f t="array" ref="N1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8" s="3">
        <v>20</v>
      </c>
      <c r="P18" s="3" t="str" cm="1">
        <f t="array" ref="P1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8" s="3">
        <v>20</v>
      </c>
      <c r="R18" s="3" t="str" cm="1">
        <f t="array" ref="R1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8" s="3">
        <v>33</v>
      </c>
      <c r="T18" s="3" t="str" cm="1">
        <f t="array" ref="T1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8" s="3">
        <v>13</v>
      </c>
      <c r="V18" s="3" t="str" cm="1">
        <f t="array" ref="V1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8" s="3">
        <v>24</v>
      </c>
      <c r="X18" s="3" t="str" cm="1">
        <f t="array" ref="X1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9" spans="1:24" x14ac:dyDescent="0.25">
      <c r="A19" s="7">
        <v>502004432</v>
      </c>
      <c r="B19" t="s">
        <v>27</v>
      </c>
      <c r="C19" t="s">
        <v>30</v>
      </c>
      <c r="D19" s="3">
        <v>2</v>
      </c>
      <c r="E19" s="3">
        <v>125</v>
      </c>
      <c r="F19" s="3">
        <v>197</v>
      </c>
      <c r="G19" s="3">
        <v>2</v>
      </c>
      <c r="H19" s="3" t="s">
        <v>8</v>
      </c>
      <c r="I19" s="3">
        <v>17</v>
      </c>
      <c r="J19" s="3" t="str" cm="1">
        <f t="array" ref="J1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9" s="3">
        <v>13</v>
      </c>
      <c r="L19" s="3" t="str" cm="1">
        <f t="array" ref="L1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9" s="3">
        <v>11</v>
      </c>
      <c r="N19" s="3" t="str" cm="1">
        <f t="array" ref="N1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9" s="3">
        <v>17</v>
      </c>
      <c r="P19" s="3" t="str" cm="1">
        <f t="array" ref="P1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9" s="3">
        <v>14</v>
      </c>
      <c r="R19" s="3" t="str" cm="1">
        <f t="array" ref="R1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9" s="3">
        <v>27</v>
      </c>
      <c r="T19" s="3" t="str" cm="1">
        <f t="array" ref="T1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9" s="3">
        <v>13</v>
      </c>
      <c r="V19" s="3" t="str" cm="1">
        <f t="array" ref="V1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9" s="3">
        <v>13</v>
      </c>
      <c r="X19" s="3" t="str" cm="1">
        <f t="array" ref="X1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20" spans="1:24" x14ac:dyDescent="0.25">
      <c r="A20" s="7">
        <v>502005281</v>
      </c>
      <c r="B20" t="s">
        <v>27</v>
      </c>
      <c r="C20" t="s">
        <v>31</v>
      </c>
      <c r="D20" s="3">
        <v>1</v>
      </c>
      <c r="E20" s="3">
        <v>150</v>
      </c>
      <c r="F20" s="3">
        <v>213</v>
      </c>
      <c r="G20" s="3">
        <v>3</v>
      </c>
      <c r="H20" s="3" t="s">
        <v>5</v>
      </c>
      <c r="I20" s="3">
        <v>23</v>
      </c>
      <c r="J20" s="3" t="str" cm="1">
        <f t="array" ref="J2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0" s="3">
        <v>13</v>
      </c>
      <c r="L20" s="3" t="str" cm="1">
        <f t="array" ref="L2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0" s="3">
        <v>15</v>
      </c>
      <c r="N20" s="3" t="str" cm="1">
        <f t="array" ref="N2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0" s="3">
        <v>17</v>
      </c>
      <c r="P20" s="3" t="str" cm="1">
        <f t="array" ref="P2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0" s="3">
        <v>15</v>
      </c>
      <c r="R20" s="3" t="str" cm="1">
        <f t="array" ref="R2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0" s="3">
        <v>40</v>
      </c>
      <c r="T20" s="3" t="str" cm="1">
        <f t="array" ref="T2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20" s="3">
        <v>9</v>
      </c>
      <c r="V20" s="3" t="str" cm="1">
        <f t="array" ref="V2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0" s="3">
        <v>18</v>
      </c>
      <c r="X20" s="3" t="str" cm="1">
        <f t="array" ref="X2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1" spans="1:24" x14ac:dyDescent="0.25">
      <c r="A21" s="7">
        <v>502005147</v>
      </c>
      <c r="B21" t="s">
        <v>27</v>
      </c>
      <c r="C21" t="s">
        <v>32</v>
      </c>
      <c r="D21" s="3">
        <v>1</v>
      </c>
      <c r="E21" s="3">
        <v>133</v>
      </c>
      <c r="F21" s="3">
        <v>213</v>
      </c>
      <c r="G21" s="3">
        <v>2</v>
      </c>
      <c r="H21" s="3" t="s">
        <v>8</v>
      </c>
      <c r="I21" s="3">
        <v>17</v>
      </c>
      <c r="J21" s="3" t="str" cm="1">
        <f t="array" ref="J2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1" s="3">
        <v>18</v>
      </c>
      <c r="L21" s="3" t="str" cm="1">
        <f t="array" ref="L2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1" s="3">
        <v>14</v>
      </c>
      <c r="N21" s="3" t="str" cm="1">
        <f t="array" ref="N2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1" s="3">
        <v>16</v>
      </c>
      <c r="P21" s="3" t="str" cm="1">
        <f t="array" ref="P2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1" s="3">
        <v>11</v>
      </c>
      <c r="R21" s="3" t="str" cm="1">
        <f t="array" ref="R2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21" s="3">
        <v>31</v>
      </c>
      <c r="T21" s="3" t="str" cm="1">
        <f t="array" ref="T2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1" s="3">
        <v>11</v>
      </c>
      <c r="V21" s="3" t="str" cm="1">
        <f t="array" ref="V2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1" s="3">
        <v>15</v>
      </c>
      <c r="X21" s="3" t="str" cm="1">
        <f t="array" ref="X2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22" spans="1:24" x14ac:dyDescent="0.25">
      <c r="A22" s="7">
        <v>502005098</v>
      </c>
      <c r="B22" t="s">
        <v>27</v>
      </c>
      <c r="C22" t="s">
        <v>33</v>
      </c>
      <c r="D22" s="3">
        <v>2</v>
      </c>
      <c r="E22" s="3">
        <v>102</v>
      </c>
      <c r="F22" s="3">
        <v>197</v>
      </c>
      <c r="G22" s="3">
        <v>2</v>
      </c>
      <c r="H22" s="3" t="s">
        <v>8</v>
      </c>
      <c r="I22" s="3">
        <v>12</v>
      </c>
      <c r="J22" s="3" t="str" cm="1">
        <f t="array" ref="J2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22" s="3">
        <v>14</v>
      </c>
      <c r="L22" s="3" t="str" cm="1">
        <f t="array" ref="L2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2" s="3">
        <v>11</v>
      </c>
      <c r="N22" s="3" t="str" cm="1">
        <f t="array" ref="N2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2" s="3">
        <v>15</v>
      </c>
      <c r="P22" s="3" t="str" cm="1">
        <f t="array" ref="P2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22" s="3">
        <v>11</v>
      </c>
      <c r="R22" s="3" t="str" cm="1">
        <f t="array" ref="R2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22" s="3">
        <v>19</v>
      </c>
      <c r="T22" s="3" t="str" cm="1">
        <f t="array" ref="T2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22" s="3">
        <v>7</v>
      </c>
      <c r="V22" s="3" t="str" cm="1">
        <f t="array" ref="V2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22" s="3">
        <v>13</v>
      </c>
      <c r="X22" s="3" t="str" cm="1">
        <f t="array" ref="X2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23" spans="1:24" x14ac:dyDescent="0.25">
      <c r="A23" s="7">
        <v>502005411</v>
      </c>
      <c r="B23" t="s">
        <v>27</v>
      </c>
      <c r="C23" t="s">
        <v>34</v>
      </c>
      <c r="D23" s="3">
        <v>2</v>
      </c>
      <c r="E23" s="3">
        <v>131</v>
      </c>
      <c r="F23" s="3">
        <v>197</v>
      </c>
      <c r="G23" s="3">
        <v>3</v>
      </c>
      <c r="H23" s="3" t="s">
        <v>5</v>
      </c>
      <c r="I23" s="3">
        <v>16</v>
      </c>
      <c r="J23" s="3" t="str" cm="1">
        <f t="array" ref="J2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23" s="3">
        <v>19</v>
      </c>
      <c r="L23" s="3" t="str" cm="1">
        <f t="array" ref="L2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3" s="3">
        <v>15</v>
      </c>
      <c r="N23" s="3" t="str" cm="1">
        <f t="array" ref="N2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3" s="3">
        <v>15</v>
      </c>
      <c r="P23" s="3" t="str" cm="1">
        <f t="array" ref="P2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23" s="3">
        <v>16</v>
      </c>
      <c r="R23" s="3" t="str" cm="1">
        <f t="array" ref="R2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3" s="3">
        <v>21</v>
      </c>
      <c r="T23" s="3" t="str" cm="1">
        <f t="array" ref="T2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23" s="3">
        <v>10</v>
      </c>
      <c r="V23" s="3" t="str" cm="1">
        <f t="array" ref="V2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3" s="3">
        <v>19</v>
      </c>
      <c r="X23" s="3" t="str" cm="1">
        <f t="array" ref="X2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4" spans="1:24" x14ac:dyDescent="0.25">
      <c r="A24" s="7">
        <v>502004880</v>
      </c>
      <c r="B24" t="s">
        <v>27</v>
      </c>
      <c r="C24" t="s">
        <v>35</v>
      </c>
      <c r="D24" s="3">
        <v>1</v>
      </c>
      <c r="E24" s="3">
        <v>128</v>
      </c>
      <c r="F24" s="3">
        <v>213</v>
      </c>
      <c r="G24" s="3">
        <v>3</v>
      </c>
      <c r="H24" s="3" t="s">
        <v>5</v>
      </c>
      <c r="I24" s="3">
        <v>18</v>
      </c>
      <c r="J24" s="3" t="str" cm="1">
        <f t="array" ref="J2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4" s="3">
        <v>14</v>
      </c>
      <c r="L24" s="3" t="str" cm="1">
        <f t="array" ref="L2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4" s="3">
        <v>12</v>
      </c>
      <c r="N24" s="3" t="str" cm="1">
        <f t="array" ref="N2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4" s="3">
        <v>17</v>
      </c>
      <c r="P24" s="3" t="str" cm="1">
        <f t="array" ref="P2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4" s="3">
        <v>15</v>
      </c>
      <c r="R24" s="3" t="str" cm="1">
        <f t="array" ref="R2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4" s="3">
        <v>29</v>
      </c>
      <c r="T24" s="3" t="str" cm="1">
        <f t="array" ref="T2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4" s="3">
        <v>8</v>
      </c>
      <c r="V24" s="3" t="str" cm="1">
        <f t="array" ref="V2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4" s="3">
        <v>15</v>
      </c>
      <c r="X24" s="3" t="str" cm="1">
        <f t="array" ref="X2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25" spans="1:24" x14ac:dyDescent="0.25">
      <c r="A25" s="7">
        <v>502005108</v>
      </c>
      <c r="B25" t="s">
        <v>27</v>
      </c>
      <c r="C25" t="s">
        <v>36</v>
      </c>
      <c r="D25" s="3">
        <v>2</v>
      </c>
      <c r="E25" s="3">
        <v>146</v>
      </c>
      <c r="F25" s="3">
        <v>197</v>
      </c>
      <c r="G25" s="3">
        <v>3</v>
      </c>
      <c r="H25" s="3" t="s">
        <v>5</v>
      </c>
      <c r="I25" s="3">
        <v>20</v>
      </c>
      <c r="J25" s="3" t="str" cm="1">
        <f t="array" ref="J2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5" s="3">
        <v>20</v>
      </c>
      <c r="L25" s="3" t="str" cm="1">
        <f t="array" ref="L2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5" s="3">
        <v>15</v>
      </c>
      <c r="N25" s="3" t="str" cm="1">
        <f t="array" ref="N2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5" s="3">
        <v>17</v>
      </c>
      <c r="P25" s="3" t="str" cm="1">
        <f t="array" ref="P2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5" s="3">
        <v>13</v>
      </c>
      <c r="R25" s="3" t="str" cm="1">
        <f t="array" ref="R2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5" s="3">
        <v>31</v>
      </c>
      <c r="T25" s="3" t="str" cm="1">
        <f t="array" ref="T2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5" s="3">
        <v>12</v>
      </c>
      <c r="V25" s="3" t="str" cm="1">
        <f t="array" ref="V2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5" s="3">
        <v>18</v>
      </c>
      <c r="X25" s="3" t="str" cm="1">
        <f t="array" ref="X2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6" spans="1:24" x14ac:dyDescent="0.25">
      <c r="A26" s="7">
        <v>502005080</v>
      </c>
      <c r="B26" t="s">
        <v>27</v>
      </c>
      <c r="C26" t="s">
        <v>37</v>
      </c>
      <c r="D26" s="3">
        <v>2</v>
      </c>
      <c r="E26" s="3">
        <v>135</v>
      </c>
      <c r="F26" s="3">
        <v>197</v>
      </c>
      <c r="G26" s="3">
        <v>3</v>
      </c>
      <c r="H26" s="3" t="s">
        <v>5</v>
      </c>
      <c r="I26" s="3">
        <v>24</v>
      </c>
      <c r="J26" s="3" t="str" cm="1">
        <f t="array" ref="J2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6" s="3">
        <v>12</v>
      </c>
      <c r="L26" s="3" t="str" cm="1">
        <f t="array" ref="L2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26" s="3">
        <v>9</v>
      </c>
      <c r="N26" s="3" t="str" cm="1">
        <f t="array" ref="N2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6" s="3">
        <v>18</v>
      </c>
      <c r="P26" s="3" t="str" cm="1">
        <f t="array" ref="P2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6" s="3">
        <v>14</v>
      </c>
      <c r="R26" s="3" t="str" cm="1">
        <f t="array" ref="R2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6" s="3">
        <v>25</v>
      </c>
      <c r="T26" s="3" t="str" cm="1">
        <f t="array" ref="T2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6" s="3">
        <v>11</v>
      </c>
      <c r="V26" s="3" t="str" cm="1">
        <f t="array" ref="V2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6" s="3">
        <v>22</v>
      </c>
      <c r="X26" s="3" t="str" cm="1">
        <f t="array" ref="X2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7" spans="1:24" x14ac:dyDescent="0.25">
      <c r="A27" s="7">
        <v>502005130</v>
      </c>
      <c r="B27" t="s">
        <v>27</v>
      </c>
      <c r="C27" t="s">
        <v>38</v>
      </c>
      <c r="D27" s="3">
        <v>2</v>
      </c>
      <c r="E27" s="3">
        <v>134</v>
      </c>
      <c r="F27" s="3">
        <v>197</v>
      </c>
      <c r="G27" s="3">
        <v>3</v>
      </c>
      <c r="H27" s="3" t="s">
        <v>5</v>
      </c>
      <c r="I27" s="3">
        <v>26</v>
      </c>
      <c r="J27" s="3" t="str" cm="1">
        <f t="array" ref="J2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7" s="3">
        <v>14</v>
      </c>
      <c r="L27" s="3" t="str" cm="1">
        <f t="array" ref="L2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7" s="3">
        <v>11</v>
      </c>
      <c r="N27" s="3" t="str" cm="1">
        <f t="array" ref="N2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7" s="3">
        <v>18</v>
      </c>
      <c r="P27" s="3" t="str" cm="1">
        <f t="array" ref="P2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7" s="3">
        <v>16</v>
      </c>
      <c r="R27" s="3" t="str" cm="1">
        <f t="array" ref="R2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7" s="3">
        <v>21</v>
      </c>
      <c r="T27" s="3" t="str" cm="1">
        <f t="array" ref="T2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27" s="3">
        <v>9</v>
      </c>
      <c r="V27" s="3" t="str" cm="1">
        <f t="array" ref="V2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7" s="3">
        <v>19</v>
      </c>
      <c r="X27" s="3" t="str" cm="1">
        <f t="array" ref="X2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8" spans="1:24" x14ac:dyDescent="0.25">
      <c r="A28" s="7">
        <v>502005500</v>
      </c>
      <c r="B28" t="s">
        <v>27</v>
      </c>
      <c r="C28" t="s">
        <v>39</v>
      </c>
      <c r="D28" s="3">
        <v>2</v>
      </c>
      <c r="E28" s="3">
        <v>130</v>
      </c>
      <c r="F28" s="3">
        <v>197</v>
      </c>
      <c r="G28" s="3">
        <v>3</v>
      </c>
      <c r="H28" s="3" t="s">
        <v>5</v>
      </c>
      <c r="I28" s="3">
        <v>19</v>
      </c>
      <c r="J28" s="3" t="str" cm="1">
        <f t="array" ref="J2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8" s="3">
        <v>16</v>
      </c>
      <c r="L28" s="3" t="str" cm="1">
        <f t="array" ref="L2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8" s="3">
        <v>12</v>
      </c>
      <c r="N28" s="3" t="str" cm="1">
        <f t="array" ref="N2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8" s="3">
        <v>17</v>
      </c>
      <c r="P28" s="3" t="str" cm="1">
        <f t="array" ref="P2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8" s="3">
        <v>14</v>
      </c>
      <c r="R28" s="3" t="str" cm="1">
        <f t="array" ref="R2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8" s="3">
        <v>23</v>
      </c>
      <c r="T28" s="3" t="str" cm="1">
        <f t="array" ref="T2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8" s="3">
        <v>10</v>
      </c>
      <c r="V28" s="3" t="str" cm="1">
        <f t="array" ref="V2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8" s="3">
        <v>19</v>
      </c>
      <c r="X28" s="3" t="str" cm="1">
        <f t="array" ref="X2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9" spans="1:24" x14ac:dyDescent="0.25">
      <c r="A29" s="7">
        <v>502005355</v>
      </c>
      <c r="B29" t="s">
        <v>27</v>
      </c>
      <c r="C29" t="s">
        <v>40</v>
      </c>
      <c r="D29" s="3">
        <v>2</v>
      </c>
      <c r="E29" s="3">
        <v>113</v>
      </c>
      <c r="F29" s="3">
        <v>197</v>
      </c>
      <c r="G29" s="3">
        <v>2</v>
      </c>
      <c r="H29" s="3" t="s">
        <v>8</v>
      </c>
      <c r="I29" s="3">
        <v>14</v>
      </c>
      <c r="J29" s="3" t="str" cm="1">
        <f t="array" ref="J2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29" s="3">
        <v>13</v>
      </c>
      <c r="L29" s="3" t="str" cm="1">
        <f t="array" ref="L2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9" s="3">
        <v>9</v>
      </c>
      <c r="N29" s="3" t="str" cm="1">
        <f t="array" ref="N2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9" s="3">
        <v>16</v>
      </c>
      <c r="P29" s="3" t="str" cm="1">
        <f t="array" ref="P2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9" s="3">
        <v>14</v>
      </c>
      <c r="R29" s="3" t="str" cm="1">
        <f t="array" ref="R2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9" s="3">
        <v>24</v>
      </c>
      <c r="T29" s="3" t="str" cm="1">
        <f t="array" ref="T2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9" s="3">
        <v>9</v>
      </c>
      <c r="V29" s="3" t="str" cm="1">
        <f t="array" ref="V2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9" s="3">
        <v>14</v>
      </c>
      <c r="X29" s="3" t="str" cm="1">
        <f t="array" ref="X2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30" spans="1:24" x14ac:dyDescent="0.25">
      <c r="A30" s="7">
        <v>502004993</v>
      </c>
      <c r="B30" t="s">
        <v>27</v>
      </c>
      <c r="C30" t="s">
        <v>41</v>
      </c>
      <c r="D30" s="3">
        <v>2</v>
      </c>
      <c r="E30" s="3">
        <v>148</v>
      </c>
      <c r="F30" s="3">
        <v>197</v>
      </c>
      <c r="G30" s="3">
        <v>3</v>
      </c>
      <c r="H30" s="3" t="s">
        <v>5</v>
      </c>
      <c r="I30" s="3">
        <v>22</v>
      </c>
      <c r="J30" s="3" t="str" cm="1">
        <f t="array" ref="J3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0" s="3">
        <v>21</v>
      </c>
      <c r="L30" s="3" t="str" cm="1">
        <f t="array" ref="L3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0" s="3">
        <v>17</v>
      </c>
      <c r="N30" s="3" t="str" cm="1">
        <f t="array" ref="N3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30" s="3">
        <v>16</v>
      </c>
      <c r="P30" s="3" t="str" cm="1">
        <f t="array" ref="P3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0" s="3">
        <v>17</v>
      </c>
      <c r="R30" s="3" t="str" cm="1">
        <f t="array" ref="R3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0" s="3">
        <v>27</v>
      </c>
      <c r="T30" s="3" t="str" cm="1">
        <f t="array" ref="T3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0" s="3">
        <v>10</v>
      </c>
      <c r="V30" s="3" t="str" cm="1">
        <f t="array" ref="V3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0" s="3">
        <v>18</v>
      </c>
      <c r="X30" s="3" t="str" cm="1">
        <f t="array" ref="X3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1" spans="1:24" x14ac:dyDescent="0.25">
      <c r="A31" s="7">
        <v>502005041</v>
      </c>
      <c r="B31" t="s">
        <v>27</v>
      </c>
      <c r="C31" t="s">
        <v>42</v>
      </c>
      <c r="D31" s="3">
        <v>2</v>
      </c>
      <c r="E31" s="3">
        <v>122</v>
      </c>
      <c r="F31" s="3">
        <v>197</v>
      </c>
      <c r="G31" s="3">
        <v>2</v>
      </c>
      <c r="H31" s="3" t="s">
        <v>8</v>
      </c>
      <c r="I31" s="3">
        <v>14</v>
      </c>
      <c r="J31" s="3" t="str" cm="1">
        <f t="array" ref="J3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31" s="3">
        <v>16</v>
      </c>
      <c r="L31" s="3" t="str" cm="1">
        <f t="array" ref="L3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1" s="3">
        <v>11</v>
      </c>
      <c r="N31" s="3" t="str" cm="1">
        <f t="array" ref="N3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1" s="3">
        <v>17</v>
      </c>
      <c r="P31" s="3" t="str" cm="1">
        <f t="array" ref="P3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1" s="3">
        <v>15</v>
      </c>
      <c r="R31" s="3" t="str" cm="1">
        <f t="array" ref="R3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1" s="3">
        <v>22</v>
      </c>
      <c r="T31" s="3" t="str" cm="1">
        <f t="array" ref="T3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31" s="3">
        <v>10</v>
      </c>
      <c r="V31" s="3" t="str" cm="1">
        <f t="array" ref="V3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1" s="3">
        <v>17</v>
      </c>
      <c r="X31" s="3" t="str" cm="1">
        <f t="array" ref="X3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2" spans="1:24" x14ac:dyDescent="0.25">
      <c r="A32" s="7">
        <v>502005228</v>
      </c>
      <c r="B32" t="s">
        <v>27</v>
      </c>
      <c r="C32" t="s">
        <v>43</v>
      </c>
      <c r="D32" s="3">
        <v>1</v>
      </c>
      <c r="E32" s="3">
        <v>155</v>
      </c>
      <c r="F32" s="3">
        <v>213</v>
      </c>
      <c r="G32" s="3">
        <v>3</v>
      </c>
      <c r="H32" s="3" t="s">
        <v>5</v>
      </c>
      <c r="I32" s="3">
        <v>19</v>
      </c>
      <c r="J32" s="3" t="str" cm="1">
        <f t="array" ref="J3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2" s="3">
        <v>15</v>
      </c>
      <c r="L32" s="3" t="str" cm="1">
        <f t="array" ref="L3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2" s="3">
        <v>17</v>
      </c>
      <c r="N32" s="3" t="str" cm="1">
        <f t="array" ref="N3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32" s="3">
        <v>18</v>
      </c>
      <c r="P32" s="3" t="str" cm="1">
        <f t="array" ref="P3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2" s="3">
        <v>17</v>
      </c>
      <c r="R32" s="3" t="str" cm="1">
        <f t="array" ref="R3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2" s="3">
        <v>38</v>
      </c>
      <c r="T32" s="3" t="str" cm="1">
        <f t="array" ref="T3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2" s="3">
        <v>10</v>
      </c>
      <c r="V32" s="3" t="str" cm="1">
        <f t="array" ref="V3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2" s="3">
        <v>21</v>
      </c>
      <c r="X32" s="3" t="str" cm="1">
        <f t="array" ref="X3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3" spans="1:24" x14ac:dyDescent="0.25">
      <c r="A33" s="7">
        <v>502004954</v>
      </c>
      <c r="B33" t="s">
        <v>27</v>
      </c>
      <c r="C33" t="s">
        <v>44</v>
      </c>
      <c r="D33" s="3">
        <v>5</v>
      </c>
      <c r="E33" s="3">
        <v>98</v>
      </c>
      <c r="F33" s="3">
        <v>208</v>
      </c>
      <c r="G33" s="3">
        <v>1</v>
      </c>
      <c r="H33" s="3" t="s">
        <v>7</v>
      </c>
      <c r="I33" s="3">
        <v>0</v>
      </c>
      <c r="J33" s="3" t="str" cm="1">
        <f t="array" ref="J3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Ниже базового</v>
      </c>
      <c r="K33" s="3">
        <v>16</v>
      </c>
      <c r="L33" s="3" t="str" cm="1">
        <f t="array" ref="L3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3" s="3">
        <v>11</v>
      </c>
      <c r="N33" s="3" t="str" cm="1">
        <f t="array" ref="N3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3" s="3">
        <v>13</v>
      </c>
      <c r="P33" s="3" t="str" cm="1">
        <f t="array" ref="P3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33" s="3">
        <v>11</v>
      </c>
      <c r="R33" s="3" t="str" cm="1">
        <f t="array" ref="R3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33" s="3">
        <v>27</v>
      </c>
      <c r="T33" s="3" t="str" cm="1">
        <f t="array" ref="T3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3" s="3">
        <v>7</v>
      </c>
      <c r="V33" s="3" t="str" cm="1">
        <f t="array" ref="V3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33" s="3">
        <v>13</v>
      </c>
      <c r="X33" s="3" t="str" cm="1">
        <f t="array" ref="X3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34" spans="1:24" x14ac:dyDescent="0.25">
      <c r="A34" s="7">
        <v>502005299</v>
      </c>
      <c r="B34" t="s">
        <v>27</v>
      </c>
      <c r="C34" t="s">
        <v>45</v>
      </c>
      <c r="D34" s="3">
        <v>1</v>
      </c>
      <c r="E34" s="3">
        <v>144</v>
      </c>
      <c r="F34" s="3">
        <v>213</v>
      </c>
      <c r="G34" s="3">
        <v>3</v>
      </c>
      <c r="H34" s="3" t="s">
        <v>5</v>
      </c>
      <c r="I34" s="3">
        <v>20</v>
      </c>
      <c r="J34" s="3" t="str" cm="1">
        <f t="array" ref="J3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4" s="3">
        <v>18</v>
      </c>
      <c r="L34" s="3" t="str" cm="1">
        <f t="array" ref="L3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4" s="3">
        <v>14</v>
      </c>
      <c r="N34" s="3" t="str" cm="1">
        <f t="array" ref="N3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4" s="3">
        <v>18</v>
      </c>
      <c r="P34" s="3" t="str" cm="1">
        <f t="array" ref="P3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4" s="3">
        <v>14</v>
      </c>
      <c r="R34" s="3" t="str" cm="1">
        <f t="array" ref="R3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4" s="3">
        <v>29</v>
      </c>
      <c r="T34" s="3" t="str" cm="1">
        <f t="array" ref="T3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4" s="3">
        <v>9</v>
      </c>
      <c r="V34" s="3" t="str" cm="1">
        <f t="array" ref="V3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4" s="3">
        <v>22</v>
      </c>
      <c r="X34" s="3" t="str" cm="1">
        <f t="array" ref="X3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5" spans="1:24" x14ac:dyDescent="0.25">
      <c r="A35" s="7">
        <v>502005154</v>
      </c>
      <c r="B35" t="s">
        <v>27</v>
      </c>
      <c r="C35" t="s">
        <v>46</v>
      </c>
      <c r="D35" s="3">
        <v>2</v>
      </c>
      <c r="E35" s="3">
        <v>130</v>
      </c>
      <c r="F35" s="3">
        <v>197</v>
      </c>
      <c r="G35" s="3">
        <v>1</v>
      </c>
      <c r="H35" s="3" t="s">
        <v>7</v>
      </c>
      <c r="I35" s="3">
        <v>21</v>
      </c>
      <c r="J35" s="3" t="str" cm="1">
        <f t="array" ref="J3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5" s="3">
        <v>16</v>
      </c>
      <c r="L35" s="3" t="str" cm="1">
        <f t="array" ref="L3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5" s="3">
        <v>0</v>
      </c>
      <c r="N35" s="3" t="str" cm="1">
        <f t="array" ref="N3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35" s="3">
        <v>19</v>
      </c>
      <c r="P35" s="3" t="str" cm="1">
        <f t="array" ref="P3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5" s="3">
        <v>15</v>
      </c>
      <c r="R35" s="3" t="str" cm="1">
        <f t="array" ref="R3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5" s="3">
        <v>27</v>
      </c>
      <c r="T35" s="3" t="str" cm="1">
        <f t="array" ref="T3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5" s="3">
        <v>12</v>
      </c>
      <c r="V35" s="3" t="str" cm="1">
        <f t="array" ref="V3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5" s="3">
        <v>20</v>
      </c>
      <c r="X35" s="3" t="str" cm="1">
        <f t="array" ref="X3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6" spans="1:24" x14ac:dyDescent="0.25">
      <c r="A36" s="7">
        <v>502004425</v>
      </c>
      <c r="B36" t="s">
        <v>27</v>
      </c>
      <c r="C36" t="s">
        <v>47</v>
      </c>
      <c r="D36" s="3">
        <v>1</v>
      </c>
      <c r="E36" s="3">
        <v>156</v>
      </c>
      <c r="F36" s="3">
        <v>213</v>
      </c>
      <c r="G36" s="3">
        <v>3</v>
      </c>
      <c r="H36" s="3" t="s">
        <v>5</v>
      </c>
      <c r="I36" s="3">
        <v>22</v>
      </c>
      <c r="J36" s="3" t="str" cm="1">
        <f t="array" ref="J3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6" s="3">
        <v>14</v>
      </c>
      <c r="L36" s="3" t="str" cm="1">
        <f t="array" ref="L3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6" s="3">
        <v>15</v>
      </c>
      <c r="N36" s="3" t="str" cm="1">
        <f t="array" ref="N3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6" s="3">
        <v>18</v>
      </c>
      <c r="P36" s="3" t="str" cm="1">
        <f t="array" ref="P3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6" s="3">
        <v>18</v>
      </c>
      <c r="R36" s="3" t="str" cm="1">
        <f t="array" ref="R3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6" s="3">
        <v>37</v>
      </c>
      <c r="T36" s="3" t="str" cm="1">
        <f t="array" ref="T3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6" s="3">
        <v>11</v>
      </c>
      <c r="V36" s="3" t="str" cm="1">
        <f t="array" ref="V3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6" s="3">
        <v>21</v>
      </c>
      <c r="X36" s="3" t="str" cm="1">
        <f t="array" ref="X3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7" spans="1:24" x14ac:dyDescent="0.25">
      <c r="A37" s="7">
        <v>502005274</v>
      </c>
      <c r="B37" t="s">
        <v>27</v>
      </c>
      <c r="C37" t="s">
        <v>48</v>
      </c>
      <c r="D37" s="3">
        <v>6</v>
      </c>
      <c r="E37" s="3">
        <v>112</v>
      </c>
      <c r="F37" s="3">
        <v>192</v>
      </c>
      <c r="G37" s="3">
        <v>2</v>
      </c>
      <c r="H37" s="3" t="s">
        <v>8</v>
      </c>
      <c r="I37" s="3">
        <v>12</v>
      </c>
      <c r="J37" s="3" t="str" cm="1">
        <f t="array" ref="J3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37" s="3">
        <v>12</v>
      </c>
      <c r="L37" s="3" t="str" cm="1">
        <f t="array" ref="L3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37" s="3">
        <v>12</v>
      </c>
      <c r="N37" s="3" t="str" cm="1">
        <f t="array" ref="N3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7" s="3">
        <v>18</v>
      </c>
      <c r="P37" s="3" t="str" cm="1">
        <f t="array" ref="P3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7" s="3">
        <v>14</v>
      </c>
      <c r="R37" s="3" t="str" cm="1">
        <f t="array" ref="R3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7" s="3">
        <v>19</v>
      </c>
      <c r="T37" s="3" t="str" cm="1">
        <f t="array" ref="T3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37" s="3">
        <v>10</v>
      </c>
      <c r="V37" s="3" t="str" cm="1">
        <f t="array" ref="V3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7" s="3">
        <v>15</v>
      </c>
      <c r="X37" s="3" t="str" cm="1">
        <f t="array" ref="X3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38" spans="1:24" x14ac:dyDescent="0.25">
      <c r="A38" s="7">
        <v>502005210</v>
      </c>
      <c r="B38" t="s">
        <v>27</v>
      </c>
      <c r="C38" t="s">
        <v>49</v>
      </c>
      <c r="D38" s="3">
        <v>2</v>
      </c>
      <c r="E38" s="3">
        <v>123</v>
      </c>
      <c r="F38" s="3">
        <v>197</v>
      </c>
      <c r="G38" s="3">
        <v>3</v>
      </c>
      <c r="H38" s="3" t="s">
        <v>5</v>
      </c>
      <c r="I38" s="3">
        <v>19</v>
      </c>
      <c r="J38" s="3" t="str" cm="1">
        <f t="array" ref="J3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8" s="3">
        <v>15</v>
      </c>
      <c r="L38" s="3" t="str" cm="1">
        <f t="array" ref="L3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8" s="3">
        <v>11</v>
      </c>
      <c r="N38" s="3" t="str" cm="1">
        <f t="array" ref="N3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8" s="3">
        <v>16</v>
      </c>
      <c r="P38" s="3" t="str" cm="1">
        <f t="array" ref="P3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8" s="3">
        <v>14</v>
      </c>
      <c r="R38" s="3" t="str" cm="1">
        <f t="array" ref="R3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8" s="3">
        <v>21</v>
      </c>
      <c r="T38" s="3" t="str" cm="1">
        <f t="array" ref="T3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38" s="3">
        <v>8</v>
      </c>
      <c r="V38" s="3" t="str" cm="1">
        <f t="array" ref="V3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8" s="3">
        <v>19</v>
      </c>
      <c r="X38" s="3" t="str" cm="1">
        <f t="array" ref="X3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9" spans="1:24" x14ac:dyDescent="0.25">
      <c r="A39" s="7">
        <v>502006782</v>
      </c>
      <c r="B39" t="s">
        <v>27</v>
      </c>
      <c r="C39" t="s">
        <v>50</v>
      </c>
      <c r="D39" s="3">
        <v>4</v>
      </c>
      <c r="E39" s="3">
        <v>54</v>
      </c>
      <c r="F39" s="3">
        <v>166</v>
      </c>
      <c r="G39" s="3">
        <v>1</v>
      </c>
      <c r="H39" s="3" t="s">
        <v>7</v>
      </c>
      <c r="I39" s="3">
        <v>0</v>
      </c>
      <c r="J39" s="3" t="str" cm="1">
        <f t="array" ref="J3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Ниже базового</v>
      </c>
      <c r="K39" s="3">
        <v>11</v>
      </c>
      <c r="L39" s="3" t="str" cm="1">
        <f t="array" ref="L3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39" s="3">
        <v>6</v>
      </c>
      <c r="N39" s="3" t="str" cm="1">
        <f t="array" ref="N3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9" s="3">
        <v>11</v>
      </c>
      <c r="P39" s="3" t="str" cm="1">
        <f t="array" ref="P3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39" s="3">
        <v>6</v>
      </c>
      <c r="R39" s="3" t="str" cm="1">
        <f t="array" ref="R3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Ниже базового</v>
      </c>
      <c r="S39" s="3">
        <v>12</v>
      </c>
      <c r="T39" s="3" t="str" cm="1">
        <f t="array" ref="T3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39" s="3">
        <v>0</v>
      </c>
      <c r="V39" s="3" t="str" cm="1">
        <f t="array" ref="V3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39" s="3">
        <v>8</v>
      </c>
      <c r="X39" s="3" t="str" cm="1">
        <f t="array" ref="X3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Ниже базового</v>
      </c>
    </row>
    <row r="40" spans="1:24" x14ac:dyDescent="0.25">
      <c r="A40" s="7">
        <v>502005010</v>
      </c>
      <c r="B40" t="s">
        <v>27</v>
      </c>
      <c r="C40" t="s">
        <v>51</v>
      </c>
      <c r="D40" s="3">
        <v>5</v>
      </c>
      <c r="E40" s="3">
        <v>155</v>
      </c>
      <c r="F40" s="3">
        <v>208</v>
      </c>
      <c r="G40" s="3">
        <v>3</v>
      </c>
      <c r="H40" s="3" t="s">
        <v>5</v>
      </c>
      <c r="I40" s="3">
        <v>26</v>
      </c>
      <c r="J40" s="3" t="str" cm="1">
        <f t="array" ref="J4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0" s="3">
        <v>17</v>
      </c>
      <c r="L40" s="3" t="str" cm="1">
        <f t="array" ref="L4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0" s="3">
        <v>12</v>
      </c>
      <c r="N40" s="3" t="str" cm="1">
        <f t="array" ref="N4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0" s="3">
        <v>18</v>
      </c>
      <c r="P40" s="3" t="str" cm="1">
        <f t="array" ref="P4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0" s="3">
        <v>18</v>
      </c>
      <c r="R40" s="3" t="str" cm="1">
        <f t="array" ref="R4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0" s="3">
        <v>31</v>
      </c>
      <c r="T40" s="3" t="str" cm="1">
        <f t="array" ref="T4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0" s="3">
        <v>8</v>
      </c>
      <c r="V40" s="3" t="str" cm="1">
        <f t="array" ref="V4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0" s="3">
        <v>25</v>
      </c>
      <c r="X40" s="3" t="str" cm="1">
        <f t="array" ref="X4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41" spans="1:24" x14ac:dyDescent="0.25">
      <c r="A41" s="7">
        <v>502004947</v>
      </c>
      <c r="B41" t="s">
        <v>27</v>
      </c>
      <c r="C41" t="s">
        <v>52</v>
      </c>
      <c r="D41" s="3">
        <v>1</v>
      </c>
      <c r="E41" s="3">
        <v>118</v>
      </c>
      <c r="F41" s="3">
        <v>213</v>
      </c>
      <c r="G41" s="3">
        <v>2</v>
      </c>
      <c r="H41" s="3" t="s">
        <v>8</v>
      </c>
      <c r="I41" s="3">
        <v>16</v>
      </c>
      <c r="J41" s="3" t="str" cm="1">
        <f t="array" ref="J4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41" s="3">
        <v>14</v>
      </c>
      <c r="L41" s="3" t="str" cm="1">
        <f t="array" ref="L4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1" s="3">
        <v>7</v>
      </c>
      <c r="N41" s="3" t="str" cm="1">
        <f t="array" ref="N4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1" s="3">
        <v>16</v>
      </c>
      <c r="P41" s="3" t="str" cm="1">
        <f t="array" ref="P4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1" s="3">
        <v>13</v>
      </c>
      <c r="R41" s="3" t="str" cm="1">
        <f t="array" ref="R4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1" s="3">
        <v>27</v>
      </c>
      <c r="T41" s="3" t="str" cm="1">
        <f t="array" ref="T4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41" s="3">
        <v>8</v>
      </c>
      <c r="V41" s="3" t="str" cm="1">
        <f t="array" ref="V4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1" s="3">
        <v>17</v>
      </c>
      <c r="X41" s="3" t="str" cm="1">
        <f t="array" ref="X4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2" spans="1:24" x14ac:dyDescent="0.25">
      <c r="A42" s="7">
        <v>502009832</v>
      </c>
      <c r="B42" t="s">
        <v>27</v>
      </c>
      <c r="C42" t="s">
        <v>53</v>
      </c>
      <c r="D42" s="3">
        <v>1</v>
      </c>
      <c r="E42" s="3">
        <v>165</v>
      </c>
      <c r="F42" s="3">
        <v>213</v>
      </c>
      <c r="G42" s="3">
        <v>3</v>
      </c>
      <c r="H42" s="3" t="s">
        <v>5</v>
      </c>
      <c r="I42" s="3">
        <v>27</v>
      </c>
      <c r="J42" s="3" t="str" cm="1">
        <f t="array" ref="J4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42" s="3">
        <v>18</v>
      </c>
      <c r="L42" s="3" t="str" cm="1">
        <f t="array" ref="L4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2" s="3">
        <v>15</v>
      </c>
      <c r="N42" s="3" t="str" cm="1">
        <f t="array" ref="N4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2" s="3">
        <v>18</v>
      </c>
      <c r="P42" s="3" t="str" cm="1">
        <f t="array" ref="P4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2" s="3">
        <v>15</v>
      </c>
      <c r="R42" s="3" t="str" cm="1">
        <f t="array" ref="R4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2" s="3">
        <v>34</v>
      </c>
      <c r="T42" s="3" t="str" cm="1">
        <f t="array" ref="T4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2" s="3">
        <v>11</v>
      </c>
      <c r="V42" s="3" t="str" cm="1">
        <f t="array" ref="V4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2" s="3">
        <v>27</v>
      </c>
      <c r="X42" s="3" t="str" cm="1">
        <f t="array" ref="X4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43" spans="1:24" x14ac:dyDescent="0.25">
      <c r="A43" s="7">
        <v>502004464</v>
      </c>
      <c r="B43" t="s">
        <v>27</v>
      </c>
      <c r="C43" t="s">
        <v>54</v>
      </c>
      <c r="D43" s="3">
        <v>1</v>
      </c>
      <c r="E43" s="3">
        <v>161</v>
      </c>
      <c r="F43" s="3">
        <v>213</v>
      </c>
      <c r="G43" s="3">
        <v>3</v>
      </c>
      <c r="H43" s="3" t="s">
        <v>5</v>
      </c>
      <c r="I43" s="3">
        <v>24</v>
      </c>
      <c r="J43" s="3" t="str" cm="1">
        <f t="array" ref="J4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3" s="3">
        <v>15</v>
      </c>
      <c r="L43" s="3" t="str" cm="1">
        <f t="array" ref="L4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3" s="3">
        <v>14</v>
      </c>
      <c r="N43" s="3" t="str" cm="1">
        <f t="array" ref="N4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3" s="3">
        <v>17</v>
      </c>
      <c r="P43" s="3" t="str" cm="1">
        <f t="array" ref="P4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3" s="3">
        <v>16</v>
      </c>
      <c r="R43" s="3" t="str" cm="1">
        <f t="array" ref="R4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3" s="3">
        <v>40</v>
      </c>
      <c r="T43" s="3" t="str" cm="1">
        <f t="array" ref="T4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43" s="3">
        <v>13</v>
      </c>
      <c r="V43" s="3" t="str" cm="1">
        <f t="array" ref="V4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3" s="3">
        <v>22</v>
      </c>
      <c r="X43" s="3" t="str" cm="1">
        <f t="array" ref="X4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4" spans="1:24" x14ac:dyDescent="0.25">
      <c r="A44" s="7">
        <v>502005348</v>
      </c>
      <c r="B44" t="s">
        <v>27</v>
      </c>
      <c r="C44" t="s">
        <v>55</v>
      </c>
      <c r="D44" s="3">
        <v>6</v>
      </c>
      <c r="E44" s="3">
        <v>74</v>
      </c>
      <c r="F44" s="3">
        <v>192</v>
      </c>
      <c r="G44" s="3">
        <v>1</v>
      </c>
      <c r="H44" s="3" t="s">
        <v>7</v>
      </c>
      <c r="I44" s="3">
        <v>15</v>
      </c>
      <c r="J44" s="3" t="str" cm="1">
        <f t="array" ref="J4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44" s="3">
        <v>16</v>
      </c>
      <c r="L44" s="3" t="str" cm="1">
        <f t="array" ref="L4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4" s="3">
        <v>0</v>
      </c>
      <c r="N44" s="3" t="str" cm="1">
        <f t="array" ref="N4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44" s="3">
        <v>15</v>
      </c>
      <c r="P44" s="3" t="str" cm="1">
        <f t="array" ref="P4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44" s="3">
        <v>11</v>
      </c>
      <c r="R44" s="3" t="str" cm="1">
        <f t="array" ref="R4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44" s="3">
        <v>0</v>
      </c>
      <c r="T44" s="3" t="str" cm="1">
        <f t="array" ref="T4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44" s="3">
        <v>9</v>
      </c>
      <c r="V44" s="3" t="str" cm="1">
        <f t="array" ref="V4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4" s="3">
        <v>8</v>
      </c>
      <c r="X44" s="3" t="str" cm="1">
        <f t="array" ref="X4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Ниже базового</v>
      </c>
    </row>
    <row r="45" spans="1:24" x14ac:dyDescent="0.25">
      <c r="A45" s="7">
        <v>502005066</v>
      </c>
      <c r="B45" t="s">
        <v>27</v>
      </c>
      <c r="C45" t="s">
        <v>56</v>
      </c>
      <c r="D45" s="3">
        <v>2</v>
      </c>
      <c r="E45" s="3">
        <v>128</v>
      </c>
      <c r="F45" s="3">
        <v>197</v>
      </c>
      <c r="G45" s="3">
        <v>2</v>
      </c>
      <c r="H45" s="3" t="s">
        <v>8</v>
      </c>
      <c r="I45" s="3">
        <v>19</v>
      </c>
      <c r="J45" s="3" t="str" cm="1">
        <f t="array" ref="J4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5" s="3">
        <v>19</v>
      </c>
      <c r="L45" s="3" t="str" cm="1">
        <f t="array" ref="L4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5" s="3">
        <v>13</v>
      </c>
      <c r="N45" s="3" t="str" cm="1">
        <f t="array" ref="N4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5" s="3">
        <v>17</v>
      </c>
      <c r="P45" s="3" t="str" cm="1">
        <f t="array" ref="P4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5" s="3">
        <v>15</v>
      </c>
      <c r="R45" s="3" t="str" cm="1">
        <f t="array" ref="R4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5" s="3">
        <v>19</v>
      </c>
      <c r="T45" s="3" t="str" cm="1">
        <f t="array" ref="T4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45" s="3">
        <v>9</v>
      </c>
      <c r="V45" s="3" t="str" cm="1">
        <f t="array" ref="V4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5" s="3">
        <v>17</v>
      </c>
      <c r="X45" s="3" t="str" cm="1">
        <f t="array" ref="X4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6" spans="1:24" x14ac:dyDescent="0.25">
      <c r="A46" s="7">
        <v>502004898</v>
      </c>
      <c r="B46" t="s">
        <v>27</v>
      </c>
      <c r="C46" t="s">
        <v>57</v>
      </c>
      <c r="D46" s="3">
        <v>2</v>
      </c>
      <c r="E46" s="3">
        <v>121</v>
      </c>
      <c r="F46" s="3">
        <v>197</v>
      </c>
      <c r="G46" s="3">
        <v>2</v>
      </c>
      <c r="H46" s="3" t="s">
        <v>8</v>
      </c>
      <c r="I46" s="3">
        <v>17</v>
      </c>
      <c r="J46" s="3" t="str" cm="1">
        <f t="array" ref="J4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6" s="3">
        <v>11</v>
      </c>
      <c r="L46" s="3" t="str" cm="1">
        <f t="array" ref="L4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46" s="3">
        <v>8</v>
      </c>
      <c r="N46" s="3" t="str" cm="1">
        <f t="array" ref="N4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6" s="3">
        <v>18</v>
      </c>
      <c r="P46" s="3" t="str" cm="1">
        <f t="array" ref="P4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6" s="3">
        <v>14</v>
      </c>
      <c r="R46" s="3" t="str" cm="1">
        <f t="array" ref="R4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6" s="3">
        <v>23</v>
      </c>
      <c r="T46" s="3" t="str" cm="1">
        <f t="array" ref="T4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6" s="3">
        <v>10</v>
      </c>
      <c r="V46" s="3" t="str" cm="1">
        <f t="array" ref="V4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6" s="3">
        <v>20</v>
      </c>
      <c r="X46" s="3" t="str" cm="1">
        <f t="array" ref="X4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7" spans="1:24" x14ac:dyDescent="0.25">
      <c r="A47" s="7">
        <v>502004383</v>
      </c>
      <c r="B47" t="s">
        <v>27</v>
      </c>
      <c r="C47" t="s">
        <v>58</v>
      </c>
      <c r="D47" s="3">
        <v>1</v>
      </c>
      <c r="E47" s="3">
        <v>140</v>
      </c>
      <c r="F47" s="3">
        <v>213</v>
      </c>
      <c r="G47" s="3">
        <v>3</v>
      </c>
      <c r="H47" s="3" t="s">
        <v>5</v>
      </c>
      <c r="I47" s="3">
        <v>17</v>
      </c>
      <c r="J47" s="3" t="str" cm="1">
        <f t="array" ref="J4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7" s="3">
        <v>19</v>
      </c>
      <c r="L47" s="3" t="str" cm="1">
        <f t="array" ref="L4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7" s="3">
        <v>12</v>
      </c>
      <c r="N47" s="3" t="str" cm="1">
        <f t="array" ref="N4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7" s="3">
        <v>18</v>
      </c>
      <c r="P47" s="3" t="str" cm="1">
        <f t="array" ref="P4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7" s="3">
        <v>14</v>
      </c>
      <c r="R47" s="3" t="str" cm="1">
        <f t="array" ref="R4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7" s="3">
        <v>28</v>
      </c>
      <c r="T47" s="3" t="str" cm="1">
        <f t="array" ref="T4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47" s="3">
        <v>10</v>
      </c>
      <c r="V47" s="3" t="str" cm="1">
        <f t="array" ref="V4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7" s="3">
        <v>22</v>
      </c>
      <c r="X47" s="3" t="str" cm="1">
        <f t="array" ref="X4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8" spans="1:24" x14ac:dyDescent="0.25">
      <c r="A48" s="7">
        <v>502005186</v>
      </c>
      <c r="B48" t="s">
        <v>27</v>
      </c>
      <c r="C48" t="s">
        <v>59</v>
      </c>
      <c r="D48" s="3">
        <v>2</v>
      </c>
      <c r="E48" s="3">
        <v>127</v>
      </c>
      <c r="F48" s="3">
        <v>197</v>
      </c>
      <c r="G48" s="3">
        <v>3</v>
      </c>
      <c r="H48" s="3" t="s">
        <v>5</v>
      </c>
      <c r="I48" s="3">
        <v>21</v>
      </c>
      <c r="J48" s="3" t="str" cm="1">
        <f t="array" ref="J4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8" s="3">
        <v>14</v>
      </c>
      <c r="L48" s="3" t="str" cm="1">
        <f t="array" ref="L4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8" s="3">
        <v>14</v>
      </c>
      <c r="N48" s="3" t="str" cm="1">
        <f t="array" ref="N4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8" s="3">
        <v>16</v>
      </c>
      <c r="P48" s="3" t="str" cm="1">
        <f t="array" ref="P4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8" s="3">
        <v>14</v>
      </c>
      <c r="R48" s="3" t="str" cm="1">
        <f t="array" ref="R4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8" s="3">
        <v>24</v>
      </c>
      <c r="T48" s="3" t="str" cm="1">
        <f t="array" ref="T4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8" s="3">
        <v>9</v>
      </c>
      <c r="V48" s="3" t="str" cm="1">
        <f t="array" ref="V4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8" s="3">
        <v>15</v>
      </c>
      <c r="X48" s="3" t="str" cm="1">
        <f t="array" ref="X4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49" spans="1:24" x14ac:dyDescent="0.25">
      <c r="A49" s="7">
        <v>502005027</v>
      </c>
      <c r="B49" t="s">
        <v>27</v>
      </c>
      <c r="C49" t="s">
        <v>60</v>
      </c>
      <c r="D49" s="3">
        <v>5</v>
      </c>
      <c r="E49" s="3">
        <v>131</v>
      </c>
      <c r="F49" s="3">
        <v>208</v>
      </c>
      <c r="G49" s="3">
        <v>3</v>
      </c>
      <c r="H49" s="3" t="s">
        <v>5</v>
      </c>
      <c r="I49" s="3">
        <v>16</v>
      </c>
      <c r="J49" s="3" t="str" cm="1">
        <f t="array" ref="J4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49" s="3">
        <v>13</v>
      </c>
      <c r="L49" s="3" t="str" cm="1">
        <f t="array" ref="L4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9" s="3">
        <v>15</v>
      </c>
      <c r="N49" s="3" t="str" cm="1">
        <f t="array" ref="N4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9" s="3">
        <v>17</v>
      </c>
      <c r="P49" s="3" t="str" cm="1">
        <f t="array" ref="P4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9" s="3">
        <v>14</v>
      </c>
      <c r="R49" s="3" t="str" cm="1">
        <f t="array" ref="R4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9" s="3">
        <v>27</v>
      </c>
      <c r="T49" s="3" t="str" cm="1">
        <f t="array" ref="T4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9" s="3">
        <v>9</v>
      </c>
      <c r="V49" s="3" t="str" cm="1">
        <f t="array" ref="V4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9" s="3">
        <v>20</v>
      </c>
      <c r="X49" s="3" t="str" cm="1">
        <f t="array" ref="X4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0" spans="1:24" x14ac:dyDescent="0.25">
      <c r="A50" s="7">
        <v>502004986</v>
      </c>
      <c r="B50" t="s">
        <v>27</v>
      </c>
      <c r="C50" t="s">
        <v>61</v>
      </c>
      <c r="D50" s="3">
        <v>8</v>
      </c>
      <c r="E50" s="3">
        <v>116</v>
      </c>
      <c r="F50" s="3">
        <v>190</v>
      </c>
      <c r="G50" s="3">
        <v>3</v>
      </c>
      <c r="H50" s="3" t="s">
        <v>5</v>
      </c>
      <c r="I50" s="3">
        <v>16</v>
      </c>
      <c r="J50" s="3" t="str" cm="1">
        <f t="array" ref="J5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50" s="3">
        <v>15</v>
      </c>
      <c r="L50" s="3" t="str" cm="1">
        <f t="array" ref="L5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0" s="3">
        <v>10</v>
      </c>
      <c r="N50" s="3" t="str" cm="1">
        <f t="array" ref="N5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0" s="3">
        <v>15</v>
      </c>
      <c r="P50" s="3" t="str" cm="1">
        <f t="array" ref="P5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0" s="3">
        <v>12</v>
      </c>
      <c r="R50" s="3" t="str" cm="1">
        <f t="array" ref="R5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0" s="3">
        <v>21</v>
      </c>
      <c r="T50" s="3" t="str" cm="1">
        <f t="array" ref="T5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50" s="3">
        <v>10</v>
      </c>
      <c r="V50" s="3" t="str" cm="1">
        <f t="array" ref="V5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0" s="3">
        <v>17</v>
      </c>
      <c r="X50" s="3" t="str" cm="1">
        <f t="array" ref="X5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1" spans="1:24" x14ac:dyDescent="0.25">
      <c r="A51" s="7">
        <v>502005179</v>
      </c>
      <c r="B51" t="s">
        <v>27</v>
      </c>
      <c r="C51" t="s">
        <v>62</v>
      </c>
      <c r="D51" s="3">
        <v>2</v>
      </c>
      <c r="E51" s="3">
        <v>113</v>
      </c>
      <c r="F51" s="3">
        <v>197</v>
      </c>
      <c r="G51" s="3">
        <v>1</v>
      </c>
      <c r="H51" s="3" t="s">
        <v>7</v>
      </c>
      <c r="I51" s="3">
        <v>18</v>
      </c>
      <c r="J51" s="3" t="str" cm="1">
        <f t="array" ref="J5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1" s="3">
        <v>14</v>
      </c>
      <c r="L51" s="3" t="str" cm="1">
        <f t="array" ref="L5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1" s="3">
        <v>0</v>
      </c>
      <c r="N51" s="3" t="str" cm="1">
        <f t="array" ref="N5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51" s="3">
        <v>18</v>
      </c>
      <c r="P51" s="3" t="str" cm="1">
        <f t="array" ref="P5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1" s="3">
        <v>11</v>
      </c>
      <c r="R51" s="3" t="str" cm="1">
        <f t="array" ref="R5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51" s="3">
        <v>22</v>
      </c>
      <c r="T51" s="3" t="str" cm="1">
        <f t="array" ref="T5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51" s="3">
        <v>10</v>
      </c>
      <c r="V51" s="3" t="str" cm="1">
        <f t="array" ref="V5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1" s="3">
        <v>20</v>
      </c>
      <c r="X51" s="3" t="str" cm="1">
        <f t="array" ref="X5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2" spans="1:24" x14ac:dyDescent="0.25">
      <c r="A52" s="7">
        <v>502005570</v>
      </c>
      <c r="B52" t="s">
        <v>27</v>
      </c>
      <c r="C52" t="s">
        <v>63</v>
      </c>
      <c r="D52" s="3">
        <v>1</v>
      </c>
      <c r="E52" s="3">
        <v>146</v>
      </c>
      <c r="F52" s="3">
        <v>213</v>
      </c>
      <c r="G52" s="3">
        <v>3</v>
      </c>
      <c r="H52" s="3" t="s">
        <v>5</v>
      </c>
      <c r="I52" s="3">
        <v>23</v>
      </c>
      <c r="J52" s="3" t="str" cm="1">
        <f t="array" ref="J5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2" s="3">
        <v>15</v>
      </c>
      <c r="L52" s="3" t="str" cm="1">
        <f t="array" ref="L5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2" s="3">
        <v>11</v>
      </c>
      <c r="N52" s="3" t="str" cm="1">
        <f t="array" ref="N5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2" s="3">
        <v>17</v>
      </c>
      <c r="P52" s="3" t="str" cm="1">
        <f t="array" ref="P5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2" s="3">
        <v>14</v>
      </c>
      <c r="R52" s="3" t="str" cm="1">
        <f t="array" ref="R5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2" s="3">
        <v>37</v>
      </c>
      <c r="T52" s="3" t="str" cm="1">
        <f t="array" ref="T5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2" s="3">
        <v>9</v>
      </c>
      <c r="V52" s="3" t="str" cm="1">
        <f t="array" ref="V5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2" s="3">
        <v>20</v>
      </c>
      <c r="X52" s="3" t="str" cm="1">
        <f t="array" ref="X5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3" spans="1:24" x14ac:dyDescent="0.25">
      <c r="A53" s="7">
        <v>502005161</v>
      </c>
      <c r="B53" t="s">
        <v>27</v>
      </c>
      <c r="C53" t="s">
        <v>64</v>
      </c>
      <c r="D53" s="3">
        <v>1</v>
      </c>
      <c r="E53" s="3">
        <v>128</v>
      </c>
      <c r="F53" s="3">
        <v>213</v>
      </c>
      <c r="G53" s="3">
        <v>2</v>
      </c>
      <c r="H53" s="3" t="s">
        <v>8</v>
      </c>
      <c r="I53" s="3">
        <v>14</v>
      </c>
      <c r="J53" s="3" t="str" cm="1">
        <f t="array" ref="J5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53" s="3">
        <v>14</v>
      </c>
      <c r="L53" s="3" t="str" cm="1">
        <f t="array" ref="L5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3" s="3">
        <v>13</v>
      </c>
      <c r="N53" s="3" t="str" cm="1">
        <f t="array" ref="N5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3" s="3">
        <v>17</v>
      </c>
      <c r="P53" s="3" t="str" cm="1">
        <f t="array" ref="P5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3" s="3">
        <v>12</v>
      </c>
      <c r="R53" s="3" t="str" cm="1">
        <f t="array" ref="R5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53" s="3">
        <v>30</v>
      </c>
      <c r="T53" s="3" t="str" cm="1">
        <f t="array" ref="T5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3" s="3">
        <v>10</v>
      </c>
      <c r="V53" s="3" t="str" cm="1">
        <f t="array" ref="V5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3" s="3">
        <v>18</v>
      </c>
      <c r="X53" s="3" t="str" cm="1">
        <f t="array" ref="X5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4" spans="1:24" x14ac:dyDescent="0.25">
      <c r="A54" s="7">
        <v>502004979</v>
      </c>
      <c r="B54" t="s">
        <v>27</v>
      </c>
      <c r="C54" t="s">
        <v>65</v>
      </c>
      <c r="D54" s="3">
        <v>1</v>
      </c>
      <c r="E54" s="3">
        <v>152</v>
      </c>
      <c r="F54" s="3">
        <v>213</v>
      </c>
      <c r="G54" s="3">
        <v>3</v>
      </c>
      <c r="H54" s="3" t="s">
        <v>5</v>
      </c>
      <c r="I54" s="3">
        <v>20</v>
      </c>
      <c r="J54" s="3" t="str" cm="1">
        <f t="array" ref="J5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4" s="3">
        <v>17</v>
      </c>
      <c r="L54" s="3" t="str" cm="1">
        <f t="array" ref="L5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4" s="3">
        <v>12</v>
      </c>
      <c r="N54" s="3" t="str" cm="1">
        <f t="array" ref="N5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4" s="3">
        <v>17</v>
      </c>
      <c r="P54" s="3" t="str" cm="1">
        <f t="array" ref="P5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4" s="3">
        <v>15</v>
      </c>
      <c r="R54" s="3" t="str" cm="1">
        <f t="array" ref="R5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4" s="3">
        <v>38</v>
      </c>
      <c r="T54" s="3" t="str" cm="1">
        <f t="array" ref="T5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4" s="3">
        <v>9</v>
      </c>
      <c r="V54" s="3" t="str" cm="1">
        <f t="array" ref="V5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4" s="3">
        <v>24</v>
      </c>
      <c r="X54" s="3" t="str" cm="1">
        <f t="array" ref="X5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5" spans="1:24" x14ac:dyDescent="0.25">
      <c r="A55" s="7">
        <v>502004908</v>
      </c>
      <c r="B55" t="s">
        <v>27</v>
      </c>
      <c r="C55" t="s">
        <v>66</v>
      </c>
      <c r="D55" s="3">
        <v>1</v>
      </c>
      <c r="E55" s="3">
        <v>144</v>
      </c>
      <c r="F55" s="3">
        <v>213</v>
      </c>
      <c r="G55" s="3">
        <v>3</v>
      </c>
      <c r="H55" s="3" t="s">
        <v>5</v>
      </c>
      <c r="I55" s="3">
        <v>22</v>
      </c>
      <c r="J55" s="3" t="str" cm="1">
        <f t="array" ref="J5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5" s="3">
        <v>13</v>
      </c>
      <c r="L55" s="3" t="str" cm="1">
        <f t="array" ref="L5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5" s="3">
        <v>11</v>
      </c>
      <c r="N55" s="3" t="str" cm="1">
        <f t="array" ref="N5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5" s="3">
        <v>20</v>
      </c>
      <c r="P55" s="3" t="str" cm="1">
        <f t="array" ref="P5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55" s="3">
        <v>14</v>
      </c>
      <c r="R55" s="3" t="str" cm="1">
        <f t="array" ref="R5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5" s="3">
        <v>31</v>
      </c>
      <c r="T55" s="3" t="str" cm="1">
        <f t="array" ref="T5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5" s="3">
        <v>11</v>
      </c>
      <c r="V55" s="3" t="str" cm="1">
        <f t="array" ref="V5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5" s="3">
        <v>22</v>
      </c>
      <c r="X55" s="3" t="str" cm="1">
        <f t="array" ref="X5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6" spans="1:24" x14ac:dyDescent="0.25">
      <c r="A56" s="7">
        <v>502004915</v>
      </c>
      <c r="B56" t="s">
        <v>27</v>
      </c>
      <c r="C56" t="s">
        <v>67</v>
      </c>
      <c r="D56" s="3">
        <v>1</v>
      </c>
      <c r="E56" s="3">
        <v>169</v>
      </c>
      <c r="F56" s="3">
        <v>213</v>
      </c>
      <c r="G56" s="3">
        <v>3</v>
      </c>
      <c r="H56" s="3" t="s">
        <v>5</v>
      </c>
      <c r="I56" s="3">
        <v>23</v>
      </c>
      <c r="J56" s="3" t="str" cm="1">
        <f t="array" ref="J5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6" s="3">
        <v>17</v>
      </c>
      <c r="L56" s="3" t="str" cm="1">
        <f t="array" ref="L5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6" s="3">
        <v>16</v>
      </c>
      <c r="N56" s="3" t="str" cm="1">
        <f t="array" ref="N5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56" s="3">
        <v>20</v>
      </c>
      <c r="P56" s="3" t="str" cm="1">
        <f t="array" ref="P5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56" s="3">
        <v>18</v>
      </c>
      <c r="R56" s="3" t="str" cm="1">
        <f t="array" ref="R5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6" s="3">
        <v>41</v>
      </c>
      <c r="T56" s="3" t="str" cm="1">
        <f t="array" ref="T5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56" s="3">
        <v>12</v>
      </c>
      <c r="V56" s="3" t="str" cm="1">
        <f t="array" ref="V5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56" s="3">
        <v>22</v>
      </c>
      <c r="X56" s="3" t="str" cm="1">
        <f t="array" ref="X5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7" spans="1:24" x14ac:dyDescent="0.25">
      <c r="A57" s="7">
        <v>502005429</v>
      </c>
      <c r="B57" t="s">
        <v>27</v>
      </c>
      <c r="C57" t="s">
        <v>68</v>
      </c>
      <c r="D57" s="3">
        <v>6</v>
      </c>
      <c r="E57" s="3">
        <v>129</v>
      </c>
      <c r="F57" s="3">
        <v>192</v>
      </c>
      <c r="G57" s="3">
        <v>2</v>
      </c>
      <c r="H57" s="3" t="s">
        <v>8</v>
      </c>
      <c r="I57" s="3">
        <v>18</v>
      </c>
      <c r="J57" s="3" t="str" cm="1">
        <f t="array" ref="J5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7" s="3">
        <v>19</v>
      </c>
      <c r="L57" s="3" t="str" cm="1">
        <f t="array" ref="L5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7" s="3">
        <v>14</v>
      </c>
      <c r="N57" s="3" t="str" cm="1">
        <f t="array" ref="N5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57" s="3">
        <v>16</v>
      </c>
      <c r="P57" s="3" t="str" cm="1">
        <f t="array" ref="P5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7" s="3">
        <v>16</v>
      </c>
      <c r="R57" s="3" t="str" cm="1">
        <f t="array" ref="R5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7" s="3">
        <v>17</v>
      </c>
      <c r="T57" s="3" t="str" cm="1">
        <f t="array" ref="T5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57" s="3">
        <v>10</v>
      </c>
      <c r="V57" s="3" t="str" cm="1">
        <f t="array" ref="V5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7" s="3">
        <v>19</v>
      </c>
      <c r="X57" s="3" t="str" cm="1">
        <f t="array" ref="X5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8" spans="1:24" x14ac:dyDescent="0.25">
      <c r="A58" s="7">
        <v>502004930</v>
      </c>
      <c r="B58" t="s">
        <v>27</v>
      </c>
      <c r="C58" t="s">
        <v>69</v>
      </c>
      <c r="D58" s="3">
        <v>6</v>
      </c>
      <c r="E58" s="3">
        <v>118</v>
      </c>
      <c r="F58" s="3">
        <v>192</v>
      </c>
      <c r="G58" s="3">
        <v>3</v>
      </c>
      <c r="H58" s="3" t="s">
        <v>5</v>
      </c>
      <c r="I58" s="3">
        <v>19</v>
      </c>
      <c r="J58" s="3" t="str" cm="1">
        <f t="array" ref="J5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8" s="3">
        <v>16</v>
      </c>
      <c r="L58" s="3" t="str" cm="1">
        <f t="array" ref="L5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8" s="3">
        <v>10</v>
      </c>
      <c r="N58" s="3" t="str" cm="1">
        <f t="array" ref="N5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8" s="3">
        <v>15</v>
      </c>
      <c r="P58" s="3" t="str" cm="1">
        <f t="array" ref="P5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58" s="3">
        <v>12</v>
      </c>
      <c r="R58" s="3" t="str" cm="1">
        <f t="array" ref="R5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58" s="3">
        <v>18</v>
      </c>
      <c r="T58" s="3" t="str" cm="1">
        <f t="array" ref="T5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58" s="3">
        <v>8</v>
      </c>
      <c r="V58" s="3" t="str" cm="1">
        <f t="array" ref="V5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8" s="3">
        <v>20</v>
      </c>
      <c r="X58" s="3" t="str" cm="1">
        <f t="array" ref="X5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9" spans="1:24" x14ac:dyDescent="0.25">
      <c r="A59" s="7">
        <v>502005387</v>
      </c>
      <c r="B59" t="s">
        <v>27</v>
      </c>
      <c r="C59" t="s">
        <v>70</v>
      </c>
      <c r="D59" s="3">
        <v>5</v>
      </c>
      <c r="E59" s="3">
        <v>142</v>
      </c>
      <c r="F59" s="3">
        <v>208</v>
      </c>
      <c r="G59" s="3">
        <v>3</v>
      </c>
      <c r="H59" s="3" t="s">
        <v>5</v>
      </c>
      <c r="I59" s="3">
        <v>19</v>
      </c>
      <c r="J59" s="3" t="str" cm="1">
        <f t="array" ref="J5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9" s="3">
        <v>13</v>
      </c>
      <c r="L59" s="3" t="str" cm="1">
        <f t="array" ref="L5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9" s="3">
        <v>13</v>
      </c>
      <c r="N59" s="3" t="str" cm="1">
        <f t="array" ref="N5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9" s="3">
        <v>17</v>
      </c>
      <c r="P59" s="3" t="str" cm="1">
        <f t="array" ref="P5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9" s="3">
        <v>17</v>
      </c>
      <c r="R59" s="3" t="str" cm="1">
        <f t="array" ref="R5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9" s="3">
        <v>32</v>
      </c>
      <c r="T59" s="3" t="str" cm="1">
        <f t="array" ref="T5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9" s="3">
        <v>8</v>
      </c>
      <c r="V59" s="3" t="str" cm="1">
        <f t="array" ref="V5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9" s="3">
        <v>23</v>
      </c>
      <c r="X59" s="3" t="str" cm="1">
        <f t="array" ref="X5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0" spans="1:24" x14ac:dyDescent="0.25">
      <c r="A60" s="7">
        <v>502005370</v>
      </c>
      <c r="B60" t="s">
        <v>27</v>
      </c>
      <c r="C60" t="s">
        <v>71</v>
      </c>
      <c r="D60" s="3">
        <v>6</v>
      </c>
      <c r="E60" s="3">
        <v>93</v>
      </c>
      <c r="F60" s="3">
        <v>192</v>
      </c>
      <c r="G60" s="3">
        <v>1</v>
      </c>
      <c r="H60" s="3" t="s">
        <v>7</v>
      </c>
      <c r="I60" s="3">
        <v>16</v>
      </c>
      <c r="J60" s="3" t="str" cm="1">
        <f t="array" ref="J6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60" s="3">
        <v>13</v>
      </c>
      <c r="L60" s="3" t="str" cm="1">
        <f t="array" ref="L6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60" s="3">
        <v>12</v>
      </c>
      <c r="N60" s="3" t="str" cm="1">
        <f t="array" ref="N6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0" s="3">
        <v>16</v>
      </c>
      <c r="P60" s="3" t="str" cm="1">
        <f t="array" ref="P6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0" s="3">
        <v>12</v>
      </c>
      <c r="R60" s="3" t="str" cm="1">
        <f t="array" ref="R6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60" s="3">
        <v>17</v>
      </c>
      <c r="T60" s="3" t="str" cm="1">
        <f t="array" ref="T6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60" s="3">
        <v>7</v>
      </c>
      <c r="V60" s="3" t="str" cm="1">
        <f t="array" ref="V6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60" s="3">
        <v>0</v>
      </c>
      <c r="X60" s="3" t="str" cm="1">
        <f t="array" ref="X6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Ниже базового</v>
      </c>
    </row>
    <row r="61" spans="1:24" x14ac:dyDescent="0.25">
      <c r="A61" s="7">
        <v>502005436</v>
      </c>
      <c r="B61" t="s">
        <v>27</v>
      </c>
      <c r="C61" t="s">
        <v>72</v>
      </c>
      <c r="D61" s="3">
        <v>1</v>
      </c>
      <c r="E61" s="3">
        <v>133</v>
      </c>
      <c r="F61" s="3">
        <v>213</v>
      </c>
      <c r="G61" s="3">
        <v>2</v>
      </c>
      <c r="H61" s="3" t="s">
        <v>8</v>
      </c>
      <c r="I61" s="3">
        <v>15</v>
      </c>
      <c r="J61" s="3" t="str" cm="1">
        <f t="array" ref="J6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61" s="3">
        <v>15</v>
      </c>
      <c r="L61" s="3" t="str" cm="1">
        <f t="array" ref="L6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61" s="3">
        <v>15</v>
      </c>
      <c r="N61" s="3" t="str" cm="1">
        <f t="array" ref="N6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1" s="3">
        <v>16</v>
      </c>
      <c r="P61" s="3" t="str" cm="1">
        <f t="array" ref="P6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1" s="3">
        <v>16</v>
      </c>
      <c r="R61" s="3" t="str" cm="1">
        <f t="array" ref="R6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1" s="3">
        <v>29</v>
      </c>
      <c r="T61" s="3" t="str" cm="1">
        <f t="array" ref="T6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1" s="3">
        <v>9</v>
      </c>
      <c r="V61" s="3" t="str" cm="1">
        <f t="array" ref="V6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1" s="3">
        <v>18</v>
      </c>
      <c r="X61" s="3" t="str" cm="1">
        <f t="array" ref="X6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2" spans="1:24" x14ac:dyDescent="0.25">
      <c r="A62" s="7">
        <v>503005340</v>
      </c>
      <c r="B62" t="s">
        <v>73</v>
      </c>
      <c r="C62" t="s">
        <v>74</v>
      </c>
      <c r="D62" s="3">
        <v>1</v>
      </c>
      <c r="E62" s="3">
        <v>132</v>
      </c>
      <c r="F62" s="3">
        <v>213</v>
      </c>
      <c r="G62" s="3">
        <v>3</v>
      </c>
      <c r="H62" s="3" t="s">
        <v>5</v>
      </c>
      <c r="I62" s="3">
        <v>16</v>
      </c>
      <c r="J62" s="3" t="str" cm="1">
        <f t="array" ref="J6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62" s="3">
        <v>14</v>
      </c>
      <c r="L62" s="3" t="str" cm="1">
        <f t="array" ref="L6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62" s="3">
        <v>13</v>
      </c>
      <c r="N62" s="3" t="str" cm="1">
        <f t="array" ref="N6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2" s="3">
        <v>18</v>
      </c>
      <c r="P62" s="3" t="str" cm="1">
        <f t="array" ref="P6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2" s="3">
        <v>13</v>
      </c>
      <c r="R62" s="3" t="str" cm="1">
        <f t="array" ref="R6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2" s="3">
        <v>28</v>
      </c>
      <c r="T62" s="3" t="str" cm="1">
        <f t="array" ref="T6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62" s="3">
        <v>12</v>
      </c>
      <c r="V62" s="3" t="str" cm="1">
        <f t="array" ref="V6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2" s="3">
        <v>18</v>
      </c>
      <c r="X62" s="3" t="str" cm="1">
        <f t="array" ref="X6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3" spans="1:24" x14ac:dyDescent="0.25">
      <c r="A63" s="7">
        <v>503005333</v>
      </c>
      <c r="B63" t="s">
        <v>73</v>
      </c>
      <c r="C63" t="s">
        <v>75</v>
      </c>
      <c r="D63" s="3">
        <v>6</v>
      </c>
      <c r="E63" s="3">
        <v>98</v>
      </c>
      <c r="F63" s="3">
        <v>192</v>
      </c>
      <c r="G63" s="3">
        <v>2</v>
      </c>
      <c r="H63" s="3" t="s">
        <v>8</v>
      </c>
      <c r="I63" s="3">
        <v>18</v>
      </c>
      <c r="J63" s="3" t="str" cm="1">
        <f t="array" ref="J6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3" s="3">
        <v>13</v>
      </c>
      <c r="L63" s="3" t="str" cm="1">
        <f t="array" ref="L6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63" s="3">
        <v>10</v>
      </c>
      <c r="N63" s="3" t="str" cm="1">
        <f t="array" ref="N6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3" s="3">
        <v>14</v>
      </c>
      <c r="P63" s="3" t="str" cm="1">
        <f t="array" ref="P6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63" s="3">
        <v>9</v>
      </c>
      <c r="R63" s="3" t="str" cm="1">
        <f t="array" ref="R6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63" s="3">
        <v>18</v>
      </c>
      <c r="T63" s="3" t="str" cm="1">
        <f t="array" ref="T6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63" s="3">
        <v>7</v>
      </c>
      <c r="V63" s="3" t="str" cm="1">
        <f t="array" ref="V6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63" s="3">
        <v>9</v>
      </c>
      <c r="X63" s="3" t="str" cm="1">
        <f t="array" ref="X6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64" spans="1:24" x14ac:dyDescent="0.25">
      <c r="A64" s="7">
        <v>503005365</v>
      </c>
      <c r="B64" t="s">
        <v>73</v>
      </c>
      <c r="C64" t="s">
        <v>76</v>
      </c>
      <c r="D64" s="3">
        <v>1</v>
      </c>
      <c r="E64" s="3">
        <v>148</v>
      </c>
      <c r="F64" s="3">
        <v>213</v>
      </c>
      <c r="G64" s="3">
        <v>3</v>
      </c>
      <c r="H64" s="3" t="s">
        <v>5</v>
      </c>
      <c r="I64" s="3">
        <v>24</v>
      </c>
      <c r="J64" s="3" t="str" cm="1">
        <f t="array" ref="J6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4" s="3">
        <v>14</v>
      </c>
      <c r="L64" s="3" t="str" cm="1">
        <f t="array" ref="L6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64" s="3">
        <v>13</v>
      </c>
      <c r="N64" s="3" t="str" cm="1">
        <f t="array" ref="N6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4" s="3">
        <v>17</v>
      </c>
      <c r="P64" s="3" t="str" cm="1">
        <f t="array" ref="P6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4" s="3">
        <v>16</v>
      </c>
      <c r="R64" s="3" t="str" cm="1">
        <f t="array" ref="R6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4" s="3">
        <v>35</v>
      </c>
      <c r="T64" s="3" t="str" cm="1">
        <f t="array" ref="T6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4" s="3">
        <v>9</v>
      </c>
      <c r="V64" s="3" t="str" cm="1">
        <f t="array" ref="V6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4" s="3">
        <v>20</v>
      </c>
      <c r="X64" s="3" t="str" cm="1">
        <f t="array" ref="X6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5" spans="1:24" x14ac:dyDescent="0.25">
      <c r="A65" s="7">
        <v>503005598</v>
      </c>
      <c r="B65" t="s">
        <v>73</v>
      </c>
      <c r="C65" t="s">
        <v>77</v>
      </c>
      <c r="D65" s="3">
        <v>1</v>
      </c>
      <c r="E65" s="3">
        <v>115</v>
      </c>
      <c r="F65" s="3">
        <v>213</v>
      </c>
      <c r="G65" s="3">
        <v>1</v>
      </c>
      <c r="H65" s="3" t="s">
        <v>7</v>
      </c>
      <c r="I65" s="3">
        <v>23</v>
      </c>
      <c r="J65" s="3" t="str" cm="1">
        <f t="array" ref="J6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5" s="3">
        <v>20</v>
      </c>
      <c r="L65" s="3" t="str" cm="1">
        <f t="array" ref="L6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5" s="3">
        <v>14</v>
      </c>
      <c r="N65" s="3" t="str" cm="1">
        <f t="array" ref="N6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5" s="3">
        <v>16</v>
      </c>
      <c r="P65" s="3" t="str" cm="1">
        <f t="array" ref="P6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5" s="3">
        <v>13</v>
      </c>
      <c r="R65" s="3" t="str" cm="1">
        <f t="array" ref="R6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5" s="3">
        <v>0</v>
      </c>
      <c r="T65" s="3" t="str" cm="1">
        <f t="array" ref="T6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65" s="3">
        <v>10</v>
      </c>
      <c r="V65" s="3" t="str" cm="1">
        <f t="array" ref="V6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5" s="3">
        <v>19</v>
      </c>
      <c r="X65" s="3" t="str" cm="1">
        <f t="array" ref="X6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6" spans="1:24" x14ac:dyDescent="0.25">
      <c r="A66" s="7">
        <v>503005319</v>
      </c>
      <c r="B66" t="s">
        <v>73</v>
      </c>
      <c r="C66" t="s">
        <v>79</v>
      </c>
      <c r="D66" s="3">
        <v>2</v>
      </c>
      <c r="E66" s="3">
        <v>168</v>
      </c>
      <c r="F66" s="3">
        <v>197</v>
      </c>
      <c r="G66" s="3">
        <v>4</v>
      </c>
      <c r="H66" s="3" t="s">
        <v>6</v>
      </c>
      <c r="I66" s="3">
        <v>23</v>
      </c>
      <c r="J66" s="3" t="str" cm="1">
        <f t="array" ref="J6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6" s="3">
        <v>18</v>
      </c>
      <c r="L66" s="3" t="str" cm="1">
        <f t="array" ref="L6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6" s="3">
        <v>17</v>
      </c>
      <c r="N66" s="3" t="str" cm="1">
        <f t="array" ref="N6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66" s="3">
        <v>20</v>
      </c>
      <c r="P66" s="3" t="str" cm="1">
        <f t="array" ref="P6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6" s="3">
        <v>19</v>
      </c>
      <c r="R66" s="3" t="str" cm="1">
        <f t="array" ref="R6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6" s="3">
        <v>35</v>
      </c>
      <c r="T66" s="3" t="str" cm="1">
        <f t="array" ref="T6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66" s="3">
        <v>14</v>
      </c>
      <c r="V66" s="3" t="str" cm="1">
        <f t="array" ref="V6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6" s="3">
        <v>22</v>
      </c>
      <c r="X66" s="3" t="str" cm="1">
        <f t="array" ref="X6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7" spans="1:24" x14ac:dyDescent="0.25">
      <c r="A67" s="7">
        <v>503008849</v>
      </c>
      <c r="B67" t="s">
        <v>73</v>
      </c>
      <c r="C67" t="s">
        <v>78</v>
      </c>
      <c r="D67" s="3">
        <v>1</v>
      </c>
      <c r="E67" s="3">
        <v>173</v>
      </c>
      <c r="F67" s="3">
        <v>213</v>
      </c>
      <c r="G67" s="3">
        <v>3</v>
      </c>
      <c r="H67" s="3" t="s">
        <v>5</v>
      </c>
      <c r="I67" s="3">
        <v>22</v>
      </c>
      <c r="J67" s="3" t="str" cm="1">
        <f t="array" ref="J6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7" s="3">
        <v>19</v>
      </c>
      <c r="L67" s="3" t="str" cm="1">
        <f t="array" ref="L6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7" s="3">
        <v>17</v>
      </c>
      <c r="N67" s="3" t="str" cm="1">
        <f t="array" ref="N6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67" s="3">
        <v>19</v>
      </c>
      <c r="P67" s="3" t="str" cm="1">
        <f t="array" ref="P6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7" s="3">
        <v>20</v>
      </c>
      <c r="R67" s="3" t="str" cm="1">
        <f t="array" ref="R6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7" s="3">
        <v>40</v>
      </c>
      <c r="T67" s="3" t="str" cm="1">
        <f t="array" ref="T6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67" s="3">
        <v>12</v>
      </c>
      <c r="V67" s="3" t="str" cm="1">
        <f t="array" ref="V6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7" s="3">
        <v>24</v>
      </c>
      <c r="X67" s="3" t="str" cm="1">
        <f t="array" ref="X6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8" spans="1:24" x14ac:dyDescent="0.25">
      <c r="A68" s="7">
        <v>503005291</v>
      </c>
      <c r="B68" t="s">
        <v>73</v>
      </c>
      <c r="C68" t="s">
        <v>80</v>
      </c>
      <c r="D68" s="3">
        <v>1</v>
      </c>
      <c r="E68" s="3">
        <v>131</v>
      </c>
      <c r="F68" s="3">
        <v>213</v>
      </c>
      <c r="G68" s="3">
        <v>2</v>
      </c>
      <c r="H68" s="3" t="s">
        <v>8</v>
      </c>
      <c r="I68" s="3">
        <v>20</v>
      </c>
      <c r="J68" s="3" t="str" cm="1">
        <f t="array" ref="J6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8" s="3">
        <v>18</v>
      </c>
      <c r="L68" s="3" t="str" cm="1">
        <f t="array" ref="L6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8" s="3">
        <v>11</v>
      </c>
      <c r="N68" s="3" t="str" cm="1">
        <f t="array" ref="N6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8" s="3">
        <v>17</v>
      </c>
      <c r="P68" s="3" t="str" cm="1">
        <f t="array" ref="P6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8" s="3">
        <v>16</v>
      </c>
      <c r="R68" s="3" t="str" cm="1">
        <f t="array" ref="R6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8" s="3">
        <v>30</v>
      </c>
      <c r="T68" s="3" t="str" cm="1">
        <f t="array" ref="T6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8" s="3">
        <v>6</v>
      </c>
      <c r="V68" s="3" t="str" cm="1">
        <f t="array" ref="V6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68" s="3">
        <v>13</v>
      </c>
      <c r="X68" s="3" t="str" cm="1">
        <f t="array" ref="X6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69" spans="1:24" x14ac:dyDescent="0.25">
      <c r="A69" s="7">
        <v>503005372</v>
      </c>
      <c r="B69" t="s">
        <v>73</v>
      </c>
      <c r="C69" t="s">
        <v>81</v>
      </c>
      <c r="D69" s="3">
        <v>1</v>
      </c>
      <c r="E69" s="3">
        <v>139</v>
      </c>
      <c r="F69" s="3">
        <v>213</v>
      </c>
      <c r="G69" s="3">
        <v>3</v>
      </c>
      <c r="H69" s="3" t="s">
        <v>5</v>
      </c>
      <c r="I69" s="3">
        <v>19</v>
      </c>
      <c r="J69" s="3" t="str" cm="1">
        <f t="array" ref="J6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9" s="3">
        <v>17</v>
      </c>
      <c r="L69" s="3" t="str" cm="1">
        <f t="array" ref="L6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9" s="3">
        <v>10</v>
      </c>
      <c r="N69" s="3" t="str" cm="1">
        <f t="array" ref="N6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9" s="3">
        <v>17</v>
      </c>
      <c r="P69" s="3" t="str" cm="1">
        <f t="array" ref="P6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9" s="3">
        <v>16</v>
      </c>
      <c r="R69" s="3" t="str" cm="1">
        <f t="array" ref="R6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9" s="3">
        <v>33</v>
      </c>
      <c r="T69" s="3" t="str" cm="1">
        <f t="array" ref="T6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9" s="3">
        <v>12</v>
      </c>
      <c r="V69" s="3" t="str" cm="1">
        <f t="array" ref="V6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9" s="3">
        <v>15</v>
      </c>
      <c r="X69" s="3" t="str" cm="1">
        <f t="array" ref="X6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70" spans="1:24" x14ac:dyDescent="0.25">
      <c r="A70" s="7">
        <v>503005326</v>
      </c>
      <c r="B70" t="s">
        <v>73</v>
      </c>
      <c r="C70" t="s">
        <v>82</v>
      </c>
      <c r="D70" s="3">
        <v>2</v>
      </c>
      <c r="E70" s="3">
        <v>149</v>
      </c>
      <c r="F70" s="3">
        <v>197</v>
      </c>
      <c r="G70" s="3">
        <v>3</v>
      </c>
      <c r="H70" s="3" t="s">
        <v>5</v>
      </c>
      <c r="I70" s="3">
        <v>23</v>
      </c>
      <c r="J70" s="3" t="str" cm="1">
        <f t="array" ref="J7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0" s="3">
        <v>17</v>
      </c>
      <c r="L70" s="3" t="str" cm="1">
        <f t="array" ref="L7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0" s="3">
        <v>12</v>
      </c>
      <c r="N70" s="3" t="str" cm="1">
        <f t="array" ref="N7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0" s="3">
        <v>18</v>
      </c>
      <c r="P70" s="3" t="str" cm="1">
        <f t="array" ref="P7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0" s="3">
        <v>18</v>
      </c>
      <c r="R70" s="3" t="str" cm="1">
        <f t="array" ref="R7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0" s="3">
        <v>31</v>
      </c>
      <c r="T70" s="3" t="str" cm="1">
        <f t="array" ref="T7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0" s="3">
        <v>10</v>
      </c>
      <c r="V70" s="3" t="str" cm="1">
        <f t="array" ref="V7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0" s="3">
        <v>20</v>
      </c>
      <c r="X70" s="3" t="str" cm="1">
        <f t="array" ref="X7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1" spans="1:24" x14ac:dyDescent="0.25">
      <c r="A71" s="7">
        <v>503005358</v>
      </c>
      <c r="B71" t="s">
        <v>73</v>
      </c>
      <c r="C71" t="s">
        <v>83</v>
      </c>
      <c r="D71" s="3">
        <v>1</v>
      </c>
      <c r="E71" s="3">
        <v>104</v>
      </c>
      <c r="F71" s="3">
        <v>213</v>
      </c>
      <c r="G71" s="3">
        <v>1</v>
      </c>
      <c r="H71" s="3" t="s">
        <v>7</v>
      </c>
      <c r="I71" s="3">
        <v>20</v>
      </c>
      <c r="J71" s="3" t="str" cm="1">
        <f t="array" ref="J7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1" s="3">
        <v>16</v>
      </c>
      <c r="L71" s="3" t="str" cm="1">
        <f t="array" ref="L7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1" s="3">
        <v>0</v>
      </c>
      <c r="N71" s="3" t="str" cm="1">
        <f t="array" ref="N7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71" s="3">
        <v>20</v>
      </c>
      <c r="P71" s="3" t="str" cm="1">
        <f t="array" ref="P7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71" s="3">
        <v>17</v>
      </c>
      <c r="R71" s="3" t="str" cm="1">
        <f t="array" ref="R7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1" s="3">
        <v>0</v>
      </c>
      <c r="T71" s="3" t="str" cm="1">
        <f t="array" ref="T7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71" s="3">
        <v>12</v>
      </c>
      <c r="V71" s="3" t="str" cm="1">
        <f t="array" ref="V7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1" s="3">
        <v>19</v>
      </c>
      <c r="X71" s="3" t="str" cm="1">
        <f t="array" ref="X7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2" spans="1:24" x14ac:dyDescent="0.25">
      <c r="A72" s="7">
        <v>503005421</v>
      </c>
      <c r="B72" t="s">
        <v>73</v>
      </c>
      <c r="C72" t="s">
        <v>84</v>
      </c>
      <c r="D72" s="3">
        <v>1</v>
      </c>
      <c r="E72" s="3">
        <v>139</v>
      </c>
      <c r="F72" s="3">
        <v>213</v>
      </c>
      <c r="G72" s="3">
        <v>2</v>
      </c>
      <c r="H72" s="3" t="s">
        <v>8</v>
      </c>
      <c r="I72" s="3">
        <v>24</v>
      </c>
      <c r="J72" s="3" t="str" cm="1">
        <f t="array" ref="J7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2" s="3">
        <v>14</v>
      </c>
      <c r="L72" s="3" t="str" cm="1">
        <f t="array" ref="L7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2" s="3">
        <v>10</v>
      </c>
      <c r="N72" s="3" t="str" cm="1">
        <f t="array" ref="N7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2" s="3">
        <v>19</v>
      </c>
      <c r="P72" s="3" t="str" cm="1">
        <f t="array" ref="P7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2" s="3">
        <v>14</v>
      </c>
      <c r="R72" s="3" t="str" cm="1">
        <f t="array" ref="R7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2" s="3">
        <v>26</v>
      </c>
      <c r="T72" s="3" t="str" cm="1">
        <f t="array" ref="T7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72" s="3">
        <v>13</v>
      </c>
      <c r="V72" s="3" t="str" cm="1">
        <f t="array" ref="V7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2" s="3">
        <v>19</v>
      </c>
      <c r="X72" s="3" t="str" cm="1">
        <f t="array" ref="X7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3" spans="1:24" x14ac:dyDescent="0.25">
      <c r="A73" s="7">
        <v>503005380</v>
      </c>
      <c r="B73" t="s">
        <v>73</v>
      </c>
      <c r="C73" t="s">
        <v>85</v>
      </c>
      <c r="D73" s="3">
        <v>2</v>
      </c>
      <c r="E73" s="3">
        <v>112</v>
      </c>
      <c r="F73" s="3">
        <v>197</v>
      </c>
      <c r="G73" s="3">
        <v>2</v>
      </c>
      <c r="H73" s="3" t="s">
        <v>8</v>
      </c>
      <c r="I73" s="3">
        <v>16</v>
      </c>
      <c r="J73" s="3" t="str" cm="1">
        <f t="array" ref="J7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73" s="3">
        <v>15</v>
      </c>
      <c r="L73" s="3" t="str" cm="1">
        <f t="array" ref="L7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3" s="3">
        <v>10</v>
      </c>
      <c r="N73" s="3" t="str" cm="1">
        <f t="array" ref="N7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3" s="3">
        <v>15</v>
      </c>
      <c r="P73" s="3" t="str" cm="1">
        <f t="array" ref="P7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73" s="3">
        <v>14</v>
      </c>
      <c r="R73" s="3" t="str" cm="1">
        <f t="array" ref="R7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3" s="3">
        <v>19</v>
      </c>
      <c r="T73" s="3" t="str" cm="1">
        <f t="array" ref="T7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73" s="3">
        <v>8</v>
      </c>
      <c r="V73" s="3" t="str" cm="1">
        <f t="array" ref="V7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3" s="3">
        <v>15</v>
      </c>
      <c r="X73" s="3" t="str" cm="1">
        <f t="array" ref="X7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74" spans="1:24" x14ac:dyDescent="0.25">
      <c r="A74" s="7">
        <v>503005460</v>
      </c>
      <c r="B74" t="s">
        <v>73</v>
      </c>
      <c r="C74" t="s">
        <v>86</v>
      </c>
      <c r="D74" s="3">
        <v>2</v>
      </c>
      <c r="E74" s="3">
        <v>128</v>
      </c>
      <c r="F74" s="3">
        <v>197</v>
      </c>
      <c r="G74" s="3">
        <v>3</v>
      </c>
      <c r="H74" s="3" t="s">
        <v>5</v>
      </c>
      <c r="I74" s="3">
        <v>19</v>
      </c>
      <c r="J74" s="3" t="str" cm="1">
        <f t="array" ref="J7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4" s="3">
        <v>16</v>
      </c>
      <c r="L74" s="3" t="str" cm="1">
        <f t="array" ref="L7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4" s="3">
        <v>13</v>
      </c>
      <c r="N74" s="3" t="str" cm="1">
        <f t="array" ref="N7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4" s="3">
        <v>17</v>
      </c>
      <c r="P74" s="3" t="str" cm="1">
        <f t="array" ref="P7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4" s="3">
        <v>16</v>
      </c>
      <c r="R74" s="3" t="str" cm="1">
        <f t="array" ref="R7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4" s="3">
        <v>23</v>
      </c>
      <c r="T74" s="3" t="str" cm="1">
        <f t="array" ref="T7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4" s="3">
        <v>9</v>
      </c>
      <c r="V74" s="3" t="str" cm="1">
        <f t="array" ref="V7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4" s="3">
        <v>15</v>
      </c>
      <c r="X74" s="3" t="str" cm="1">
        <f t="array" ref="X7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75" spans="1:24" x14ac:dyDescent="0.25">
      <c r="A75" s="7">
        <v>503005943</v>
      </c>
      <c r="B75" t="s">
        <v>73</v>
      </c>
      <c r="C75" t="s">
        <v>87</v>
      </c>
      <c r="D75" s="3">
        <v>4</v>
      </c>
      <c r="E75" s="3">
        <v>77</v>
      </c>
      <c r="F75" s="3">
        <v>166</v>
      </c>
      <c r="G75" s="3">
        <v>2</v>
      </c>
      <c r="H75" s="3" t="s">
        <v>8</v>
      </c>
      <c r="I75" s="3">
        <v>12</v>
      </c>
      <c r="J75" s="3" t="str" cm="1">
        <f t="array" ref="J7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75" s="3">
        <v>13</v>
      </c>
      <c r="L75" s="3" t="str" cm="1">
        <f t="array" ref="L7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5" s="3">
        <v>7</v>
      </c>
      <c r="N75" s="3" t="str" cm="1">
        <f t="array" ref="N7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5" s="3">
        <v>10</v>
      </c>
      <c r="P75" s="3" t="str" cm="1">
        <f t="array" ref="P7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75" s="3">
        <v>9</v>
      </c>
      <c r="R75" s="3" t="str" cm="1">
        <f t="array" ref="R7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75" s="3">
        <v>15</v>
      </c>
      <c r="T75" s="3" t="str" cm="1">
        <f t="array" ref="T7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75" s="3">
        <v>0</v>
      </c>
      <c r="V75" s="3" t="str" cm="1">
        <f t="array" ref="V7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75" s="3">
        <v>11</v>
      </c>
      <c r="X75" s="3" t="str" cm="1">
        <f t="array" ref="X7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76" spans="1:24" x14ac:dyDescent="0.25">
      <c r="A76" s="7">
        <v>504006971</v>
      </c>
      <c r="B76" t="s">
        <v>89</v>
      </c>
      <c r="C76" t="s">
        <v>92</v>
      </c>
      <c r="D76" s="3">
        <v>1</v>
      </c>
      <c r="E76" s="3">
        <v>183</v>
      </c>
      <c r="F76" s="3">
        <v>213</v>
      </c>
      <c r="G76" s="3">
        <v>4</v>
      </c>
      <c r="H76" s="3" t="s">
        <v>6</v>
      </c>
      <c r="I76" s="3">
        <v>28</v>
      </c>
      <c r="J76" s="3" t="str" cm="1">
        <f t="array" ref="J7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76" s="3">
        <v>18</v>
      </c>
      <c r="L76" s="3" t="str" cm="1">
        <f t="array" ref="L7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6" s="3">
        <v>17</v>
      </c>
      <c r="N76" s="3" t="str" cm="1">
        <f t="array" ref="N7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76" s="3">
        <v>21</v>
      </c>
      <c r="P76" s="3" t="str" cm="1">
        <f t="array" ref="P7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76" s="3">
        <v>21</v>
      </c>
      <c r="R76" s="3" t="str" cm="1">
        <f t="array" ref="R7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76" s="3">
        <v>39</v>
      </c>
      <c r="T76" s="3" t="str" cm="1">
        <f t="array" ref="T7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6" s="3">
        <v>14</v>
      </c>
      <c r="V76" s="3" t="str" cm="1">
        <f t="array" ref="V7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6" s="3">
        <v>25</v>
      </c>
      <c r="X76" s="3" t="str" cm="1">
        <f t="array" ref="X7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77" spans="1:24" x14ac:dyDescent="0.25">
      <c r="A77" s="7">
        <v>504006724</v>
      </c>
      <c r="B77" t="s">
        <v>89</v>
      </c>
      <c r="C77" t="s">
        <v>93</v>
      </c>
      <c r="D77" s="3">
        <v>1</v>
      </c>
      <c r="E77" s="3">
        <v>170</v>
      </c>
      <c r="F77" s="3">
        <v>213</v>
      </c>
      <c r="G77" s="3">
        <v>3</v>
      </c>
      <c r="H77" s="3" t="s">
        <v>5</v>
      </c>
      <c r="I77" s="3">
        <v>24</v>
      </c>
      <c r="J77" s="3" t="str" cm="1">
        <f t="array" ref="J7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7" s="3">
        <v>20</v>
      </c>
      <c r="L77" s="3" t="str" cm="1">
        <f t="array" ref="L7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7" s="3">
        <v>16</v>
      </c>
      <c r="N77" s="3" t="str" cm="1">
        <f t="array" ref="N7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7" s="3">
        <v>19</v>
      </c>
      <c r="P77" s="3" t="str" cm="1">
        <f t="array" ref="P7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7" s="3">
        <v>22</v>
      </c>
      <c r="R77" s="3" t="str" cm="1">
        <f t="array" ref="R7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77" s="3">
        <v>34</v>
      </c>
      <c r="T77" s="3" t="str" cm="1">
        <f t="array" ref="T7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7" s="3">
        <v>13</v>
      </c>
      <c r="V77" s="3" t="str" cm="1">
        <f t="array" ref="V7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7" s="3">
        <v>22</v>
      </c>
      <c r="X77" s="3" t="str" cm="1">
        <f t="array" ref="X7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8" spans="1:24" x14ac:dyDescent="0.25">
      <c r="A78" s="7">
        <v>504009605</v>
      </c>
      <c r="B78" t="s">
        <v>89</v>
      </c>
      <c r="C78" t="s">
        <v>94</v>
      </c>
      <c r="D78" s="3">
        <v>1</v>
      </c>
      <c r="E78" s="3">
        <v>148</v>
      </c>
      <c r="F78" s="3">
        <v>213</v>
      </c>
      <c r="G78" s="3">
        <v>3</v>
      </c>
      <c r="H78" s="3" t="s">
        <v>5</v>
      </c>
      <c r="I78" s="3">
        <v>19</v>
      </c>
      <c r="J78" s="3" t="str" cm="1">
        <f t="array" ref="J7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8" s="3">
        <v>16</v>
      </c>
      <c r="L78" s="3" t="str" cm="1">
        <f t="array" ref="L7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8" s="3">
        <v>13</v>
      </c>
      <c r="N78" s="3" t="str" cm="1">
        <f t="array" ref="N7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8" s="3">
        <v>15</v>
      </c>
      <c r="P78" s="3" t="str" cm="1">
        <f t="array" ref="P7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78" s="3">
        <v>16</v>
      </c>
      <c r="R78" s="3" t="str" cm="1">
        <f t="array" ref="R7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8" s="3">
        <v>38</v>
      </c>
      <c r="T78" s="3" t="str" cm="1">
        <f t="array" ref="T7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8" s="3">
        <v>12</v>
      </c>
      <c r="V78" s="3" t="str" cm="1">
        <f t="array" ref="V7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8" s="3">
        <v>19</v>
      </c>
      <c r="X78" s="3" t="str" cm="1">
        <f t="array" ref="X7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9" spans="1:24" x14ac:dyDescent="0.25">
      <c r="A79" s="7">
        <v>504006467</v>
      </c>
      <c r="B79" t="s">
        <v>89</v>
      </c>
      <c r="C79" t="s">
        <v>95</v>
      </c>
      <c r="D79" s="3">
        <v>6</v>
      </c>
      <c r="E79" s="3">
        <v>133</v>
      </c>
      <c r="F79" s="3">
        <v>192</v>
      </c>
      <c r="G79" s="3">
        <v>3</v>
      </c>
      <c r="H79" s="3" t="s">
        <v>5</v>
      </c>
      <c r="I79" s="3">
        <v>22</v>
      </c>
      <c r="J79" s="3" t="str" cm="1">
        <f t="array" ref="J7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9" s="3">
        <v>14</v>
      </c>
      <c r="L79" s="3" t="str" cm="1">
        <f t="array" ref="L7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9" s="3">
        <v>14</v>
      </c>
      <c r="N79" s="3" t="str" cm="1">
        <f t="array" ref="N7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9" s="3">
        <v>18</v>
      </c>
      <c r="P79" s="3" t="str" cm="1">
        <f t="array" ref="P7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9" s="3">
        <v>16</v>
      </c>
      <c r="R79" s="3" t="str" cm="1">
        <f t="array" ref="R7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9" s="3">
        <v>21</v>
      </c>
      <c r="T79" s="3" t="str" cm="1">
        <f t="array" ref="T7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79" s="3">
        <v>9</v>
      </c>
      <c r="V79" s="3" t="str" cm="1">
        <f t="array" ref="V7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9" s="3">
        <v>19</v>
      </c>
      <c r="X79" s="3" t="str" cm="1">
        <f t="array" ref="X7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0" spans="1:24" x14ac:dyDescent="0.25">
      <c r="A80" s="7">
        <v>504006474</v>
      </c>
      <c r="B80" t="s">
        <v>89</v>
      </c>
      <c r="C80" t="s">
        <v>96</v>
      </c>
      <c r="D80" s="3">
        <v>2</v>
      </c>
      <c r="E80" s="3">
        <v>68</v>
      </c>
      <c r="F80" s="3">
        <v>197</v>
      </c>
      <c r="G80" s="3">
        <v>1</v>
      </c>
      <c r="H80" s="3" t="s">
        <v>7</v>
      </c>
      <c r="I80" s="3">
        <v>0</v>
      </c>
      <c r="J80" s="3" t="str" cm="1">
        <f t="array" ref="J8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Ниже базового</v>
      </c>
      <c r="K80" s="3">
        <v>15</v>
      </c>
      <c r="L80" s="3" t="str" cm="1">
        <f t="array" ref="L8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0" s="3">
        <v>0</v>
      </c>
      <c r="N80" s="3" t="str" cm="1">
        <f t="array" ref="N8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80" s="3">
        <v>15</v>
      </c>
      <c r="P80" s="3" t="str" cm="1">
        <f t="array" ref="P8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80" s="3">
        <v>15</v>
      </c>
      <c r="R80" s="3" t="str" cm="1">
        <f t="array" ref="R8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0" s="3">
        <v>0</v>
      </c>
      <c r="T80" s="3" t="str" cm="1">
        <f t="array" ref="T8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80" s="3">
        <v>8</v>
      </c>
      <c r="V80" s="3" t="str" cm="1">
        <f t="array" ref="V8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0" s="3">
        <v>15</v>
      </c>
      <c r="X80" s="3" t="str" cm="1">
        <f t="array" ref="X8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81" spans="1:24" x14ac:dyDescent="0.25">
      <c r="A81" s="7">
        <v>504005569</v>
      </c>
      <c r="B81" t="s">
        <v>89</v>
      </c>
      <c r="C81" t="s">
        <v>97</v>
      </c>
      <c r="D81" s="3">
        <v>2</v>
      </c>
      <c r="E81" s="3">
        <v>147</v>
      </c>
      <c r="F81" s="3">
        <v>197</v>
      </c>
      <c r="G81" s="3">
        <v>3</v>
      </c>
      <c r="H81" s="3" t="s">
        <v>5</v>
      </c>
      <c r="I81" s="3">
        <v>25</v>
      </c>
      <c r="J81" s="3" t="str" cm="1">
        <f t="array" ref="J8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1" s="3">
        <v>13</v>
      </c>
      <c r="L81" s="3" t="str" cm="1">
        <f t="array" ref="L8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1" s="3">
        <v>12</v>
      </c>
      <c r="N81" s="3" t="str" cm="1">
        <f t="array" ref="N8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1" s="3">
        <v>18</v>
      </c>
      <c r="P81" s="3" t="str" cm="1">
        <f t="array" ref="P8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1" s="3">
        <v>19</v>
      </c>
      <c r="R81" s="3" t="str" cm="1">
        <f t="array" ref="R8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1" s="3">
        <v>24</v>
      </c>
      <c r="T81" s="3" t="str" cm="1">
        <f t="array" ref="T8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1" s="3">
        <v>13</v>
      </c>
      <c r="V81" s="3" t="str" cm="1">
        <f t="array" ref="V8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81" s="3">
        <v>23</v>
      </c>
      <c r="X81" s="3" t="str" cm="1">
        <f t="array" ref="X8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2" spans="1:24" x14ac:dyDescent="0.25">
      <c r="A82" s="7">
        <v>504016585</v>
      </c>
      <c r="B82" t="s">
        <v>89</v>
      </c>
      <c r="C82" t="s">
        <v>98</v>
      </c>
      <c r="D82" s="3">
        <v>1</v>
      </c>
      <c r="E82" s="3">
        <v>160</v>
      </c>
      <c r="F82" s="3">
        <v>213</v>
      </c>
      <c r="G82" s="3">
        <v>3</v>
      </c>
      <c r="H82" s="3" t="s">
        <v>5</v>
      </c>
      <c r="I82" s="3">
        <v>17</v>
      </c>
      <c r="J82" s="3" t="str" cm="1">
        <f t="array" ref="J8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2" s="3">
        <v>19</v>
      </c>
      <c r="L82" s="3" t="str" cm="1">
        <f t="array" ref="L8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2" s="3">
        <v>15</v>
      </c>
      <c r="N82" s="3" t="str" cm="1">
        <f t="array" ref="N8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2" s="3">
        <v>16</v>
      </c>
      <c r="P82" s="3" t="str" cm="1">
        <f t="array" ref="P8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2" s="3">
        <v>19</v>
      </c>
      <c r="R82" s="3" t="str" cm="1">
        <f t="array" ref="R8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2" s="3">
        <v>41</v>
      </c>
      <c r="T82" s="3" t="str" cm="1">
        <f t="array" ref="T8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82" s="3">
        <v>13</v>
      </c>
      <c r="V82" s="3" t="str" cm="1">
        <f t="array" ref="V8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82" s="3">
        <v>20</v>
      </c>
      <c r="X82" s="3" t="str" cm="1">
        <f t="array" ref="X8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3" spans="1:24" x14ac:dyDescent="0.25">
      <c r="A83" s="7">
        <v>504007005</v>
      </c>
      <c r="B83" t="s">
        <v>89</v>
      </c>
      <c r="C83" t="s">
        <v>99</v>
      </c>
      <c r="D83" s="3">
        <v>2</v>
      </c>
      <c r="E83" s="3">
        <v>134</v>
      </c>
      <c r="F83" s="3">
        <v>197</v>
      </c>
      <c r="G83" s="3">
        <v>3</v>
      </c>
      <c r="H83" s="3" t="s">
        <v>5</v>
      </c>
      <c r="I83" s="3">
        <v>20</v>
      </c>
      <c r="J83" s="3" t="str" cm="1">
        <f t="array" ref="J8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3" s="3">
        <v>14</v>
      </c>
      <c r="L83" s="3" t="str" cm="1">
        <f t="array" ref="L8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3" s="3">
        <v>13</v>
      </c>
      <c r="N83" s="3" t="str" cm="1">
        <f t="array" ref="N8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3" s="3">
        <v>20</v>
      </c>
      <c r="P83" s="3" t="str" cm="1">
        <f t="array" ref="P8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83" s="3">
        <v>14</v>
      </c>
      <c r="R83" s="3" t="str" cm="1">
        <f t="array" ref="R8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3" s="3">
        <v>22</v>
      </c>
      <c r="T83" s="3" t="str" cm="1">
        <f t="array" ref="T8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83" s="3">
        <v>12</v>
      </c>
      <c r="V83" s="3" t="str" cm="1">
        <f t="array" ref="V8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83" s="3">
        <v>19</v>
      </c>
      <c r="X83" s="3" t="str" cm="1">
        <f t="array" ref="X8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4" spans="1:24" x14ac:dyDescent="0.25">
      <c r="A84" s="7">
        <v>504008496</v>
      </c>
      <c r="B84" t="s">
        <v>89</v>
      </c>
      <c r="C84" t="s">
        <v>100</v>
      </c>
      <c r="D84" s="3">
        <v>2</v>
      </c>
      <c r="E84" s="3">
        <v>66</v>
      </c>
      <c r="F84" s="3">
        <v>197</v>
      </c>
      <c r="G84" s="3">
        <v>1</v>
      </c>
      <c r="H84" s="3" t="s">
        <v>7</v>
      </c>
      <c r="I84" s="3">
        <v>15</v>
      </c>
      <c r="J84" s="3" t="str" cm="1">
        <f t="array" ref="J8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84" s="3">
        <v>8</v>
      </c>
      <c r="L84" s="3" t="str" cm="1">
        <f t="array" ref="L8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Ниже базового</v>
      </c>
      <c r="M84" s="3">
        <v>0</v>
      </c>
      <c r="N84" s="3" t="str" cm="1">
        <f t="array" ref="N8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84" s="3">
        <v>14</v>
      </c>
      <c r="P84" s="3" t="str" cm="1">
        <f t="array" ref="P8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84" s="3">
        <v>11</v>
      </c>
      <c r="R84" s="3" t="str" cm="1">
        <f t="array" ref="R8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84" s="3">
        <v>0</v>
      </c>
      <c r="T84" s="3" t="str" cm="1">
        <f t="array" ref="T8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84" s="3">
        <v>4</v>
      </c>
      <c r="V84" s="3" t="str" cm="1">
        <f t="array" ref="V8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Ниже базового</v>
      </c>
      <c r="W84" s="3">
        <v>14</v>
      </c>
      <c r="X84" s="3" t="str" cm="1">
        <f t="array" ref="X8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85" spans="1:24" x14ac:dyDescent="0.25">
      <c r="A85" s="7">
        <v>504006386</v>
      </c>
      <c r="B85" t="s">
        <v>89</v>
      </c>
      <c r="C85" t="s">
        <v>101</v>
      </c>
      <c r="D85" s="3">
        <v>2</v>
      </c>
      <c r="E85" s="3">
        <v>154</v>
      </c>
      <c r="F85" s="3">
        <v>197</v>
      </c>
      <c r="G85" s="3">
        <v>3</v>
      </c>
      <c r="H85" s="3" t="s">
        <v>5</v>
      </c>
      <c r="I85" s="3">
        <v>24</v>
      </c>
      <c r="J85" s="3" t="str" cm="1">
        <f t="array" ref="J8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5" s="3">
        <v>14</v>
      </c>
      <c r="L85" s="3" t="str" cm="1">
        <f t="array" ref="L8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5" s="3">
        <v>12</v>
      </c>
      <c r="N85" s="3" t="str" cm="1">
        <f t="array" ref="N8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5" s="3">
        <v>20</v>
      </c>
      <c r="P85" s="3" t="str" cm="1">
        <f t="array" ref="P8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85" s="3">
        <v>20</v>
      </c>
      <c r="R85" s="3" t="str" cm="1">
        <f t="array" ref="R8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85" s="3">
        <v>26</v>
      </c>
      <c r="T85" s="3" t="str" cm="1">
        <f t="array" ref="T8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5" s="3">
        <v>13</v>
      </c>
      <c r="V85" s="3" t="str" cm="1">
        <f t="array" ref="V8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85" s="3">
        <v>25</v>
      </c>
      <c r="X85" s="3" t="str" cm="1">
        <f t="array" ref="X8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86" spans="1:24" x14ac:dyDescent="0.25">
      <c r="A86" s="7">
        <v>504006996</v>
      </c>
      <c r="B86" t="s">
        <v>89</v>
      </c>
      <c r="C86" t="s">
        <v>102</v>
      </c>
      <c r="D86" s="3">
        <v>1</v>
      </c>
      <c r="E86" s="3">
        <v>170</v>
      </c>
      <c r="F86" s="3">
        <v>213</v>
      </c>
      <c r="G86" s="3">
        <v>3</v>
      </c>
      <c r="H86" s="3" t="s">
        <v>5</v>
      </c>
      <c r="I86" s="3">
        <v>25</v>
      </c>
      <c r="J86" s="3" t="str" cm="1">
        <f t="array" ref="J8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6" s="3">
        <v>18</v>
      </c>
      <c r="L86" s="3" t="str" cm="1">
        <f t="array" ref="L8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6" s="3">
        <v>13</v>
      </c>
      <c r="N86" s="3" t="str" cm="1">
        <f t="array" ref="N8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6" s="3">
        <v>20</v>
      </c>
      <c r="P86" s="3" t="str" cm="1">
        <f t="array" ref="P8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86" s="3">
        <v>22</v>
      </c>
      <c r="R86" s="3" t="str" cm="1">
        <f t="array" ref="R8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86" s="3">
        <v>39</v>
      </c>
      <c r="T86" s="3" t="str" cm="1">
        <f t="array" ref="T8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6" s="3">
        <v>11</v>
      </c>
      <c r="V86" s="3" t="str" cm="1">
        <f t="array" ref="V8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6" s="3">
        <v>22</v>
      </c>
      <c r="X86" s="3" t="str" cm="1">
        <f t="array" ref="X8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7" spans="1:24" x14ac:dyDescent="0.25">
      <c r="A87" s="7">
        <v>504006481</v>
      </c>
      <c r="B87" t="s">
        <v>89</v>
      </c>
      <c r="C87" t="s">
        <v>103</v>
      </c>
      <c r="D87" s="3">
        <v>2</v>
      </c>
      <c r="E87" s="3">
        <v>143</v>
      </c>
      <c r="F87" s="3">
        <v>197</v>
      </c>
      <c r="G87" s="3">
        <v>3</v>
      </c>
      <c r="H87" s="3" t="s">
        <v>5</v>
      </c>
      <c r="I87" s="3">
        <v>23</v>
      </c>
      <c r="J87" s="3" t="str" cm="1">
        <f t="array" ref="J8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7" s="3">
        <v>17</v>
      </c>
      <c r="L87" s="3" t="str" cm="1">
        <f t="array" ref="L8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7" s="3">
        <v>14</v>
      </c>
      <c r="N87" s="3" t="str" cm="1">
        <f t="array" ref="N8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7" s="3">
        <v>18</v>
      </c>
      <c r="P87" s="3" t="str" cm="1">
        <f t="array" ref="P8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7" s="3">
        <v>17</v>
      </c>
      <c r="R87" s="3" t="str" cm="1">
        <f t="array" ref="R8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7" s="3">
        <v>23</v>
      </c>
      <c r="T87" s="3" t="str" cm="1">
        <f t="array" ref="T8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7" s="3">
        <v>10</v>
      </c>
      <c r="V87" s="3" t="str" cm="1">
        <f t="array" ref="V8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7" s="3">
        <v>21</v>
      </c>
      <c r="X87" s="3" t="str" cm="1">
        <f t="array" ref="X8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8" spans="1:24" x14ac:dyDescent="0.25">
      <c r="A88" s="7">
        <v>504006957</v>
      </c>
      <c r="B88" t="s">
        <v>89</v>
      </c>
      <c r="C88" t="s">
        <v>104</v>
      </c>
      <c r="D88" s="3">
        <v>2</v>
      </c>
      <c r="E88" s="3">
        <v>146</v>
      </c>
      <c r="F88" s="3">
        <v>197</v>
      </c>
      <c r="G88" s="3">
        <v>3</v>
      </c>
      <c r="H88" s="3" t="s">
        <v>5</v>
      </c>
      <c r="I88" s="3">
        <v>24</v>
      </c>
      <c r="J88" s="3" t="str" cm="1">
        <f t="array" ref="J8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8" s="3">
        <v>13</v>
      </c>
      <c r="L88" s="3" t="str" cm="1">
        <f t="array" ref="L8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8" s="3">
        <v>12</v>
      </c>
      <c r="N88" s="3" t="str" cm="1">
        <f t="array" ref="N8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8" s="3">
        <v>18</v>
      </c>
      <c r="P88" s="3" t="str" cm="1">
        <f t="array" ref="P8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8" s="3">
        <v>19</v>
      </c>
      <c r="R88" s="3" t="str" cm="1">
        <f t="array" ref="R8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8" s="3">
        <v>26</v>
      </c>
      <c r="T88" s="3" t="str" cm="1">
        <f t="array" ref="T8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8" s="3">
        <v>11</v>
      </c>
      <c r="V88" s="3" t="str" cm="1">
        <f t="array" ref="V8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8" s="3">
        <v>23</v>
      </c>
      <c r="X88" s="3" t="str" cm="1">
        <f t="array" ref="X8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9" spans="1:24" x14ac:dyDescent="0.25">
      <c r="A89" s="7">
        <v>504006227</v>
      </c>
      <c r="B89" t="s">
        <v>89</v>
      </c>
      <c r="C89" t="s">
        <v>105</v>
      </c>
      <c r="D89" s="3">
        <v>2</v>
      </c>
      <c r="E89" s="3">
        <v>142</v>
      </c>
      <c r="F89" s="3">
        <v>197</v>
      </c>
      <c r="G89" s="3">
        <v>3</v>
      </c>
      <c r="H89" s="3" t="s">
        <v>5</v>
      </c>
      <c r="I89" s="3">
        <v>24</v>
      </c>
      <c r="J89" s="3" t="str" cm="1">
        <f t="array" ref="J8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9" s="3">
        <v>14</v>
      </c>
      <c r="L89" s="3" t="str" cm="1">
        <f t="array" ref="L8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9" s="3">
        <v>12</v>
      </c>
      <c r="N89" s="3" t="str" cm="1">
        <f t="array" ref="N8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9" s="3">
        <v>18</v>
      </c>
      <c r="P89" s="3" t="str" cm="1">
        <f t="array" ref="P8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9" s="3">
        <v>16</v>
      </c>
      <c r="R89" s="3" t="str" cm="1">
        <f t="array" ref="R8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9" s="3">
        <v>24</v>
      </c>
      <c r="T89" s="3" t="str" cm="1">
        <f t="array" ref="T8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9" s="3">
        <v>11</v>
      </c>
      <c r="V89" s="3" t="str" cm="1">
        <f t="array" ref="V8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9" s="3">
        <v>23</v>
      </c>
      <c r="X89" s="3" t="str" cm="1">
        <f t="array" ref="X8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0" spans="1:24" x14ac:dyDescent="0.25">
      <c r="A90" s="7">
        <v>504007132</v>
      </c>
      <c r="B90" t="s">
        <v>89</v>
      </c>
      <c r="C90" t="s">
        <v>106</v>
      </c>
      <c r="D90" s="3">
        <v>5</v>
      </c>
      <c r="E90" s="3">
        <v>183</v>
      </c>
      <c r="F90" s="3">
        <v>208</v>
      </c>
      <c r="G90" s="3">
        <v>4</v>
      </c>
      <c r="H90" s="3" t="s">
        <v>6</v>
      </c>
      <c r="I90" s="3">
        <v>26</v>
      </c>
      <c r="J90" s="3" t="str" cm="1">
        <f t="array" ref="J9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0" s="3">
        <v>17</v>
      </c>
      <c r="L90" s="3" t="str" cm="1">
        <f t="array" ref="L9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0" s="3">
        <v>15</v>
      </c>
      <c r="N90" s="3" t="str" cm="1">
        <f t="array" ref="N9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0" s="3">
        <v>22</v>
      </c>
      <c r="P90" s="3" t="str" cm="1">
        <f t="array" ref="P9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90" s="3">
        <v>20</v>
      </c>
      <c r="R90" s="3" t="str" cm="1">
        <f t="array" ref="R9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0" s="3">
        <v>45</v>
      </c>
      <c r="T90" s="3" t="str" cm="1">
        <f t="array" ref="T9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90" s="3">
        <v>11</v>
      </c>
      <c r="V90" s="3" t="str" cm="1">
        <f t="array" ref="V9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0" s="3">
        <v>27</v>
      </c>
      <c r="X90" s="3" t="str" cm="1">
        <f t="array" ref="X9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91" spans="1:24" x14ac:dyDescent="0.25">
      <c r="A91" s="7">
        <v>504008489</v>
      </c>
      <c r="B91" t="s">
        <v>89</v>
      </c>
      <c r="C91" t="s">
        <v>107</v>
      </c>
      <c r="D91" s="3">
        <v>1</v>
      </c>
      <c r="E91" s="3">
        <v>177</v>
      </c>
      <c r="F91" s="3">
        <v>213</v>
      </c>
      <c r="G91" s="3">
        <v>4</v>
      </c>
      <c r="H91" s="3" t="s">
        <v>6</v>
      </c>
      <c r="I91" s="3">
        <v>23</v>
      </c>
      <c r="J91" s="3" t="str" cm="1">
        <f t="array" ref="J9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1" s="3">
        <v>18</v>
      </c>
      <c r="L91" s="3" t="str" cm="1">
        <f t="array" ref="L9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1" s="3">
        <v>14</v>
      </c>
      <c r="N91" s="3" t="str" cm="1">
        <f t="array" ref="N9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1" s="3">
        <v>20</v>
      </c>
      <c r="P91" s="3" t="str" cm="1">
        <f t="array" ref="P9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91" s="3">
        <v>22</v>
      </c>
      <c r="R91" s="3" t="str" cm="1">
        <f t="array" ref="R9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91" s="3">
        <v>44</v>
      </c>
      <c r="T91" s="3" t="str" cm="1">
        <f t="array" ref="T9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91" s="3">
        <v>14</v>
      </c>
      <c r="V91" s="3" t="str" cm="1">
        <f t="array" ref="V9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1" s="3">
        <v>22</v>
      </c>
      <c r="X91" s="3" t="str" cm="1">
        <f t="array" ref="X9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2" spans="1:24" x14ac:dyDescent="0.25">
      <c r="A92" s="7">
        <v>504006210</v>
      </c>
      <c r="B92" t="s">
        <v>89</v>
      </c>
      <c r="C92" t="s">
        <v>108</v>
      </c>
      <c r="D92" s="3">
        <v>2</v>
      </c>
      <c r="E92" s="3">
        <v>69</v>
      </c>
      <c r="F92" s="3">
        <v>197</v>
      </c>
      <c r="G92" s="3">
        <v>1</v>
      </c>
      <c r="H92" s="3" t="s">
        <v>7</v>
      </c>
      <c r="I92" s="3">
        <v>14</v>
      </c>
      <c r="J92" s="3" t="str" cm="1">
        <f t="array" ref="J9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92" s="3">
        <v>9</v>
      </c>
      <c r="L92" s="3" t="str" cm="1">
        <f t="array" ref="L9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92" s="3">
        <v>0</v>
      </c>
      <c r="N92" s="3" t="str" cm="1">
        <f t="array" ref="N9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92" s="3">
        <v>14</v>
      </c>
      <c r="P92" s="3" t="str" cm="1">
        <f t="array" ref="P9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92" s="3">
        <v>12</v>
      </c>
      <c r="R92" s="3" t="str" cm="1">
        <f t="array" ref="R9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92" s="3">
        <v>0</v>
      </c>
      <c r="T92" s="3" t="str" cm="1">
        <f t="array" ref="T9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92" s="3">
        <v>8</v>
      </c>
      <c r="V92" s="3" t="str" cm="1">
        <f t="array" ref="V9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2" s="3">
        <v>12</v>
      </c>
      <c r="X92" s="3" t="str" cm="1">
        <f t="array" ref="X9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93" spans="1:24" x14ac:dyDescent="0.25">
      <c r="A93" s="7">
        <v>504006516</v>
      </c>
      <c r="B93" t="s">
        <v>89</v>
      </c>
      <c r="C93" t="s">
        <v>109</v>
      </c>
      <c r="D93" s="3">
        <v>6</v>
      </c>
      <c r="E93" s="3">
        <v>147</v>
      </c>
      <c r="F93" s="3">
        <v>192</v>
      </c>
      <c r="G93" s="3">
        <v>3</v>
      </c>
      <c r="H93" s="3" t="s">
        <v>5</v>
      </c>
      <c r="I93" s="3">
        <v>22</v>
      </c>
      <c r="J93" s="3" t="str" cm="1">
        <f t="array" ref="J9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3" s="3">
        <v>18</v>
      </c>
      <c r="L93" s="3" t="str" cm="1">
        <f t="array" ref="L9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3" s="3">
        <v>14</v>
      </c>
      <c r="N93" s="3" t="str" cm="1">
        <f t="array" ref="N9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3" s="3">
        <v>16</v>
      </c>
      <c r="P93" s="3" t="str" cm="1">
        <f t="array" ref="P9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3" s="3">
        <v>16</v>
      </c>
      <c r="R93" s="3" t="str" cm="1">
        <f t="array" ref="R9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3" s="3">
        <v>27</v>
      </c>
      <c r="T93" s="3" t="str" cm="1">
        <f t="array" ref="T9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3" s="3">
        <v>12</v>
      </c>
      <c r="V93" s="3" t="str" cm="1">
        <f t="array" ref="V9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3" s="3">
        <v>22</v>
      </c>
      <c r="X93" s="3" t="str" cm="1">
        <f t="array" ref="X9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4" spans="1:24" x14ac:dyDescent="0.25">
      <c r="A94" s="7">
        <v>505002842</v>
      </c>
      <c r="B94" t="s">
        <v>110</v>
      </c>
      <c r="C94" t="s">
        <v>111</v>
      </c>
      <c r="D94" s="3">
        <v>1</v>
      </c>
      <c r="E94" s="3">
        <v>170</v>
      </c>
      <c r="F94" s="3">
        <v>213</v>
      </c>
      <c r="G94" s="3">
        <v>3</v>
      </c>
      <c r="H94" s="3" t="s">
        <v>5</v>
      </c>
      <c r="I94" s="3">
        <v>24</v>
      </c>
      <c r="J94" s="3" t="str" cm="1">
        <f t="array" ref="J9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4" s="3">
        <v>19</v>
      </c>
      <c r="L94" s="3" t="str" cm="1">
        <f t="array" ref="L9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4" s="3">
        <v>15</v>
      </c>
      <c r="N94" s="3" t="str" cm="1">
        <f t="array" ref="N9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4" s="3">
        <v>17</v>
      </c>
      <c r="P94" s="3" t="str" cm="1">
        <f t="array" ref="P9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4" s="3">
        <v>19</v>
      </c>
      <c r="R94" s="3" t="str" cm="1">
        <f t="array" ref="R9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4" s="3">
        <v>38</v>
      </c>
      <c r="T94" s="3" t="str" cm="1">
        <f t="array" ref="T9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4" s="3">
        <v>13</v>
      </c>
      <c r="V94" s="3" t="str" cm="1">
        <f t="array" ref="V9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4" s="3">
        <v>25</v>
      </c>
      <c r="X94" s="3" t="str" cm="1">
        <f t="array" ref="X9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95" spans="1:24" x14ac:dyDescent="0.25">
      <c r="A95" s="7">
        <v>505002803</v>
      </c>
      <c r="B95" t="s">
        <v>110</v>
      </c>
      <c r="C95" t="s">
        <v>112</v>
      </c>
      <c r="D95" s="3">
        <v>1</v>
      </c>
      <c r="E95" s="3">
        <v>125</v>
      </c>
      <c r="F95" s="3">
        <v>213</v>
      </c>
      <c r="G95" s="3">
        <v>2</v>
      </c>
      <c r="H95" s="3" t="s">
        <v>8</v>
      </c>
      <c r="I95" s="3">
        <v>21</v>
      </c>
      <c r="J95" s="3" t="str" cm="1">
        <f t="array" ref="J9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5" s="3">
        <v>14</v>
      </c>
      <c r="L95" s="3" t="str" cm="1">
        <f t="array" ref="L9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5" s="3">
        <v>11</v>
      </c>
      <c r="N95" s="3" t="str" cm="1">
        <f t="array" ref="N9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95" s="3">
        <v>17</v>
      </c>
      <c r="P95" s="3" t="str" cm="1">
        <f t="array" ref="P9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5" s="3">
        <v>16</v>
      </c>
      <c r="R95" s="3" t="str" cm="1">
        <f t="array" ref="R9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5" s="3">
        <v>19</v>
      </c>
      <c r="T95" s="3" t="str" cm="1">
        <f t="array" ref="T9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95" s="3">
        <v>13</v>
      </c>
      <c r="V95" s="3" t="str" cm="1">
        <f t="array" ref="V9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5" s="3">
        <v>14</v>
      </c>
      <c r="X95" s="3" t="str" cm="1">
        <f t="array" ref="X9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96" spans="1:24" x14ac:dyDescent="0.25">
      <c r="A96" s="7">
        <v>505002810</v>
      </c>
      <c r="B96" t="s">
        <v>110</v>
      </c>
      <c r="C96" t="s">
        <v>113</v>
      </c>
      <c r="D96" s="3">
        <v>1</v>
      </c>
      <c r="E96" s="3">
        <v>176</v>
      </c>
      <c r="F96" s="3">
        <v>213</v>
      </c>
      <c r="G96" s="3">
        <v>4</v>
      </c>
      <c r="H96" s="3" t="s">
        <v>6</v>
      </c>
      <c r="I96" s="3">
        <v>27</v>
      </c>
      <c r="J96" s="3" t="str" cm="1">
        <f t="array" ref="J9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96" s="3">
        <v>14</v>
      </c>
      <c r="L96" s="3" t="str" cm="1">
        <f t="array" ref="L9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6" s="3">
        <v>16</v>
      </c>
      <c r="N96" s="3" t="str" cm="1">
        <f t="array" ref="N9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6" s="3">
        <v>22</v>
      </c>
      <c r="P96" s="3" t="str" cm="1">
        <f t="array" ref="P9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96" s="3">
        <v>21</v>
      </c>
      <c r="R96" s="3" t="str" cm="1">
        <f t="array" ref="R9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96" s="3">
        <v>38</v>
      </c>
      <c r="T96" s="3" t="str" cm="1">
        <f t="array" ref="T9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6" s="3">
        <v>12</v>
      </c>
      <c r="V96" s="3" t="str" cm="1">
        <f t="array" ref="V9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6" s="3">
        <v>26</v>
      </c>
      <c r="X96" s="3" t="str" cm="1">
        <f t="array" ref="X9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97" spans="1:24" x14ac:dyDescent="0.25">
      <c r="A97" s="7">
        <v>505002828</v>
      </c>
      <c r="B97" t="s">
        <v>110</v>
      </c>
      <c r="C97" t="s">
        <v>114</v>
      </c>
      <c r="D97" s="3">
        <v>1</v>
      </c>
      <c r="E97" s="3">
        <v>179</v>
      </c>
      <c r="F97" s="3">
        <v>213</v>
      </c>
      <c r="G97" s="3">
        <v>4</v>
      </c>
      <c r="H97" s="3" t="s">
        <v>6</v>
      </c>
      <c r="I97" s="3">
        <v>25</v>
      </c>
      <c r="J97" s="3" t="str" cm="1">
        <f t="array" ref="J9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7" s="3">
        <v>18</v>
      </c>
      <c r="L97" s="3" t="str" cm="1">
        <f t="array" ref="L9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7" s="3">
        <v>15</v>
      </c>
      <c r="N97" s="3" t="str" cm="1">
        <f t="array" ref="N9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7" s="3">
        <v>19</v>
      </c>
      <c r="P97" s="3" t="str" cm="1">
        <f t="array" ref="P9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7" s="3">
        <v>19</v>
      </c>
      <c r="R97" s="3" t="str" cm="1">
        <f t="array" ref="R9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7" s="3">
        <v>45</v>
      </c>
      <c r="T97" s="3" t="str" cm="1">
        <f t="array" ref="T9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97" s="3">
        <v>13</v>
      </c>
      <c r="V97" s="3" t="str" cm="1">
        <f t="array" ref="V9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7" s="3">
        <v>25</v>
      </c>
      <c r="X97" s="3" t="str" cm="1">
        <f t="array" ref="X9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98" spans="1:24" x14ac:dyDescent="0.25">
      <c r="A98" s="7">
        <v>505002850</v>
      </c>
      <c r="B98" t="s">
        <v>110</v>
      </c>
      <c r="C98" t="s">
        <v>115</v>
      </c>
      <c r="D98" s="3">
        <v>1</v>
      </c>
      <c r="E98" s="3">
        <v>185</v>
      </c>
      <c r="F98" s="3">
        <v>213</v>
      </c>
      <c r="G98" s="3">
        <v>4</v>
      </c>
      <c r="H98" s="3" t="s">
        <v>6</v>
      </c>
      <c r="I98" s="3">
        <v>27</v>
      </c>
      <c r="J98" s="3" t="str" cm="1">
        <f t="array" ref="J9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98" s="3">
        <v>21</v>
      </c>
      <c r="L98" s="3" t="str" cm="1">
        <f t="array" ref="L9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8" s="3">
        <v>19</v>
      </c>
      <c r="N98" s="3" t="str" cm="1">
        <f t="array" ref="N9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98" s="3">
        <v>19</v>
      </c>
      <c r="P98" s="3" t="str" cm="1">
        <f t="array" ref="P9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8" s="3">
        <v>19</v>
      </c>
      <c r="R98" s="3" t="str" cm="1">
        <f t="array" ref="R9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8" s="3">
        <v>46</v>
      </c>
      <c r="T98" s="3" t="str" cm="1">
        <f t="array" ref="T9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98" s="3">
        <v>12</v>
      </c>
      <c r="V98" s="3" t="str" cm="1">
        <f t="array" ref="V9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8" s="3">
        <v>22</v>
      </c>
      <c r="X98" s="3" t="str" cm="1">
        <f t="array" ref="X9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9" spans="1:24" x14ac:dyDescent="0.25">
      <c r="A99" s="7">
        <v>505002793</v>
      </c>
      <c r="B99" t="s">
        <v>110</v>
      </c>
      <c r="C99" t="s">
        <v>116</v>
      </c>
      <c r="D99" s="3">
        <v>1</v>
      </c>
      <c r="E99" s="3">
        <v>159</v>
      </c>
      <c r="F99" s="3">
        <v>213</v>
      </c>
      <c r="G99" s="3">
        <v>3</v>
      </c>
      <c r="H99" s="3" t="s">
        <v>5</v>
      </c>
      <c r="I99" s="3">
        <v>23</v>
      </c>
      <c r="J99" s="3" t="str" cm="1">
        <f t="array" ref="J9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9" s="3">
        <v>15</v>
      </c>
      <c r="L99" s="3" t="str" cm="1">
        <f t="array" ref="L9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9" s="3">
        <v>11</v>
      </c>
      <c r="N99" s="3" t="str" cm="1">
        <f t="array" ref="N9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99" s="3">
        <v>20</v>
      </c>
      <c r="P99" s="3" t="str" cm="1">
        <f t="array" ref="P9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99" s="3">
        <v>19</v>
      </c>
      <c r="R99" s="3" t="str" cm="1">
        <f t="array" ref="R9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9" s="3">
        <v>40</v>
      </c>
      <c r="T99" s="3" t="str" cm="1">
        <f t="array" ref="T9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99" s="3">
        <v>11</v>
      </c>
      <c r="V99" s="3" t="str" cm="1">
        <f t="array" ref="V9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9" s="3">
        <v>20</v>
      </c>
      <c r="X99" s="3" t="str" cm="1">
        <f t="array" ref="X9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0" spans="1:24" x14ac:dyDescent="0.25">
      <c r="A100" s="7">
        <v>505002786</v>
      </c>
      <c r="B100" t="s">
        <v>110</v>
      </c>
      <c r="C100" t="s">
        <v>117</v>
      </c>
      <c r="D100" s="3">
        <v>1</v>
      </c>
      <c r="E100" s="3">
        <v>178</v>
      </c>
      <c r="F100" s="3">
        <v>213</v>
      </c>
      <c r="G100" s="3">
        <v>4</v>
      </c>
      <c r="H100" s="3" t="s">
        <v>6</v>
      </c>
      <c r="I100" s="3">
        <v>26</v>
      </c>
      <c r="J100" s="3" t="str" cm="1">
        <f t="array" ref="J10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0" s="3">
        <v>20</v>
      </c>
      <c r="L100" s="3" t="str" cm="1">
        <f t="array" ref="L10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0" s="3">
        <v>17</v>
      </c>
      <c r="N100" s="3" t="str" cm="1">
        <f t="array" ref="N10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00" s="3">
        <v>21</v>
      </c>
      <c r="P100" s="3" t="str" cm="1">
        <f t="array" ref="P10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00" s="3">
        <v>21</v>
      </c>
      <c r="R100" s="3" t="str" cm="1">
        <f t="array" ref="R10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00" s="3">
        <v>39</v>
      </c>
      <c r="T100" s="3" t="str" cm="1">
        <f t="array" ref="T10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0" s="3">
        <v>11</v>
      </c>
      <c r="V100" s="3" t="str" cm="1">
        <f t="array" ref="V10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0" s="3">
        <v>23</v>
      </c>
      <c r="X100" s="3" t="str" cm="1">
        <f t="array" ref="X10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1" spans="1:24" x14ac:dyDescent="0.25">
      <c r="A101" s="7">
        <v>505002715</v>
      </c>
      <c r="B101" t="s">
        <v>110</v>
      </c>
      <c r="C101" t="s">
        <v>118</v>
      </c>
      <c r="D101" s="3">
        <v>1</v>
      </c>
      <c r="E101" s="3">
        <v>150</v>
      </c>
      <c r="F101" s="3">
        <v>213</v>
      </c>
      <c r="G101" s="3">
        <v>3</v>
      </c>
      <c r="H101" s="3" t="s">
        <v>5</v>
      </c>
      <c r="I101" s="3">
        <v>18</v>
      </c>
      <c r="J101" s="3" t="str" cm="1">
        <f t="array" ref="J10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1" s="3">
        <v>20</v>
      </c>
      <c r="L101" s="3" t="str" cm="1">
        <f t="array" ref="L10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1" s="3">
        <v>14</v>
      </c>
      <c r="N101" s="3" t="str" cm="1">
        <f t="array" ref="N10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1" s="3">
        <v>19</v>
      </c>
      <c r="P101" s="3" t="str" cm="1">
        <f t="array" ref="P10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1" s="3">
        <v>18</v>
      </c>
      <c r="R101" s="3" t="str" cm="1">
        <f t="array" ref="R10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1" s="3">
        <v>30</v>
      </c>
      <c r="T101" s="3" t="str" cm="1">
        <f t="array" ref="T10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1" s="3">
        <v>11</v>
      </c>
      <c r="V101" s="3" t="str" cm="1">
        <f t="array" ref="V10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1" s="3">
        <v>20</v>
      </c>
      <c r="X101" s="3" t="str" cm="1">
        <f t="array" ref="X10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2" spans="1:24" x14ac:dyDescent="0.25">
      <c r="A102" s="7">
        <v>505002754</v>
      </c>
      <c r="B102" t="s">
        <v>110</v>
      </c>
      <c r="C102" t="s">
        <v>119</v>
      </c>
      <c r="D102" s="3">
        <v>1</v>
      </c>
      <c r="E102" s="3">
        <v>127</v>
      </c>
      <c r="F102" s="3">
        <v>213</v>
      </c>
      <c r="G102" s="3">
        <v>2</v>
      </c>
      <c r="H102" s="3" t="s">
        <v>8</v>
      </c>
      <c r="I102" s="3">
        <v>20</v>
      </c>
      <c r="J102" s="3" t="str" cm="1">
        <f t="array" ref="J10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2" s="3">
        <v>12</v>
      </c>
      <c r="L102" s="3" t="str" cm="1">
        <f t="array" ref="L10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102" s="3">
        <v>10</v>
      </c>
      <c r="N102" s="3" t="str" cm="1">
        <f t="array" ref="N10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2" s="3">
        <v>17</v>
      </c>
      <c r="P102" s="3" t="str" cm="1">
        <f t="array" ref="P10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2" s="3">
        <v>16</v>
      </c>
      <c r="R102" s="3" t="str" cm="1">
        <f t="array" ref="R10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2" s="3">
        <v>25</v>
      </c>
      <c r="T102" s="3" t="str" cm="1">
        <f t="array" ref="T10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02" s="3">
        <v>9</v>
      </c>
      <c r="V102" s="3" t="str" cm="1">
        <f t="array" ref="V10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2" s="3">
        <v>18</v>
      </c>
      <c r="X102" s="3" t="str" cm="1">
        <f t="array" ref="X10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3" spans="1:24" x14ac:dyDescent="0.25">
      <c r="A103" s="7">
        <v>505002899</v>
      </c>
      <c r="B103" t="s">
        <v>110</v>
      </c>
      <c r="C103" t="s">
        <v>120</v>
      </c>
      <c r="D103" s="3">
        <v>1</v>
      </c>
      <c r="E103" s="3">
        <v>173</v>
      </c>
      <c r="F103" s="3">
        <v>213</v>
      </c>
      <c r="G103" s="3">
        <v>3</v>
      </c>
      <c r="H103" s="3" t="s">
        <v>5</v>
      </c>
      <c r="I103" s="3">
        <v>24</v>
      </c>
      <c r="J103" s="3" t="str" cm="1">
        <f t="array" ref="J10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3" s="3">
        <v>19</v>
      </c>
      <c r="L103" s="3" t="str" cm="1">
        <f t="array" ref="L10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3" s="3">
        <v>16</v>
      </c>
      <c r="N103" s="3" t="str" cm="1">
        <f t="array" ref="N10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3" s="3">
        <v>19</v>
      </c>
      <c r="P103" s="3" t="str" cm="1">
        <f t="array" ref="P10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3" s="3">
        <v>19</v>
      </c>
      <c r="R103" s="3" t="str" cm="1">
        <f t="array" ref="R10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3" s="3">
        <v>41</v>
      </c>
      <c r="T103" s="3" t="str" cm="1">
        <f t="array" ref="T10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03" s="3">
        <v>13</v>
      </c>
      <c r="V103" s="3" t="str" cm="1">
        <f t="array" ref="V10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3" s="3">
        <v>22</v>
      </c>
      <c r="X103" s="3" t="str" cm="1">
        <f t="array" ref="X10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4" spans="1:24" x14ac:dyDescent="0.25">
      <c r="A104" s="7">
        <v>505002761</v>
      </c>
      <c r="B104" t="s">
        <v>110</v>
      </c>
      <c r="C104" t="s">
        <v>121</v>
      </c>
      <c r="D104" s="3">
        <v>1</v>
      </c>
      <c r="E104" s="3">
        <v>155</v>
      </c>
      <c r="F104" s="3">
        <v>213</v>
      </c>
      <c r="G104" s="3">
        <v>1</v>
      </c>
      <c r="H104" s="3" t="s">
        <v>7</v>
      </c>
      <c r="I104" s="3">
        <v>27</v>
      </c>
      <c r="J104" s="3" t="str" cm="1">
        <f t="array" ref="J10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04" s="3">
        <v>18</v>
      </c>
      <c r="L104" s="3" t="str" cm="1">
        <f t="array" ref="L10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4" s="3">
        <v>0</v>
      </c>
      <c r="N104" s="3" t="str" cm="1">
        <f t="array" ref="N10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104" s="3">
        <v>17</v>
      </c>
      <c r="P104" s="3" t="str" cm="1">
        <f t="array" ref="P10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4" s="3">
        <v>19</v>
      </c>
      <c r="R104" s="3" t="str" cm="1">
        <f t="array" ref="R10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4" s="3">
        <v>39</v>
      </c>
      <c r="T104" s="3" t="str" cm="1">
        <f t="array" ref="T10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4" s="3">
        <v>14</v>
      </c>
      <c r="V104" s="3" t="str" cm="1">
        <f t="array" ref="V10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4" s="3">
        <v>21</v>
      </c>
      <c r="X104" s="3" t="str" cm="1">
        <f t="array" ref="X10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5" spans="1:24" x14ac:dyDescent="0.25">
      <c r="A105" s="7">
        <v>505002835</v>
      </c>
      <c r="B105" t="s">
        <v>110</v>
      </c>
      <c r="C105" t="s">
        <v>122</v>
      </c>
      <c r="D105" s="3">
        <v>1</v>
      </c>
      <c r="E105" s="3">
        <v>129</v>
      </c>
      <c r="F105" s="3">
        <v>213</v>
      </c>
      <c r="G105" s="3">
        <v>3</v>
      </c>
      <c r="H105" s="3" t="s">
        <v>5</v>
      </c>
      <c r="I105" s="3">
        <v>18</v>
      </c>
      <c r="J105" s="3" t="str" cm="1">
        <f t="array" ref="J10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5" s="3">
        <v>13</v>
      </c>
      <c r="L105" s="3" t="str" cm="1">
        <f t="array" ref="L10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05" s="3">
        <v>10</v>
      </c>
      <c r="N105" s="3" t="str" cm="1">
        <f t="array" ref="N10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5" s="3">
        <v>17</v>
      </c>
      <c r="P105" s="3" t="str" cm="1">
        <f t="array" ref="P10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5" s="3">
        <v>14</v>
      </c>
      <c r="R105" s="3" t="str" cm="1">
        <f t="array" ref="R10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5" s="3">
        <v>28</v>
      </c>
      <c r="T105" s="3" t="str" cm="1">
        <f t="array" ref="T10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05" s="3">
        <v>11</v>
      </c>
      <c r="V105" s="3" t="str" cm="1">
        <f t="array" ref="V10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5" s="3">
        <v>18</v>
      </c>
      <c r="X105" s="3" t="str" cm="1">
        <f t="array" ref="X10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6" spans="1:24" x14ac:dyDescent="0.25">
      <c r="A106" s="7">
        <v>505002708</v>
      </c>
      <c r="B106" t="s">
        <v>110</v>
      </c>
      <c r="C106" t="s">
        <v>123</v>
      </c>
      <c r="D106" s="3">
        <v>1</v>
      </c>
      <c r="E106" s="3">
        <v>205</v>
      </c>
      <c r="F106" s="3">
        <v>213</v>
      </c>
      <c r="G106" s="3">
        <v>4</v>
      </c>
      <c r="H106" s="3" t="s">
        <v>6</v>
      </c>
      <c r="I106" s="3">
        <v>29</v>
      </c>
      <c r="J106" s="3" t="str" cm="1">
        <f t="array" ref="J10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06" s="3">
        <v>21</v>
      </c>
      <c r="L106" s="3" t="str" cm="1">
        <f t="array" ref="L10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6" s="3">
        <v>19</v>
      </c>
      <c r="N106" s="3" t="str" cm="1">
        <f t="array" ref="N10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06" s="3">
        <v>22</v>
      </c>
      <c r="P106" s="3" t="str" cm="1">
        <f t="array" ref="P10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06" s="3">
        <v>23</v>
      </c>
      <c r="R106" s="3" t="str" cm="1">
        <f t="array" ref="R10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06" s="3">
        <v>49</v>
      </c>
      <c r="T106" s="3" t="str" cm="1">
        <f t="array" ref="T10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06" s="3">
        <v>14</v>
      </c>
      <c r="V106" s="3" t="str" cm="1">
        <f t="array" ref="V10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6" s="3">
        <v>28</v>
      </c>
      <c r="X106" s="3" t="str" cm="1">
        <f t="array" ref="X10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07" spans="1:24" x14ac:dyDescent="0.25">
      <c r="A107" s="7">
        <v>505007551</v>
      </c>
      <c r="B107" t="s">
        <v>110</v>
      </c>
      <c r="C107" t="s">
        <v>124</v>
      </c>
      <c r="D107" s="3">
        <v>1</v>
      </c>
      <c r="E107" s="3">
        <v>106</v>
      </c>
      <c r="F107" s="3">
        <v>213</v>
      </c>
      <c r="G107" s="3">
        <v>2</v>
      </c>
      <c r="H107" s="3" t="s">
        <v>8</v>
      </c>
      <c r="I107" s="3">
        <v>12</v>
      </c>
      <c r="J107" s="3" t="str" cm="1">
        <f t="array" ref="J10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07" s="3">
        <v>12</v>
      </c>
      <c r="L107" s="3" t="str" cm="1">
        <f t="array" ref="L10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107" s="3">
        <v>8</v>
      </c>
      <c r="N107" s="3" t="str" cm="1">
        <f t="array" ref="N10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7" s="3">
        <v>14</v>
      </c>
      <c r="P107" s="3" t="str" cm="1">
        <f t="array" ref="P10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07" s="3">
        <v>13</v>
      </c>
      <c r="R107" s="3" t="str" cm="1">
        <f t="array" ref="R10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7" s="3">
        <v>21</v>
      </c>
      <c r="T107" s="3" t="str" cm="1">
        <f t="array" ref="T10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07" s="3">
        <v>11</v>
      </c>
      <c r="V107" s="3" t="str" cm="1">
        <f t="array" ref="V10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7" s="3">
        <v>15</v>
      </c>
      <c r="X107" s="3" t="str" cm="1">
        <f t="array" ref="X10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08" spans="1:24" x14ac:dyDescent="0.25">
      <c r="A108" s="7">
        <v>505002779</v>
      </c>
      <c r="B108" t="s">
        <v>110</v>
      </c>
      <c r="C108" t="s">
        <v>125</v>
      </c>
      <c r="D108" s="3">
        <v>1</v>
      </c>
      <c r="E108" s="3">
        <v>144</v>
      </c>
      <c r="F108" s="3">
        <v>213</v>
      </c>
      <c r="G108" s="3">
        <v>3</v>
      </c>
      <c r="H108" s="3" t="s">
        <v>5</v>
      </c>
      <c r="I108" s="3">
        <v>22</v>
      </c>
      <c r="J108" s="3" t="str" cm="1">
        <f t="array" ref="J10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8" s="3">
        <v>14</v>
      </c>
      <c r="L108" s="3" t="str" cm="1">
        <f t="array" ref="L10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08" s="3">
        <v>11</v>
      </c>
      <c r="N108" s="3" t="str" cm="1">
        <f t="array" ref="N10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8" s="3">
        <v>18</v>
      </c>
      <c r="P108" s="3" t="str" cm="1">
        <f t="array" ref="P10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8" s="3">
        <v>16</v>
      </c>
      <c r="R108" s="3" t="str" cm="1">
        <f t="array" ref="R10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8" s="3">
        <v>32</v>
      </c>
      <c r="T108" s="3" t="str" cm="1">
        <f t="array" ref="T10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8" s="3">
        <v>13</v>
      </c>
      <c r="V108" s="3" t="str" cm="1">
        <f t="array" ref="V10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8" s="3">
        <v>18</v>
      </c>
      <c r="X108" s="3" t="str" cm="1">
        <f t="array" ref="X10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9" spans="1:24" x14ac:dyDescent="0.25">
      <c r="A109" s="7">
        <v>505002730</v>
      </c>
      <c r="B109" t="s">
        <v>110</v>
      </c>
      <c r="C109" t="s">
        <v>126</v>
      </c>
      <c r="D109" s="3">
        <v>1</v>
      </c>
      <c r="E109" s="3">
        <v>115</v>
      </c>
      <c r="F109" s="3">
        <v>213</v>
      </c>
      <c r="G109" s="3">
        <v>1</v>
      </c>
      <c r="H109" s="3" t="s">
        <v>7</v>
      </c>
      <c r="I109" s="3">
        <v>22</v>
      </c>
      <c r="J109" s="3" t="str" cm="1">
        <f t="array" ref="J10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9" s="3">
        <v>12</v>
      </c>
      <c r="L109" s="3" t="str" cm="1">
        <f t="array" ref="L10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109" s="3">
        <v>0</v>
      </c>
      <c r="N109" s="3" t="str" cm="1">
        <f t="array" ref="N10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109" s="3">
        <v>15</v>
      </c>
      <c r="P109" s="3" t="str" cm="1">
        <f t="array" ref="P10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09" s="3">
        <v>17</v>
      </c>
      <c r="R109" s="3" t="str" cm="1">
        <f t="array" ref="R10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9" s="3">
        <v>22</v>
      </c>
      <c r="T109" s="3" t="str" cm="1">
        <f t="array" ref="T10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09" s="3">
        <v>11</v>
      </c>
      <c r="V109" s="3" t="str" cm="1">
        <f t="array" ref="V10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9" s="3">
        <v>16</v>
      </c>
      <c r="X109" s="3" t="str" cm="1">
        <f t="array" ref="X10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10" spans="1:24" x14ac:dyDescent="0.25">
      <c r="A110" s="7">
        <v>505002747</v>
      </c>
      <c r="B110" t="s">
        <v>110</v>
      </c>
      <c r="C110" t="s">
        <v>127</v>
      </c>
      <c r="D110" s="3">
        <v>5</v>
      </c>
      <c r="E110" s="3">
        <v>133</v>
      </c>
      <c r="F110" s="3">
        <v>208</v>
      </c>
      <c r="G110" s="3">
        <v>3</v>
      </c>
      <c r="H110" s="3" t="s">
        <v>5</v>
      </c>
      <c r="I110" s="3">
        <v>20</v>
      </c>
      <c r="J110" s="3" t="str" cm="1">
        <f t="array" ref="J11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0" s="3">
        <v>15</v>
      </c>
      <c r="L110" s="3" t="str" cm="1">
        <f t="array" ref="L11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10" s="3">
        <v>14</v>
      </c>
      <c r="N110" s="3" t="str" cm="1">
        <f t="array" ref="N11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0" s="3">
        <v>16</v>
      </c>
      <c r="P110" s="3" t="str" cm="1">
        <f t="array" ref="P11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0" s="3">
        <v>15</v>
      </c>
      <c r="R110" s="3" t="str" cm="1">
        <f t="array" ref="R11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0" s="3">
        <v>27</v>
      </c>
      <c r="T110" s="3" t="str" cm="1">
        <f t="array" ref="T11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0" s="3">
        <v>9</v>
      </c>
      <c r="V110" s="3" t="str" cm="1">
        <f t="array" ref="V11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0" s="3">
        <v>17</v>
      </c>
      <c r="X110" s="3" t="str" cm="1">
        <f t="array" ref="X11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1" spans="1:24" x14ac:dyDescent="0.25">
      <c r="A111" s="7">
        <v>505002874</v>
      </c>
      <c r="B111" t="s">
        <v>110</v>
      </c>
      <c r="C111" t="s">
        <v>128</v>
      </c>
      <c r="D111" s="3">
        <v>1</v>
      </c>
      <c r="E111" s="3">
        <v>155</v>
      </c>
      <c r="F111" s="3">
        <v>213</v>
      </c>
      <c r="G111" s="3">
        <v>3</v>
      </c>
      <c r="H111" s="3" t="s">
        <v>5</v>
      </c>
      <c r="I111" s="3">
        <v>19</v>
      </c>
      <c r="J111" s="3" t="str" cm="1">
        <f t="array" ref="J11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1" s="3">
        <v>15</v>
      </c>
      <c r="L111" s="3" t="str" cm="1">
        <f t="array" ref="L11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11" s="3">
        <v>15</v>
      </c>
      <c r="N111" s="3" t="str" cm="1">
        <f t="array" ref="N11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1" s="3">
        <v>19</v>
      </c>
      <c r="P111" s="3" t="str" cm="1">
        <f t="array" ref="P11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1" s="3">
        <v>16</v>
      </c>
      <c r="R111" s="3" t="str" cm="1">
        <f t="array" ref="R11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1" s="3">
        <v>38</v>
      </c>
      <c r="T111" s="3" t="str" cm="1">
        <f t="array" ref="T11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1" s="3">
        <v>13</v>
      </c>
      <c r="V111" s="3" t="str" cm="1">
        <f t="array" ref="V11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1" s="3">
        <v>20</v>
      </c>
      <c r="X111" s="3" t="str" cm="1">
        <f t="array" ref="X11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2" spans="1:24" x14ac:dyDescent="0.25">
      <c r="A112" s="7">
        <v>505002881</v>
      </c>
      <c r="B112" t="s">
        <v>110</v>
      </c>
      <c r="C112" t="s">
        <v>129</v>
      </c>
      <c r="D112" s="3">
        <v>1</v>
      </c>
      <c r="E112" s="3">
        <v>126</v>
      </c>
      <c r="F112" s="3">
        <v>213</v>
      </c>
      <c r="G112" s="3">
        <v>2</v>
      </c>
      <c r="H112" s="3" t="s">
        <v>8</v>
      </c>
      <c r="I112" s="3">
        <v>19</v>
      </c>
      <c r="J112" s="3" t="str" cm="1">
        <f t="array" ref="J11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2" s="3">
        <v>12</v>
      </c>
      <c r="L112" s="3" t="str" cm="1">
        <f t="array" ref="L11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112" s="3">
        <v>11</v>
      </c>
      <c r="N112" s="3" t="str" cm="1">
        <f t="array" ref="N11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12" s="3">
        <v>16</v>
      </c>
      <c r="P112" s="3" t="str" cm="1">
        <f t="array" ref="P11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2" s="3">
        <v>14</v>
      </c>
      <c r="R112" s="3" t="str" cm="1">
        <f t="array" ref="R11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2" s="3">
        <v>33</v>
      </c>
      <c r="T112" s="3" t="str" cm="1">
        <f t="array" ref="T11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2" s="3">
        <v>6</v>
      </c>
      <c r="V112" s="3" t="str" cm="1">
        <f t="array" ref="V11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12" s="3">
        <v>15</v>
      </c>
      <c r="X112" s="3" t="str" cm="1">
        <f t="array" ref="X11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13" spans="1:24" x14ac:dyDescent="0.25">
      <c r="A113" s="7">
        <v>505002722</v>
      </c>
      <c r="B113" t="s">
        <v>110</v>
      </c>
      <c r="C113" t="s">
        <v>130</v>
      </c>
      <c r="D113" s="3">
        <v>5</v>
      </c>
      <c r="E113" s="3">
        <v>137</v>
      </c>
      <c r="F113" s="3">
        <v>208</v>
      </c>
      <c r="G113" s="3">
        <v>3</v>
      </c>
      <c r="H113" s="3" t="s">
        <v>5</v>
      </c>
      <c r="I113" s="3">
        <v>17</v>
      </c>
      <c r="J113" s="3" t="str" cm="1">
        <f t="array" ref="J11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3" s="3">
        <v>15</v>
      </c>
      <c r="L113" s="3" t="str" cm="1">
        <f t="array" ref="L11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13" s="3">
        <v>13</v>
      </c>
      <c r="N113" s="3" t="str" cm="1">
        <f t="array" ref="N11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13" s="3">
        <v>17</v>
      </c>
      <c r="P113" s="3" t="str" cm="1">
        <f t="array" ref="P11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3" s="3">
        <v>15</v>
      </c>
      <c r="R113" s="3" t="str" cm="1">
        <f t="array" ref="R11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3" s="3">
        <v>30</v>
      </c>
      <c r="T113" s="3" t="str" cm="1">
        <f t="array" ref="T11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3" s="3">
        <v>12</v>
      </c>
      <c r="V113" s="3" t="str" cm="1">
        <f t="array" ref="V11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3" s="3">
        <v>18</v>
      </c>
      <c r="X113" s="3" t="str" cm="1">
        <f t="array" ref="X11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4" spans="1:24" x14ac:dyDescent="0.25">
      <c r="A114" s="7">
        <v>505055058</v>
      </c>
      <c r="B114" t="s">
        <v>110</v>
      </c>
      <c r="C114" t="s">
        <v>131</v>
      </c>
      <c r="D114" s="3">
        <v>4</v>
      </c>
      <c r="E114" s="3">
        <v>139</v>
      </c>
      <c r="F114" s="3">
        <v>166</v>
      </c>
      <c r="G114" s="3">
        <v>3</v>
      </c>
      <c r="H114" s="3" t="s">
        <v>5</v>
      </c>
      <c r="I114" s="3">
        <v>27</v>
      </c>
      <c r="J114" s="3" t="str" cm="1">
        <f t="array" ref="J11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14" s="3">
        <v>21</v>
      </c>
      <c r="L114" s="3" t="str" cm="1">
        <f t="array" ref="L11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4" s="3">
        <v>12</v>
      </c>
      <c r="N114" s="3" t="str" cm="1">
        <f t="array" ref="N11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4" s="3">
        <v>16</v>
      </c>
      <c r="P114" s="3" t="str" cm="1">
        <f t="array" ref="P11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4" s="3">
        <v>15</v>
      </c>
      <c r="R114" s="3" t="str" cm="1">
        <f t="array" ref="R11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4" s="3">
        <v>23</v>
      </c>
      <c r="T114" s="3" t="str" cm="1">
        <f t="array" ref="T11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14" s="3">
        <v>1</v>
      </c>
      <c r="V114" s="3" t="str" cm="1">
        <f t="array" ref="V11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4" s="3">
        <v>24</v>
      </c>
      <c r="X114" s="3" t="str" cm="1">
        <f t="array" ref="X11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5" spans="1:24" x14ac:dyDescent="0.25">
      <c r="A115" s="7">
        <v>538002340</v>
      </c>
      <c r="B115" t="s">
        <v>132</v>
      </c>
      <c r="C115" t="s">
        <v>133</v>
      </c>
      <c r="D115" s="3">
        <v>1</v>
      </c>
      <c r="E115" s="3">
        <v>170</v>
      </c>
      <c r="F115" s="3">
        <v>213</v>
      </c>
      <c r="G115" s="3">
        <v>3</v>
      </c>
      <c r="H115" s="3" t="s">
        <v>5</v>
      </c>
      <c r="I115" s="3">
        <v>28</v>
      </c>
      <c r="J115" s="3" t="str" cm="1">
        <f t="array" ref="J11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15" s="3">
        <v>18</v>
      </c>
      <c r="L115" s="3" t="str" cm="1">
        <f t="array" ref="L11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5" s="3">
        <v>16</v>
      </c>
      <c r="N115" s="3" t="str" cm="1">
        <f t="array" ref="N11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5" s="3">
        <v>21</v>
      </c>
      <c r="P115" s="3" t="str" cm="1">
        <f t="array" ref="P11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15" s="3">
        <v>18</v>
      </c>
      <c r="R115" s="3" t="str" cm="1">
        <f t="array" ref="R11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5" s="3">
        <v>34</v>
      </c>
      <c r="T115" s="3" t="str" cm="1">
        <f t="array" ref="T11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5" s="3">
        <v>9</v>
      </c>
      <c r="V115" s="3" t="str" cm="1">
        <f t="array" ref="V11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5" s="3">
        <v>26</v>
      </c>
      <c r="X115" s="3" t="str" cm="1">
        <f t="array" ref="X11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16" spans="1:24" x14ac:dyDescent="0.25">
      <c r="A116" s="7">
        <v>538001925</v>
      </c>
      <c r="B116" t="s">
        <v>132</v>
      </c>
      <c r="C116" t="s">
        <v>134</v>
      </c>
      <c r="D116" s="3">
        <v>2</v>
      </c>
      <c r="E116" s="3">
        <v>172</v>
      </c>
      <c r="F116" s="3">
        <v>197</v>
      </c>
      <c r="G116" s="3">
        <v>4</v>
      </c>
      <c r="H116" s="3" t="s">
        <v>6</v>
      </c>
      <c r="I116" s="3">
        <v>28</v>
      </c>
      <c r="J116" s="3" t="str" cm="1">
        <f t="array" ref="J11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16" s="3">
        <v>19</v>
      </c>
      <c r="L116" s="3" t="str" cm="1">
        <f t="array" ref="L11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6" s="3">
        <v>17</v>
      </c>
      <c r="N116" s="3" t="str" cm="1">
        <f t="array" ref="N11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16" s="3">
        <v>22</v>
      </c>
      <c r="P116" s="3" t="str" cm="1">
        <f t="array" ref="P11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16" s="3">
        <v>19</v>
      </c>
      <c r="R116" s="3" t="str" cm="1">
        <f t="array" ref="R11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6" s="3">
        <v>28</v>
      </c>
      <c r="T116" s="3" t="str" cm="1">
        <f t="array" ref="T11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6" s="3">
        <v>13</v>
      </c>
      <c r="V116" s="3" t="str" cm="1">
        <f t="array" ref="V11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6" s="3">
        <v>26</v>
      </c>
      <c r="X116" s="3" t="str" cm="1">
        <f t="array" ref="X11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17" spans="1:24" x14ac:dyDescent="0.25">
      <c r="A117" s="7">
        <v>538002284</v>
      </c>
      <c r="B117" t="s">
        <v>132</v>
      </c>
      <c r="C117" t="s">
        <v>135</v>
      </c>
      <c r="D117" s="3">
        <v>1</v>
      </c>
      <c r="E117" s="3">
        <v>129</v>
      </c>
      <c r="F117" s="3">
        <v>213</v>
      </c>
      <c r="G117" s="3">
        <v>2</v>
      </c>
      <c r="H117" s="3" t="s">
        <v>8</v>
      </c>
      <c r="I117" s="3">
        <v>18</v>
      </c>
      <c r="J117" s="3" t="str" cm="1">
        <f t="array" ref="J11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7" s="3">
        <v>20</v>
      </c>
      <c r="L117" s="3" t="str" cm="1">
        <f t="array" ref="L11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7" s="3">
        <v>11</v>
      </c>
      <c r="N117" s="3" t="str" cm="1">
        <f t="array" ref="N11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17" s="3">
        <v>17</v>
      </c>
      <c r="P117" s="3" t="str" cm="1">
        <f t="array" ref="P11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7" s="3">
        <v>14</v>
      </c>
      <c r="R117" s="3" t="str" cm="1">
        <f t="array" ref="R11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7" s="3">
        <v>24</v>
      </c>
      <c r="T117" s="3" t="str" cm="1">
        <f t="array" ref="T11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17" s="3">
        <v>9</v>
      </c>
      <c r="V117" s="3" t="str" cm="1">
        <f t="array" ref="V11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7" s="3">
        <v>16</v>
      </c>
      <c r="X117" s="3" t="str" cm="1">
        <f t="array" ref="X11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18" spans="1:24" x14ac:dyDescent="0.25">
      <c r="A118" s="7">
        <v>538001971</v>
      </c>
      <c r="B118" t="s">
        <v>132</v>
      </c>
      <c r="C118" t="s">
        <v>136</v>
      </c>
      <c r="D118" s="3">
        <v>6</v>
      </c>
      <c r="E118" s="3">
        <v>167</v>
      </c>
      <c r="F118" s="3">
        <v>192</v>
      </c>
      <c r="G118" s="3">
        <v>4</v>
      </c>
      <c r="H118" s="3" t="s">
        <v>6</v>
      </c>
      <c r="I118" s="3">
        <v>27</v>
      </c>
      <c r="J118" s="3" t="str" cm="1">
        <f t="array" ref="J11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18" s="3">
        <v>17</v>
      </c>
      <c r="L118" s="3" t="str" cm="1">
        <f t="array" ref="L11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8" s="3">
        <v>16</v>
      </c>
      <c r="N118" s="3" t="str" cm="1">
        <f t="array" ref="N11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18" s="3">
        <v>22</v>
      </c>
      <c r="P118" s="3" t="str" cm="1">
        <f t="array" ref="P11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18" s="3">
        <v>18</v>
      </c>
      <c r="R118" s="3" t="str" cm="1">
        <f t="array" ref="R11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8" s="3">
        <v>26</v>
      </c>
      <c r="T118" s="3" t="str" cm="1">
        <f t="array" ref="T11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8" s="3">
        <v>14</v>
      </c>
      <c r="V118" s="3" t="str" cm="1">
        <f t="array" ref="V11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8" s="3">
        <v>27</v>
      </c>
      <c r="X118" s="3" t="str" cm="1">
        <f t="array" ref="X11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19" spans="1:24" x14ac:dyDescent="0.25">
      <c r="A119" s="7">
        <v>538011151</v>
      </c>
      <c r="B119" t="s">
        <v>132</v>
      </c>
      <c r="C119" t="s">
        <v>137</v>
      </c>
      <c r="D119" s="3">
        <v>2</v>
      </c>
      <c r="E119" s="3">
        <v>141</v>
      </c>
      <c r="F119" s="3">
        <v>197</v>
      </c>
      <c r="G119" s="3">
        <v>3</v>
      </c>
      <c r="H119" s="3" t="s">
        <v>5</v>
      </c>
      <c r="I119" s="3">
        <v>23</v>
      </c>
      <c r="J119" s="3" t="str" cm="1">
        <f t="array" ref="J11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9" s="3">
        <v>16</v>
      </c>
      <c r="L119" s="3" t="str" cm="1">
        <f t="array" ref="L11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9" s="3">
        <v>14</v>
      </c>
      <c r="N119" s="3" t="str" cm="1">
        <f t="array" ref="N11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9" s="3">
        <v>16</v>
      </c>
      <c r="P119" s="3" t="str" cm="1">
        <f t="array" ref="P11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9" s="3">
        <v>16</v>
      </c>
      <c r="R119" s="3" t="str" cm="1">
        <f t="array" ref="R11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9" s="3">
        <v>28</v>
      </c>
      <c r="T119" s="3" t="str" cm="1">
        <f t="array" ref="T11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9" s="3">
        <v>8</v>
      </c>
      <c r="V119" s="3" t="str" cm="1">
        <f t="array" ref="V11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9" s="3">
        <v>20</v>
      </c>
      <c r="X119" s="3" t="str" cm="1">
        <f t="array" ref="X11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0" spans="1:24" x14ac:dyDescent="0.25">
      <c r="A120" s="7">
        <v>538002012</v>
      </c>
      <c r="B120" t="s">
        <v>132</v>
      </c>
      <c r="C120" t="s">
        <v>138</v>
      </c>
      <c r="D120" s="3">
        <v>2</v>
      </c>
      <c r="E120" s="3">
        <v>181</v>
      </c>
      <c r="F120" s="3">
        <v>197</v>
      </c>
      <c r="G120" s="3">
        <v>4</v>
      </c>
      <c r="H120" s="3" t="s">
        <v>6</v>
      </c>
      <c r="I120" s="3">
        <v>30</v>
      </c>
      <c r="J120" s="3" t="str" cm="1">
        <f t="array" ref="J12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20" s="3">
        <v>21</v>
      </c>
      <c r="L120" s="3" t="str" cm="1">
        <f t="array" ref="L12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0" s="3">
        <v>18</v>
      </c>
      <c r="N120" s="3" t="str" cm="1">
        <f t="array" ref="N12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0" s="3">
        <v>21</v>
      </c>
      <c r="P120" s="3" t="str" cm="1">
        <f t="array" ref="P12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0" s="3">
        <v>18</v>
      </c>
      <c r="R120" s="3" t="str" cm="1">
        <f t="array" ref="R12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0" s="3">
        <v>31</v>
      </c>
      <c r="T120" s="3" t="str" cm="1">
        <f t="array" ref="T12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0" s="3">
        <v>14</v>
      </c>
      <c r="V120" s="3" t="str" cm="1">
        <f t="array" ref="V12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0" s="3">
        <v>28</v>
      </c>
      <c r="X120" s="3" t="str" cm="1">
        <f t="array" ref="X12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1" spans="1:24" x14ac:dyDescent="0.25">
      <c r="A121" s="7">
        <v>538104600</v>
      </c>
      <c r="B121" t="s">
        <v>132</v>
      </c>
      <c r="C121" t="s">
        <v>139</v>
      </c>
      <c r="D121" s="3">
        <v>2</v>
      </c>
      <c r="E121" s="3">
        <v>166</v>
      </c>
      <c r="F121" s="3">
        <v>197</v>
      </c>
      <c r="G121" s="3">
        <v>4</v>
      </c>
      <c r="H121" s="3" t="s">
        <v>6</v>
      </c>
      <c r="I121" s="3">
        <v>23</v>
      </c>
      <c r="J121" s="3" t="str" cm="1">
        <f t="array" ref="J12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1" s="3">
        <v>18</v>
      </c>
      <c r="L121" s="3" t="str" cm="1">
        <f t="array" ref="L12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1" s="3">
        <v>16</v>
      </c>
      <c r="N121" s="3" t="str" cm="1">
        <f t="array" ref="N12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1" s="3">
        <v>20</v>
      </c>
      <c r="P121" s="3" t="str" cm="1">
        <f t="array" ref="P12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1" s="3">
        <v>20</v>
      </c>
      <c r="R121" s="3" t="str" cm="1">
        <f t="array" ref="R12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1" s="3">
        <v>29</v>
      </c>
      <c r="T121" s="3" t="str" cm="1">
        <f t="array" ref="T12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1" s="3">
        <v>14</v>
      </c>
      <c r="V121" s="3" t="str" cm="1">
        <f t="array" ref="V12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1" s="3">
        <v>26</v>
      </c>
      <c r="X121" s="3" t="str" cm="1">
        <f t="array" ref="X12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2" spans="1:24" x14ac:dyDescent="0.25">
      <c r="A122" s="7">
        <v>506066020</v>
      </c>
      <c r="B122" t="s">
        <v>140</v>
      </c>
      <c r="C122" t="s">
        <v>141</v>
      </c>
      <c r="D122" s="3">
        <v>1</v>
      </c>
      <c r="E122" s="3">
        <v>155</v>
      </c>
      <c r="F122" s="3">
        <v>213</v>
      </c>
      <c r="G122" s="3">
        <v>1</v>
      </c>
      <c r="H122" s="3" t="s">
        <v>7</v>
      </c>
      <c r="I122" s="3">
        <v>25</v>
      </c>
      <c r="J122" s="3" t="str" cm="1">
        <f t="array" ref="J12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2" s="3">
        <v>21</v>
      </c>
      <c r="L122" s="3" t="str" cm="1">
        <f t="array" ref="L12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2" s="3">
        <v>0</v>
      </c>
      <c r="N122" s="3" t="str" cm="1">
        <f t="array" ref="N12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122" s="3">
        <v>19</v>
      </c>
      <c r="P122" s="3" t="str" cm="1">
        <f t="array" ref="P12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2" s="3">
        <v>16</v>
      </c>
      <c r="R122" s="3" t="str" cm="1">
        <f t="array" ref="R12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2" s="3">
        <v>38</v>
      </c>
      <c r="T122" s="3" t="str" cm="1">
        <f t="array" ref="T12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2" s="3">
        <v>12</v>
      </c>
      <c r="V122" s="3" t="str" cm="1">
        <f t="array" ref="V12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2" s="3">
        <v>24</v>
      </c>
      <c r="X122" s="3" t="str" cm="1">
        <f t="array" ref="X12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3" spans="1:24" x14ac:dyDescent="0.25">
      <c r="A123" s="7">
        <v>506006208</v>
      </c>
      <c r="B123" t="s">
        <v>140</v>
      </c>
      <c r="C123" t="s">
        <v>142</v>
      </c>
      <c r="D123" s="3">
        <v>2</v>
      </c>
      <c r="E123" s="3">
        <v>152</v>
      </c>
      <c r="F123" s="3">
        <v>197</v>
      </c>
      <c r="G123" s="3">
        <v>3</v>
      </c>
      <c r="H123" s="3" t="s">
        <v>5</v>
      </c>
      <c r="I123" s="3">
        <v>26</v>
      </c>
      <c r="J123" s="3" t="str" cm="1">
        <f t="array" ref="J12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3" s="3">
        <v>16</v>
      </c>
      <c r="L123" s="3" t="str" cm="1">
        <f t="array" ref="L12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3" s="3">
        <v>14</v>
      </c>
      <c r="N123" s="3" t="str" cm="1">
        <f t="array" ref="N12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3" s="3">
        <v>20</v>
      </c>
      <c r="P123" s="3" t="str" cm="1">
        <f t="array" ref="P12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3" s="3">
        <v>18</v>
      </c>
      <c r="R123" s="3" t="str" cm="1">
        <f t="array" ref="R12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3" s="3">
        <v>24</v>
      </c>
      <c r="T123" s="3" t="str" cm="1">
        <f t="array" ref="T12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3" s="3">
        <v>10</v>
      </c>
      <c r="V123" s="3" t="str" cm="1">
        <f t="array" ref="V12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23" s="3">
        <v>24</v>
      </c>
      <c r="X123" s="3" t="str" cm="1">
        <f t="array" ref="X12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4" spans="1:24" x14ac:dyDescent="0.25">
      <c r="A124" s="7">
        <v>506006173</v>
      </c>
      <c r="B124" t="s">
        <v>140</v>
      </c>
      <c r="C124" t="s">
        <v>143</v>
      </c>
      <c r="D124" s="3">
        <v>1</v>
      </c>
      <c r="E124" s="3">
        <v>123</v>
      </c>
      <c r="F124" s="3">
        <v>213</v>
      </c>
      <c r="G124" s="3">
        <v>2</v>
      </c>
      <c r="H124" s="3" t="s">
        <v>8</v>
      </c>
      <c r="I124" s="3">
        <v>21</v>
      </c>
      <c r="J124" s="3" t="str" cm="1">
        <f t="array" ref="J12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4" s="3">
        <v>14</v>
      </c>
      <c r="L124" s="3" t="str" cm="1">
        <f t="array" ref="L12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24" s="3">
        <v>9</v>
      </c>
      <c r="N124" s="3" t="str" cm="1">
        <f t="array" ref="N12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24" s="3">
        <v>17</v>
      </c>
      <c r="P124" s="3" t="str" cm="1">
        <f t="array" ref="P12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4" s="3">
        <v>16</v>
      </c>
      <c r="R124" s="3" t="str" cm="1">
        <f t="array" ref="R12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4" s="3">
        <v>23</v>
      </c>
      <c r="T124" s="3" t="str" cm="1">
        <f t="array" ref="T12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24" s="3">
        <v>8</v>
      </c>
      <c r="V124" s="3" t="str" cm="1">
        <f t="array" ref="V12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24" s="3">
        <v>15</v>
      </c>
      <c r="X124" s="3" t="str" cm="1">
        <f t="array" ref="X12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25" spans="1:24" x14ac:dyDescent="0.25">
      <c r="A125" s="7">
        <v>506005839</v>
      </c>
      <c r="B125" t="s">
        <v>140</v>
      </c>
      <c r="C125" t="s">
        <v>144</v>
      </c>
      <c r="D125" s="3">
        <v>1</v>
      </c>
      <c r="E125" s="3">
        <v>159</v>
      </c>
      <c r="F125" s="3">
        <v>213</v>
      </c>
      <c r="G125" s="3">
        <v>3</v>
      </c>
      <c r="H125" s="3" t="s">
        <v>5</v>
      </c>
      <c r="I125" s="3">
        <v>24</v>
      </c>
      <c r="J125" s="3" t="str" cm="1">
        <f t="array" ref="J12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5" s="3">
        <v>19</v>
      </c>
      <c r="L125" s="3" t="str" cm="1">
        <f t="array" ref="L12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5" s="3">
        <v>17</v>
      </c>
      <c r="N125" s="3" t="str" cm="1">
        <f t="array" ref="N12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5" s="3">
        <v>17</v>
      </c>
      <c r="P125" s="3" t="str" cm="1">
        <f t="array" ref="P12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5" s="3">
        <v>16</v>
      </c>
      <c r="R125" s="3" t="str" cm="1">
        <f t="array" ref="R12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5" s="3">
        <v>35</v>
      </c>
      <c r="T125" s="3" t="str" cm="1">
        <f t="array" ref="T12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5" s="3">
        <v>12</v>
      </c>
      <c r="V125" s="3" t="str" cm="1">
        <f t="array" ref="V12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5" s="3">
        <v>19</v>
      </c>
      <c r="X125" s="3" t="str" cm="1">
        <f t="array" ref="X12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6" spans="1:24" x14ac:dyDescent="0.25">
      <c r="A126" s="7">
        <v>506005885</v>
      </c>
      <c r="B126" t="s">
        <v>140</v>
      </c>
      <c r="C126" t="s">
        <v>145</v>
      </c>
      <c r="D126" s="3">
        <v>6</v>
      </c>
      <c r="E126" s="3">
        <v>107</v>
      </c>
      <c r="F126" s="3">
        <v>192</v>
      </c>
      <c r="G126" s="3">
        <v>2</v>
      </c>
      <c r="H126" s="3" t="s">
        <v>8</v>
      </c>
      <c r="I126" s="3">
        <v>22</v>
      </c>
      <c r="J126" s="3" t="str" cm="1">
        <f t="array" ref="J12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6" s="3">
        <v>13</v>
      </c>
      <c r="L126" s="3" t="str" cm="1">
        <f t="array" ref="L12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26" s="3">
        <v>8</v>
      </c>
      <c r="N126" s="3" t="str" cm="1">
        <f t="array" ref="N12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26" s="3">
        <v>16</v>
      </c>
      <c r="P126" s="3" t="str" cm="1">
        <f t="array" ref="P12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6" s="3">
        <v>13</v>
      </c>
      <c r="R126" s="3" t="str" cm="1">
        <f t="array" ref="R12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6" s="3">
        <v>15</v>
      </c>
      <c r="T126" s="3" t="str" cm="1">
        <f t="array" ref="T12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26" s="3">
        <v>6</v>
      </c>
      <c r="V126" s="3" t="str" cm="1">
        <f t="array" ref="V12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26" s="3">
        <v>14</v>
      </c>
      <c r="X126" s="3" t="str" cm="1">
        <f t="array" ref="X12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27" spans="1:24" x14ac:dyDescent="0.25">
      <c r="A127" s="7">
        <v>506005780</v>
      </c>
      <c r="B127" t="s">
        <v>140</v>
      </c>
      <c r="C127" t="s">
        <v>146</v>
      </c>
      <c r="D127" s="3">
        <v>1</v>
      </c>
      <c r="E127" s="3">
        <v>144</v>
      </c>
      <c r="F127" s="3">
        <v>213</v>
      </c>
      <c r="G127" s="3">
        <v>2</v>
      </c>
      <c r="H127" s="3" t="s">
        <v>8</v>
      </c>
      <c r="I127" s="3">
        <v>18</v>
      </c>
      <c r="J127" s="3" t="str" cm="1">
        <f t="array" ref="J12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7" s="3">
        <v>17</v>
      </c>
      <c r="L127" s="3" t="str" cm="1">
        <f t="array" ref="L12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7" s="3">
        <v>14</v>
      </c>
      <c r="N127" s="3" t="str" cm="1">
        <f t="array" ref="N12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7" s="3">
        <v>18</v>
      </c>
      <c r="P127" s="3" t="str" cm="1">
        <f t="array" ref="P12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7" s="3">
        <v>16</v>
      </c>
      <c r="R127" s="3" t="str" cm="1">
        <f t="array" ref="R12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7" s="3">
        <v>26</v>
      </c>
      <c r="T127" s="3" t="str" cm="1">
        <f t="array" ref="T12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27" s="3">
        <v>12</v>
      </c>
      <c r="V127" s="3" t="str" cm="1">
        <f t="array" ref="V12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7" s="3">
        <v>23</v>
      </c>
      <c r="X127" s="3" t="str" cm="1">
        <f t="array" ref="X12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8" spans="1:24" x14ac:dyDescent="0.25">
      <c r="A128" s="7">
        <v>506006141</v>
      </c>
      <c r="B128" t="s">
        <v>140</v>
      </c>
      <c r="C128" t="s">
        <v>147</v>
      </c>
      <c r="D128" s="3">
        <v>1</v>
      </c>
      <c r="E128" s="3">
        <v>155</v>
      </c>
      <c r="F128" s="3">
        <v>213</v>
      </c>
      <c r="G128" s="3">
        <v>3</v>
      </c>
      <c r="H128" s="3" t="s">
        <v>5</v>
      </c>
      <c r="I128" s="3">
        <v>24</v>
      </c>
      <c r="J128" s="3" t="str" cm="1">
        <f t="array" ref="J12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8" s="3">
        <v>18</v>
      </c>
      <c r="L128" s="3" t="str" cm="1">
        <f t="array" ref="L12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8" s="3">
        <v>15</v>
      </c>
      <c r="N128" s="3" t="str" cm="1">
        <f t="array" ref="N12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8" s="3">
        <v>16</v>
      </c>
      <c r="P128" s="3" t="str" cm="1">
        <f t="array" ref="P12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8" s="3">
        <v>18</v>
      </c>
      <c r="R128" s="3" t="str" cm="1">
        <f t="array" ref="R12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8" s="3">
        <v>32</v>
      </c>
      <c r="T128" s="3" t="str" cm="1">
        <f t="array" ref="T12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8" s="3">
        <v>10</v>
      </c>
      <c r="V128" s="3" t="str" cm="1">
        <f t="array" ref="V12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28" s="3">
        <v>22</v>
      </c>
      <c r="X128" s="3" t="str" cm="1">
        <f t="array" ref="X12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9" spans="1:24" x14ac:dyDescent="0.25">
      <c r="A129" s="7">
        <v>506005772</v>
      </c>
      <c r="B129" t="s">
        <v>140</v>
      </c>
      <c r="C129" t="s">
        <v>148</v>
      </c>
      <c r="D129" s="3">
        <v>13</v>
      </c>
      <c r="E129" s="3">
        <v>140</v>
      </c>
      <c r="F129" s="3">
        <v>212</v>
      </c>
      <c r="G129" s="3">
        <v>2</v>
      </c>
      <c r="H129" s="3" t="s">
        <v>8</v>
      </c>
      <c r="I129" s="3">
        <v>15</v>
      </c>
      <c r="J129" s="3" t="str" cm="1">
        <f t="array" ref="J12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29" s="3">
        <v>15</v>
      </c>
      <c r="L129" s="3" t="str" cm="1">
        <f t="array" ref="L12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29" s="3">
        <v>12</v>
      </c>
      <c r="N129" s="3" t="str" cm="1">
        <f t="array" ref="N12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29" s="3">
        <v>20</v>
      </c>
      <c r="P129" s="3" t="str" cm="1">
        <f t="array" ref="P12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9" s="3">
        <v>16</v>
      </c>
      <c r="R129" s="3" t="str" cm="1">
        <f t="array" ref="R12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9" s="3">
        <v>30</v>
      </c>
      <c r="T129" s="3" t="str" cm="1">
        <f t="array" ref="T12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9" s="3">
        <v>10</v>
      </c>
      <c r="V129" s="3" t="str" cm="1">
        <f t="array" ref="V12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29" s="3">
        <v>22</v>
      </c>
      <c r="X129" s="3" t="str" cm="1">
        <f t="array" ref="X12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0" spans="1:24" x14ac:dyDescent="0.25">
      <c r="A130" s="7">
        <v>506006102</v>
      </c>
      <c r="B130" t="s">
        <v>140</v>
      </c>
      <c r="C130" t="s">
        <v>149</v>
      </c>
      <c r="D130" s="3">
        <v>2</v>
      </c>
      <c r="E130" s="3">
        <v>105</v>
      </c>
      <c r="F130" s="3">
        <v>197</v>
      </c>
      <c r="G130" s="3">
        <v>2</v>
      </c>
      <c r="H130" s="3" t="s">
        <v>8</v>
      </c>
      <c r="I130" s="3">
        <v>14</v>
      </c>
      <c r="J130" s="3" t="str" cm="1">
        <f t="array" ref="J13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30" s="3">
        <v>18</v>
      </c>
      <c r="L130" s="3" t="str" cm="1">
        <f t="array" ref="L13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0" s="3">
        <v>13</v>
      </c>
      <c r="N130" s="3" t="str" cm="1">
        <f t="array" ref="N13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30" s="3">
        <v>15</v>
      </c>
      <c r="P130" s="3" t="str" cm="1">
        <f t="array" ref="P13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30" s="3">
        <v>10</v>
      </c>
      <c r="R130" s="3" t="str" cm="1">
        <f t="array" ref="R13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30" s="3">
        <v>13</v>
      </c>
      <c r="T130" s="3" t="str" cm="1">
        <f t="array" ref="T13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30" s="3">
        <v>8</v>
      </c>
      <c r="V130" s="3" t="str" cm="1">
        <f t="array" ref="V13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30" s="3">
        <v>14</v>
      </c>
      <c r="X130" s="3" t="str" cm="1">
        <f t="array" ref="X13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31" spans="1:24" x14ac:dyDescent="0.25">
      <c r="A131" s="7">
        <v>506006198</v>
      </c>
      <c r="B131" t="s">
        <v>140</v>
      </c>
      <c r="C131" t="s">
        <v>150</v>
      </c>
      <c r="D131" s="3">
        <v>1</v>
      </c>
      <c r="E131" s="3">
        <v>146</v>
      </c>
      <c r="F131" s="3">
        <v>213</v>
      </c>
      <c r="G131" s="3">
        <v>3</v>
      </c>
      <c r="H131" s="3" t="s">
        <v>5</v>
      </c>
      <c r="I131" s="3">
        <v>20</v>
      </c>
      <c r="J131" s="3" t="str" cm="1">
        <f t="array" ref="J13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1" s="3">
        <v>17</v>
      </c>
      <c r="L131" s="3" t="str" cm="1">
        <f t="array" ref="L13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1" s="3">
        <v>12</v>
      </c>
      <c r="N131" s="3" t="str" cm="1">
        <f t="array" ref="N13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31" s="3">
        <v>17</v>
      </c>
      <c r="P131" s="3" t="str" cm="1">
        <f t="array" ref="P13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1" s="3">
        <v>18</v>
      </c>
      <c r="R131" s="3" t="str" cm="1">
        <f t="array" ref="R13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1" s="3">
        <v>33</v>
      </c>
      <c r="T131" s="3" t="str" cm="1">
        <f t="array" ref="T13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31" s="3">
        <v>8</v>
      </c>
      <c r="V131" s="3" t="str" cm="1">
        <f t="array" ref="V13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31" s="3">
        <v>21</v>
      </c>
      <c r="X131" s="3" t="str" cm="1">
        <f t="array" ref="X13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2" spans="1:24" x14ac:dyDescent="0.25">
      <c r="A132" s="7">
        <v>506005941</v>
      </c>
      <c r="B132" t="s">
        <v>140</v>
      </c>
      <c r="C132" t="s">
        <v>151</v>
      </c>
      <c r="D132" s="3">
        <v>4</v>
      </c>
      <c r="E132" s="3">
        <v>97</v>
      </c>
      <c r="F132" s="3">
        <v>166</v>
      </c>
      <c r="G132" s="3">
        <v>1</v>
      </c>
      <c r="H132" s="3" t="s">
        <v>7</v>
      </c>
      <c r="I132" s="3">
        <v>21</v>
      </c>
      <c r="J132" s="3" t="str" cm="1">
        <f t="array" ref="J13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2" s="3">
        <v>17</v>
      </c>
      <c r="L132" s="3" t="str" cm="1">
        <f t="array" ref="L13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2" s="3">
        <v>11</v>
      </c>
      <c r="N132" s="3" t="str" cm="1">
        <f t="array" ref="N13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32" s="3">
        <v>17</v>
      </c>
      <c r="P132" s="3" t="str" cm="1">
        <f t="array" ref="P13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2" s="3">
        <v>13</v>
      </c>
      <c r="R132" s="3" t="str" cm="1">
        <f t="array" ref="R13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2" s="3">
        <v>0</v>
      </c>
      <c r="T132" s="3" t="str" cm="1">
        <f t="array" ref="T13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132" s="3">
        <v>1</v>
      </c>
      <c r="V132" s="3" t="str" cm="1">
        <f t="array" ref="V13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32" s="3">
        <v>17</v>
      </c>
      <c r="X132" s="3" t="str" cm="1">
        <f t="array" ref="X13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3" spans="1:24" x14ac:dyDescent="0.25">
      <c r="A133" s="7">
        <v>506006110</v>
      </c>
      <c r="B133" t="s">
        <v>140</v>
      </c>
      <c r="C133" t="s">
        <v>152</v>
      </c>
      <c r="D133" s="3">
        <v>2</v>
      </c>
      <c r="E133" s="3">
        <v>156</v>
      </c>
      <c r="F133" s="3">
        <v>197</v>
      </c>
      <c r="G133" s="3">
        <v>3</v>
      </c>
      <c r="H133" s="3" t="s">
        <v>5</v>
      </c>
      <c r="I133" s="3">
        <v>26</v>
      </c>
      <c r="J133" s="3" t="str" cm="1">
        <f t="array" ref="J13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3" s="3">
        <v>21</v>
      </c>
      <c r="L133" s="3" t="str" cm="1">
        <f t="array" ref="L13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3" s="3">
        <v>13</v>
      </c>
      <c r="N133" s="3" t="str" cm="1">
        <f t="array" ref="N13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33" s="3">
        <v>18</v>
      </c>
      <c r="P133" s="3" t="str" cm="1">
        <f t="array" ref="P13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3" s="3">
        <v>16</v>
      </c>
      <c r="R133" s="3" t="str" cm="1">
        <f t="array" ref="R13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3" s="3">
        <v>29</v>
      </c>
      <c r="T133" s="3" t="str" cm="1">
        <f t="array" ref="T13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33" s="3">
        <v>11</v>
      </c>
      <c r="V133" s="3" t="str" cm="1">
        <f t="array" ref="V13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33" s="3">
        <v>22</v>
      </c>
      <c r="X133" s="3" t="str" cm="1">
        <f t="array" ref="X13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4" spans="1:24" x14ac:dyDescent="0.25">
      <c r="A134" s="7">
        <v>506005853</v>
      </c>
      <c r="B134" t="s">
        <v>140</v>
      </c>
      <c r="C134" t="s">
        <v>153</v>
      </c>
      <c r="D134" s="3">
        <v>6</v>
      </c>
      <c r="E134" s="3">
        <v>131</v>
      </c>
      <c r="F134" s="3">
        <v>192</v>
      </c>
      <c r="G134" s="3">
        <v>3</v>
      </c>
      <c r="H134" s="3" t="s">
        <v>5</v>
      </c>
      <c r="I134" s="3">
        <v>22</v>
      </c>
      <c r="J134" s="3" t="str" cm="1">
        <f t="array" ref="J13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4" s="3">
        <v>16</v>
      </c>
      <c r="L134" s="3" t="str" cm="1">
        <f t="array" ref="L13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4" s="3">
        <v>11</v>
      </c>
      <c r="N134" s="3" t="str" cm="1">
        <f t="array" ref="N13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34" s="3">
        <v>16</v>
      </c>
      <c r="P134" s="3" t="str" cm="1">
        <f t="array" ref="P13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4" s="3">
        <v>14</v>
      </c>
      <c r="R134" s="3" t="str" cm="1">
        <f t="array" ref="R13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4" s="3">
        <v>19</v>
      </c>
      <c r="T134" s="3" t="str" cm="1">
        <f t="array" ref="T13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34" s="3">
        <v>11</v>
      </c>
      <c r="V134" s="3" t="str" cm="1">
        <f t="array" ref="V13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34" s="3">
        <v>22</v>
      </c>
      <c r="X134" s="3" t="str" cm="1">
        <f t="array" ref="X13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5" spans="1:24" x14ac:dyDescent="0.25">
      <c r="A135" s="7">
        <v>506005878</v>
      </c>
      <c r="B135" t="s">
        <v>140</v>
      </c>
      <c r="C135" t="s">
        <v>154</v>
      </c>
      <c r="D135" s="3">
        <v>6</v>
      </c>
      <c r="E135" s="3">
        <v>98</v>
      </c>
      <c r="F135" s="3">
        <v>192</v>
      </c>
      <c r="G135" s="3">
        <v>1</v>
      </c>
      <c r="H135" s="3" t="s">
        <v>7</v>
      </c>
      <c r="I135" s="3">
        <v>18</v>
      </c>
      <c r="J135" s="3" t="str" cm="1">
        <f t="array" ref="J13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5" s="3">
        <v>16</v>
      </c>
      <c r="L135" s="3" t="str" cm="1">
        <f t="array" ref="L13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5" s="3">
        <v>9</v>
      </c>
      <c r="N135" s="3" t="str" cm="1">
        <f t="array" ref="N13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35" s="3">
        <v>16</v>
      </c>
      <c r="P135" s="3" t="str" cm="1">
        <f t="array" ref="P13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5" s="3">
        <v>17</v>
      </c>
      <c r="R135" s="3" t="str" cm="1">
        <f t="array" ref="R13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5" s="3">
        <v>0</v>
      </c>
      <c r="T135" s="3" t="str" cm="1">
        <f t="array" ref="T13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135" s="3">
        <v>6</v>
      </c>
      <c r="V135" s="3" t="str" cm="1">
        <f t="array" ref="V13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35" s="3">
        <v>16</v>
      </c>
      <c r="X135" s="3" t="str" cm="1">
        <f t="array" ref="X13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36" spans="1:24" x14ac:dyDescent="0.25">
      <c r="A136" s="7">
        <v>506006134</v>
      </c>
      <c r="B136" t="s">
        <v>140</v>
      </c>
      <c r="C136" t="s">
        <v>155</v>
      </c>
      <c r="D136" s="3">
        <v>2</v>
      </c>
      <c r="E136" s="3">
        <v>123</v>
      </c>
      <c r="F136" s="3">
        <v>197</v>
      </c>
      <c r="G136" s="3">
        <v>1</v>
      </c>
      <c r="H136" s="3" t="s">
        <v>7</v>
      </c>
      <c r="I136" s="3">
        <v>19</v>
      </c>
      <c r="J136" s="3" t="str" cm="1">
        <f t="array" ref="J13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6" s="3">
        <v>11</v>
      </c>
      <c r="L136" s="3" t="str" cm="1">
        <f t="array" ref="L13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136" s="3">
        <v>0</v>
      </c>
      <c r="N136" s="3" t="str" cm="1">
        <f t="array" ref="N13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136" s="3">
        <v>18</v>
      </c>
      <c r="P136" s="3" t="str" cm="1">
        <f t="array" ref="P13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6" s="3">
        <v>21</v>
      </c>
      <c r="R136" s="3" t="str" cm="1">
        <f t="array" ref="R13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36" s="3">
        <v>22</v>
      </c>
      <c r="T136" s="3" t="str" cm="1">
        <f t="array" ref="T13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36" s="3">
        <v>12</v>
      </c>
      <c r="V136" s="3" t="str" cm="1">
        <f t="array" ref="V13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36" s="3">
        <v>20</v>
      </c>
      <c r="X136" s="3" t="str" cm="1">
        <f t="array" ref="X13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7" spans="1:24" x14ac:dyDescent="0.25">
      <c r="A137" s="7">
        <v>506006159</v>
      </c>
      <c r="B137" t="s">
        <v>140</v>
      </c>
      <c r="C137" t="s">
        <v>156</v>
      </c>
      <c r="D137" s="3">
        <v>1</v>
      </c>
      <c r="E137" s="3">
        <v>156</v>
      </c>
      <c r="F137" s="3">
        <v>213</v>
      </c>
      <c r="G137" s="3">
        <v>2</v>
      </c>
      <c r="H137" s="3" t="s">
        <v>8</v>
      </c>
      <c r="I137" s="3">
        <v>27</v>
      </c>
      <c r="J137" s="3" t="str" cm="1">
        <f t="array" ref="J13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37" s="3">
        <v>18</v>
      </c>
      <c r="L137" s="3" t="str" cm="1">
        <f t="array" ref="L13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7" s="3">
        <v>14</v>
      </c>
      <c r="N137" s="3" t="str" cm="1">
        <f t="array" ref="N13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37" s="3">
        <v>19</v>
      </c>
      <c r="P137" s="3" t="str" cm="1">
        <f t="array" ref="P13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7" s="3">
        <v>18</v>
      </c>
      <c r="R137" s="3" t="str" cm="1">
        <f t="array" ref="R13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7" s="3">
        <v>26</v>
      </c>
      <c r="T137" s="3" t="str" cm="1">
        <f t="array" ref="T13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37" s="3">
        <v>10</v>
      </c>
      <c r="V137" s="3" t="str" cm="1">
        <f t="array" ref="V13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37" s="3">
        <v>24</v>
      </c>
      <c r="X137" s="3" t="str" cm="1">
        <f t="array" ref="X13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8" spans="1:24" x14ac:dyDescent="0.25">
      <c r="A138" s="7">
        <v>506005892</v>
      </c>
      <c r="B138" t="s">
        <v>140</v>
      </c>
      <c r="C138" t="s">
        <v>157</v>
      </c>
      <c r="D138" s="3">
        <v>6</v>
      </c>
      <c r="E138" s="3">
        <v>104</v>
      </c>
      <c r="F138" s="3">
        <v>192</v>
      </c>
      <c r="G138" s="3">
        <v>2</v>
      </c>
      <c r="H138" s="3" t="s">
        <v>8</v>
      </c>
      <c r="I138" s="3">
        <v>15</v>
      </c>
      <c r="J138" s="3" t="str" cm="1">
        <f t="array" ref="J13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38" s="3">
        <v>9</v>
      </c>
      <c r="L138" s="3" t="str" cm="1">
        <f t="array" ref="L13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138" s="3">
        <v>10</v>
      </c>
      <c r="N138" s="3" t="str" cm="1">
        <f t="array" ref="N13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38" s="3">
        <v>16</v>
      </c>
      <c r="P138" s="3" t="str" cm="1">
        <f t="array" ref="P13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8" s="3">
        <v>11</v>
      </c>
      <c r="R138" s="3" t="str" cm="1">
        <f t="array" ref="R13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38" s="3">
        <v>18</v>
      </c>
      <c r="T138" s="3" t="str" cm="1">
        <f t="array" ref="T13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38" s="3">
        <v>8</v>
      </c>
      <c r="V138" s="3" t="str" cm="1">
        <f t="array" ref="V13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38" s="3">
        <v>17</v>
      </c>
      <c r="X138" s="3" t="str" cm="1">
        <f t="array" ref="X13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9" spans="1:24" x14ac:dyDescent="0.25">
      <c r="A139" s="7">
        <v>506005846</v>
      </c>
      <c r="B139" t="s">
        <v>140</v>
      </c>
      <c r="C139" t="s">
        <v>158</v>
      </c>
      <c r="D139" s="3">
        <v>1</v>
      </c>
      <c r="E139" s="3">
        <v>148</v>
      </c>
      <c r="F139" s="3">
        <v>213</v>
      </c>
      <c r="G139" s="3">
        <v>3</v>
      </c>
      <c r="H139" s="3" t="s">
        <v>5</v>
      </c>
      <c r="I139" s="3">
        <v>21</v>
      </c>
      <c r="J139" s="3" t="str" cm="1">
        <f t="array" ref="J13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9" s="3">
        <v>19</v>
      </c>
      <c r="L139" s="3" t="str" cm="1">
        <f t="array" ref="L13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9" s="3">
        <v>13</v>
      </c>
      <c r="N139" s="3" t="str" cm="1">
        <f t="array" ref="N13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39" s="3">
        <v>19</v>
      </c>
      <c r="P139" s="3" t="str" cm="1">
        <f t="array" ref="P13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9" s="3">
        <v>16</v>
      </c>
      <c r="R139" s="3" t="str" cm="1">
        <f t="array" ref="R13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9" s="3">
        <v>33</v>
      </c>
      <c r="T139" s="3" t="str" cm="1">
        <f t="array" ref="T13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39" s="3">
        <v>9</v>
      </c>
      <c r="V139" s="3" t="str" cm="1">
        <f t="array" ref="V13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39" s="3">
        <v>18</v>
      </c>
      <c r="X139" s="3" t="str" cm="1">
        <f t="array" ref="X13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40" spans="1:24" x14ac:dyDescent="0.25">
      <c r="A140" s="7">
        <v>506005860</v>
      </c>
      <c r="B140" t="s">
        <v>140</v>
      </c>
      <c r="C140" t="s">
        <v>159</v>
      </c>
      <c r="D140" s="3">
        <v>2</v>
      </c>
      <c r="E140" s="3">
        <v>108</v>
      </c>
      <c r="F140" s="3">
        <v>197</v>
      </c>
      <c r="G140" s="3">
        <v>1</v>
      </c>
      <c r="H140" s="3" t="s">
        <v>7</v>
      </c>
      <c r="I140" s="3">
        <v>22</v>
      </c>
      <c r="J140" s="3" t="str" cm="1">
        <f t="array" ref="J14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40" s="3">
        <v>15</v>
      </c>
      <c r="L140" s="3" t="str" cm="1">
        <f t="array" ref="L14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40" s="3">
        <v>0</v>
      </c>
      <c r="N140" s="3" t="str" cm="1">
        <f t="array" ref="N14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140" s="3">
        <v>16</v>
      </c>
      <c r="P140" s="3" t="str" cm="1">
        <f t="array" ref="P14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40" s="3">
        <v>12</v>
      </c>
      <c r="R140" s="3" t="str" cm="1">
        <f t="array" ref="R14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40" s="3">
        <v>20</v>
      </c>
      <c r="T140" s="3" t="str" cm="1">
        <f t="array" ref="T14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40" s="3">
        <v>9</v>
      </c>
      <c r="V140" s="3" t="str" cm="1">
        <f t="array" ref="V14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40" s="3">
        <v>14</v>
      </c>
      <c r="X140" s="3" t="str" cm="1">
        <f t="array" ref="X14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41" spans="1:24" x14ac:dyDescent="0.25">
      <c r="A141" s="7">
        <v>506006166</v>
      </c>
      <c r="B141" t="s">
        <v>140</v>
      </c>
      <c r="C141" t="s">
        <v>160</v>
      </c>
      <c r="D141" s="3">
        <v>6</v>
      </c>
      <c r="E141" s="3">
        <v>109</v>
      </c>
      <c r="F141" s="3">
        <v>192</v>
      </c>
      <c r="G141" s="3">
        <v>2</v>
      </c>
      <c r="H141" s="3" t="s">
        <v>8</v>
      </c>
      <c r="I141" s="3">
        <v>19</v>
      </c>
      <c r="J141" s="3" t="str" cm="1">
        <f t="array" ref="J14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41" s="3">
        <v>14</v>
      </c>
      <c r="L141" s="3" t="str" cm="1">
        <f t="array" ref="L14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41" s="3">
        <v>8</v>
      </c>
      <c r="N141" s="3" t="str" cm="1">
        <f t="array" ref="N14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41" s="3">
        <v>15</v>
      </c>
      <c r="P141" s="3" t="str" cm="1">
        <f t="array" ref="P14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41" s="3">
        <v>11</v>
      </c>
      <c r="R141" s="3" t="str" cm="1">
        <f t="array" ref="R14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41" s="3">
        <v>14</v>
      </c>
      <c r="T141" s="3" t="str" cm="1">
        <f t="array" ref="T14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41" s="3">
        <v>12</v>
      </c>
      <c r="V141" s="3" t="str" cm="1">
        <f t="array" ref="V14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41" s="3">
        <v>16</v>
      </c>
      <c r="X141" s="3" t="str" cm="1">
        <f t="array" ref="X14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42" spans="1:24" x14ac:dyDescent="0.25">
      <c r="A142" s="7">
        <v>506006254</v>
      </c>
      <c r="B142" t="s">
        <v>140</v>
      </c>
      <c r="C142" t="s">
        <v>161</v>
      </c>
      <c r="D142" s="3">
        <v>2</v>
      </c>
      <c r="E142" s="3">
        <v>138</v>
      </c>
      <c r="F142" s="3">
        <v>197</v>
      </c>
      <c r="G142" s="3">
        <v>3</v>
      </c>
      <c r="H142" s="3" t="s">
        <v>5</v>
      </c>
      <c r="I142" s="3">
        <v>21</v>
      </c>
      <c r="J142" s="3" t="str" cm="1">
        <f t="array" ref="J14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42" s="3">
        <v>14</v>
      </c>
      <c r="L142" s="3" t="str" cm="1">
        <f t="array" ref="L14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42" s="3">
        <v>13</v>
      </c>
      <c r="N142" s="3" t="str" cm="1">
        <f t="array" ref="N14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42" s="3">
        <v>18</v>
      </c>
      <c r="P142" s="3" t="str" cm="1">
        <f t="array" ref="P14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42" s="3">
        <v>16</v>
      </c>
      <c r="R142" s="3" t="str" cm="1">
        <f t="array" ref="R14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42" s="3">
        <v>28</v>
      </c>
      <c r="T142" s="3" t="str" cm="1">
        <f t="array" ref="T14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42" s="3">
        <v>9</v>
      </c>
      <c r="V142" s="3" t="str" cm="1">
        <f t="array" ref="V14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42" s="3">
        <v>19</v>
      </c>
      <c r="X142" s="3" t="str" cm="1">
        <f t="array" ref="X14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43" spans="1:24" x14ac:dyDescent="0.25">
      <c r="A143" s="7">
        <v>506006127</v>
      </c>
      <c r="B143" t="s">
        <v>140</v>
      </c>
      <c r="C143" t="s">
        <v>162</v>
      </c>
      <c r="D143" s="3">
        <v>2</v>
      </c>
      <c r="E143" s="3">
        <v>104</v>
      </c>
      <c r="F143" s="3">
        <v>197</v>
      </c>
      <c r="G143" s="3">
        <v>1</v>
      </c>
      <c r="H143" s="3" t="s">
        <v>7</v>
      </c>
      <c r="I143" s="3">
        <v>24</v>
      </c>
      <c r="J143" s="3" t="str" cm="1">
        <f t="array" ref="J14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43" s="3">
        <v>14</v>
      </c>
      <c r="L143" s="3" t="str" cm="1">
        <f t="array" ref="L14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43" s="3">
        <v>11</v>
      </c>
      <c r="N143" s="3" t="str" cm="1">
        <f t="array" ref="N14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43" s="3">
        <v>17</v>
      </c>
      <c r="P143" s="3" t="str" cm="1">
        <f t="array" ref="P14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43" s="3">
        <v>12</v>
      </c>
      <c r="R143" s="3" t="str" cm="1">
        <f t="array" ref="R14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43" s="3">
        <v>0</v>
      </c>
      <c r="T143" s="3" t="str" cm="1">
        <f t="array" ref="T14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143" s="3">
        <v>11</v>
      </c>
      <c r="V143" s="3" t="str" cm="1">
        <f t="array" ref="V14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43" s="3">
        <v>15</v>
      </c>
      <c r="X143" s="3" t="str" cm="1">
        <f t="array" ref="X14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44" spans="1:24" x14ac:dyDescent="0.25">
      <c r="A144" s="7">
        <v>506006180</v>
      </c>
      <c r="B144" t="s">
        <v>140</v>
      </c>
      <c r="C144" t="s">
        <v>163</v>
      </c>
      <c r="D144" s="3">
        <v>2</v>
      </c>
      <c r="E144" s="3">
        <v>123</v>
      </c>
      <c r="F144" s="3">
        <v>197</v>
      </c>
      <c r="G144" s="3">
        <v>1</v>
      </c>
      <c r="H144" s="3" t="s">
        <v>7</v>
      </c>
      <c r="I144" s="3">
        <v>23</v>
      </c>
      <c r="J144" s="3" t="str" cm="1">
        <f t="array" ref="J14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44" s="3">
        <v>14</v>
      </c>
      <c r="L144" s="3" t="str" cm="1">
        <f t="array" ref="L14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44" s="3">
        <v>0</v>
      </c>
      <c r="N144" s="3" t="str" cm="1">
        <f t="array" ref="N14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144" s="3">
        <v>19</v>
      </c>
      <c r="P144" s="3" t="str" cm="1">
        <f t="array" ref="P14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44" s="3">
        <v>16</v>
      </c>
      <c r="R144" s="3" t="str" cm="1">
        <f t="array" ref="R14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44" s="3">
        <v>25</v>
      </c>
      <c r="T144" s="3" t="str" cm="1">
        <f t="array" ref="T14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44" s="3">
        <v>9</v>
      </c>
      <c r="V144" s="3" t="str" cm="1">
        <f t="array" ref="V14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44" s="3">
        <v>17</v>
      </c>
      <c r="X144" s="3" t="str" cm="1">
        <f t="array" ref="X14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45" spans="1:24" x14ac:dyDescent="0.25">
      <c r="A145" s="7">
        <v>506006222</v>
      </c>
      <c r="B145" t="s">
        <v>140</v>
      </c>
      <c r="C145" t="s">
        <v>164</v>
      </c>
      <c r="D145" s="3">
        <v>2</v>
      </c>
      <c r="E145" s="3">
        <v>119</v>
      </c>
      <c r="F145" s="3">
        <v>197</v>
      </c>
      <c r="G145" s="3">
        <v>3</v>
      </c>
      <c r="H145" s="3" t="s">
        <v>5</v>
      </c>
      <c r="I145" s="3">
        <v>18</v>
      </c>
      <c r="J145" s="3" t="str" cm="1">
        <f t="array" ref="J14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45" s="3">
        <v>13</v>
      </c>
      <c r="L145" s="3" t="str" cm="1">
        <f t="array" ref="L14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45" s="3">
        <v>10</v>
      </c>
      <c r="N145" s="3" t="str" cm="1">
        <f t="array" ref="N14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45" s="3">
        <v>16</v>
      </c>
      <c r="P145" s="3" t="str" cm="1">
        <f t="array" ref="P14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45" s="3">
        <v>14</v>
      </c>
      <c r="R145" s="3" t="str" cm="1">
        <f t="array" ref="R14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45" s="3">
        <v>26</v>
      </c>
      <c r="T145" s="3" t="str" cm="1">
        <f t="array" ref="T14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45" s="3">
        <v>7</v>
      </c>
      <c r="V145" s="3" t="str" cm="1">
        <f t="array" ref="V14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45" s="3">
        <v>15</v>
      </c>
      <c r="X145" s="3" t="str" cm="1">
        <f t="array" ref="X14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46" spans="1:24" x14ac:dyDescent="0.25">
      <c r="A146" s="7">
        <v>506006261</v>
      </c>
      <c r="B146" t="s">
        <v>140</v>
      </c>
      <c r="C146" t="s">
        <v>166</v>
      </c>
      <c r="D146" s="3">
        <v>1</v>
      </c>
      <c r="E146" s="3">
        <v>165</v>
      </c>
      <c r="F146" s="3">
        <v>213</v>
      </c>
      <c r="G146" s="3">
        <v>3</v>
      </c>
      <c r="H146" s="3" t="s">
        <v>5</v>
      </c>
      <c r="I146" s="3">
        <v>23</v>
      </c>
      <c r="J146" s="3" t="str" cm="1">
        <f t="array" ref="J14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46" s="3">
        <v>19</v>
      </c>
      <c r="L146" s="3" t="str" cm="1">
        <f t="array" ref="L14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46" s="3">
        <v>12</v>
      </c>
      <c r="N146" s="3" t="str" cm="1">
        <f t="array" ref="N14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46" s="3">
        <v>18</v>
      </c>
      <c r="P146" s="3" t="str" cm="1">
        <f t="array" ref="P14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46" s="3">
        <v>16</v>
      </c>
      <c r="R146" s="3" t="str" cm="1">
        <f t="array" ref="R14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46" s="3">
        <v>40</v>
      </c>
      <c r="T146" s="3" t="str" cm="1">
        <f t="array" ref="T14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46" s="3">
        <v>13</v>
      </c>
      <c r="V146" s="3" t="str" cm="1">
        <f t="array" ref="V14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46" s="3">
        <v>24</v>
      </c>
      <c r="X146" s="3" t="str" cm="1">
        <f t="array" ref="X14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47" spans="1:24" x14ac:dyDescent="0.25">
      <c r="A147" s="7">
        <v>506006247</v>
      </c>
      <c r="B147" t="s">
        <v>140</v>
      </c>
      <c r="C147" t="s">
        <v>167</v>
      </c>
      <c r="D147" s="3">
        <v>2</v>
      </c>
      <c r="E147" s="3">
        <v>114</v>
      </c>
      <c r="F147" s="3">
        <v>197</v>
      </c>
      <c r="G147" s="3">
        <v>2</v>
      </c>
      <c r="H147" s="3" t="s">
        <v>8</v>
      </c>
      <c r="I147" s="3">
        <v>22</v>
      </c>
      <c r="J147" s="3" t="str" cm="1">
        <f t="array" ref="J14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47" s="3">
        <v>13</v>
      </c>
      <c r="L147" s="3" t="str" cm="1">
        <f t="array" ref="L14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47" s="3">
        <v>9</v>
      </c>
      <c r="N147" s="3" t="str" cm="1">
        <f t="array" ref="N14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47" s="3">
        <v>14</v>
      </c>
      <c r="P147" s="3" t="str" cm="1">
        <f t="array" ref="P14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47" s="3">
        <v>11</v>
      </c>
      <c r="R147" s="3" t="str" cm="1">
        <f t="array" ref="R14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47" s="3">
        <v>24</v>
      </c>
      <c r="T147" s="3" t="str" cm="1">
        <f t="array" ref="T14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47" s="3">
        <v>7</v>
      </c>
      <c r="V147" s="3" t="str" cm="1">
        <f t="array" ref="V14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47" s="3">
        <v>14</v>
      </c>
      <c r="X147" s="3" t="str" cm="1">
        <f t="array" ref="X14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48" spans="1:24" x14ac:dyDescent="0.25">
      <c r="A148" s="7">
        <v>507009642</v>
      </c>
      <c r="B148" t="s">
        <v>168</v>
      </c>
      <c r="C148" t="s">
        <v>169</v>
      </c>
      <c r="D148" s="3">
        <v>1</v>
      </c>
      <c r="E148" s="3">
        <v>154</v>
      </c>
      <c r="F148" s="3">
        <v>213</v>
      </c>
      <c r="G148" s="3">
        <v>3</v>
      </c>
      <c r="H148" s="3" t="s">
        <v>5</v>
      </c>
      <c r="I148" s="3">
        <v>25</v>
      </c>
      <c r="J148" s="3" t="str" cm="1">
        <f t="array" ref="J14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48" s="3">
        <v>17</v>
      </c>
      <c r="L148" s="3" t="str" cm="1">
        <f t="array" ref="L14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48" s="3">
        <v>15</v>
      </c>
      <c r="N148" s="3" t="str" cm="1">
        <f t="array" ref="N14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48" s="3">
        <v>19</v>
      </c>
      <c r="P148" s="3" t="str" cm="1">
        <f t="array" ref="P14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48" s="3">
        <v>15</v>
      </c>
      <c r="R148" s="3" t="str" cm="1">
        <f t="array" ref="R14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48" s="3">
        <v>28</v>
      </c>
      <c r="T148" s="3" t="str" cm="1">
        <f t="array" ref="T14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48" s="3">
        <v>12</v>
      </c>
      <c r="V148" s="3" t="str" cm="1">
        <f t="array" ref="V14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48" s="3">
        <v>23</v>
      </c>
      <c r="X148" s="3" t="str" cm="1">
        <f t="array" ref="X14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49" spans="1:24" x14ac:dyDescent="0.25">
      <c r="A149" s="7">
        <v>507009667</v>
      </c>
      <c r="B149" t="s">
        <v>168</v>
      </c>
      <c r="C149" t="s">
        <v>170</v>
      </c>
      <c r="D149" s="3">
        <v>1</v>
      </c>
      <c r="E149" s="3">
        <v>156</v>
      </c>
      <c r="F149" s="3">
        <v>213</v>
      </c>
      <c r="G149" s="3">
        <v>3</v>
      </c>
      <c r="H149" s="3" t="s">
        <v>5</v>
      </c>
      <c r="I149" s="3">
        <v>21</v>
      </c>
      <c r="J149" s="3" t="str" cm="1">
        <f t="array" ref="J14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49" s="3">
        <v>14</v>
      </c>
      <c r="L149" s="3" t="str" cm="1">
        <f t="array" ref="L14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49" s="3">
        <v>16</v>
      </c>
      <c r="N149" s="3" t="str" cm="1">
        <f t="array" ref="N14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49" s="3">
        <v>17</v>
      </c>
      <c r="P149" s="3" t="str" cm="1">
        <f t="array" ref="P14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49" s="3">
        <v>19</v>
      </c>
      <c r="R149" s="3" t="str" cm="1">
        <f t="array" ref="R14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49" s="3">
        <v>31</v>
      </c>
      <c r="T149" s="3" t="str" cm="1">
        <f t="array" ref="T14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49" s="3">
        <v>11</v>
      </c>
      <c r="V149" s="3" t="str" cm="1">
        <f t="array" ref="V14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49" s="3">
        <v>27</v>
      </c>
      <c r="X149" s="3" t="str" cm="1">
        <f t="array" ref="X14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50" spans="1:24" x14ac:dyDescent="0.25">
      <c r="A150" s="7">
        <v>507009770</v>
      </c>
      <c r="B150" t="s">
        <v>168</v>
      </c>
      <c r="C150" t="s">
        <v>171</v>
      </c>
      <c r="D150" s="3">
        <v>1</v>
      </c>
      <c r="E150" s="3">
        <v>144</v>
      </c>
      <c r="F150" s="3">
        <v>213</v>
      </c>
      <c r="G150" s="3">
        <v>3</v>
      </c>
      <c r="H150" s="3" t="s">
        <v>5</v>
      </c>
      <c r="I150" s="3">
        <v>20</v>
      </c>
      <c r="J150" s="3" t="str" cm="1">
        <f t="array" ref="J15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50" s="3">
        <v>12</v>
      </c>
      <c r="L150" s="3" t="str" cm="1">
        <f t="array" ref="L15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150" s="3">
        <v>15</v>
      </c>
      <c r="N150" s="3" t="str" cm="1">
        <f t="array" ref="N15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50" s="3">
        <v>16</v>
      </c>
      <c r="P150" s="3" t="str" cm="1">
        <f t="array" ref="P15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50" s="3">
        <v>18</v>
      </c>
      <c r="R150" s="3" t="str" cm="1">
        <f t="array" ref="R15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50" s="3">
        <v>28</v>
      </c>
      <c r="T150" s="3" t="str" cm="1">
        <f t="array" ref="T15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50" s="3">
        <v>13</v>
      </c>
      <c r="V150" s="3" t="str" cm="1">
        <f t="array" ref="V15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50" s="3">
        <v>22</v>
      </c>
      <c r="X150" s="3" t="str" cm="1">
        <f t="array" ref="X15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51" spans="1:24" x14ac:dyDescent="0.25">
      <c r="A151" s="7">
        <v>507009674</v>
      </c>
      <c r="B151" t="s">
        <v>168</v>
      </c>
      <c r="C151" t="s">
        <v>172</v>
      </c>
      <c r="D151" s="3">
        <v>1</v>
      </c>
      <c r="E151" s="3">
        <v>155</v>
      </c>
      <c r="F151" s="3">
        <v>213</v>
      </c>
      <c r="G151" s="3">
        <v>3</v>
      </c>
      <c r="H151" s="3" t="s">
        <v>5</v>
      </c>
      <c r="I151" s="3">
        <v>20</v>
      </c>
      <c r="J151" s="3" t="str" cm="1">
        <f t="array" ref="J15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51" s="3">
        <v>17</v>
      </c>
      <c r="L151" s="3" t="str" cm="1">
        <f t="array" ref="L15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51" s="3">
        <v>14</v>
      </c>
      <c r="N151" s="3" t="str" cm="1">
        <f t="array" ref="N15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51" s="3">
        <v>17</v>
      </c>
      <c r="P151" s="3" t="str" cm="1">
        <f t="array" ref="P15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51" s="3">
        <v>17</v>
      </c>
      <c r="R151" s="3" t="str" cm="1">
        <f t="array" ref="R15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51" s="3">
        <v>35</v>
      </c>
      <c r="T151" s="3" t="str" cm="1">
        <f t="array" ref="T15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51" s="3">
        <v>13</v>
      </c>
      <c r="V151" s="3" t="str" cm="1">
        <f t="array" ref="V15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51" s="3">
        <v>22</v>
      </c>
      <c r="X151" s="3" t="str" cm="1">
        <f t="array" ref="X15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52" spans="1:24" x14ac:dyDescent="0.25">
      <c r="A152" s="7">
        <v>507009699</v>
      </c>
      <c r="B152" t="s">
        <v>168</v>
      </c>
      <c r="C152" t="s">
        <v>173</v>
      </c>
      <c r="D152" s="3">
        <v>2</v>
      </c>
      <c r="E152" s="3">
        <v>151</v>
      </c>
      <c r="F152" s="3">
        <v>197</v>
      </c>
      <c r="G152" s="3">
        <v>3</v>
      </c>
      <c r="H152" s="3" t="s">
        <v>5</v>
      </c>
      <c r="I152" s="3">
        <v>25</v>
      </c>
      <c r="J152" s="3" t="str" cm="1">
        <f t="array" ref="J15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52" s="3">
        <v>19</v>
      </c>
      <c r="L152" s="3" t="str" cm="1">
        <f t="array" ref="L15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52" s="3">
        <v>13</v>
      </c>
      <c r="N152" s="3" t="str" cm="1">
        <f t="array" ref="N15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52" s="3">
        <v>18</v>
      </c>
      <c r="P152" s="3" t="str" cm="1">
        <f t="array" ref="P15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52" s="3">
        <v>19</v>
      </c>
      <c r="R152" s="3" t="str" cm="1">
        <f t="array" ref="R15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52" s="3">
        <v>25</v>
      </c>
      <c r="T152" s="3" t="str" cm="1">
        <f t="array" ref="T15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52" s="3">
        <v>13</v>
      </c>
      <c r="V152" s="3" t="str" cm="1">
        <f t="array" ref="V15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52" s="3">
        <v>19</v>
      </c>
      <c r="X152" s="3" t="str" cm="1">
        <f t="array" ref="X15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53" spans="1:24" x14ac:dyDescent="0.25">
      <c r="A153" s="7">
        <v>507019986</v>
      </c>
      <c r="B153" t="s">
        <v>168</v>
      </c>
      <c r="C153" t="s">
        <v>174</v>
      </c>
      <c r="D153" s="3">
        <v>1</v>
      </c>
      <c r="E153" s="3">
        <v>151</v>
      </c>
      <c r="F153" s="3">
        <v>213</v>
      </c>
      <c r="G153" s="3">
        <v>3</v>
      </c>
      <c r="H153" s="3" t="s">
        <v>5</v>
      </c>
      <c r="I153" s="3">
        <v>23</v>
      </c>
      <c r="J153" s="3" t="str" cm="1">
        <f t="array" ref="J15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53" s="3">
        <v>15</v>
      </c>
      <c r="L153" s="3" t="str" cm="1">
        <f t="array" ref="L15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53" s="3">
        <v>14</v>
      </c>
      <c r="N153" s="3" t="str" cm="1">
        <f t="array" ref="N15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53" s="3">
        <v>19</v>
      </c>
      <c r="P153" s="3" t="str" cm="1">
        <f t="array" ref="P15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53" s="3">
        <v>17</v>
      </c>
      <c r="R153" s="3" t="str" cm="1">
        <f t="array" ref="R15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53" s="3">
        <v>31</v>
      </c>
      <c r="T153" s="3" t="str" cm="1">
        <f t="array" ref="T15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53" s="3">
        <v>11</v>
      </c>
      <c r="V153" s="3" t="str" cm="1">
        <f t="array" ref="V15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53" s="3">
        <v>21</v>
      </c>
      <c r="X153" s="3" t="str" cm="1">
        <f t="array" ref="X15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54" spans="1:24" x14ac:dyDescent="0.25">
      <c r="A154" s="7">
        <v>507009709</v>
      </c>
      <c r="B154" t="s">
        <v>168</v>
      </c>
      <c r="C154" t="s">
        <v>175</v>
      </c>
      <c r="D154" s="3">
        <v>1</v>
      </c>
      <c r="E154" s="3">
        <v>142</v>
      </c>
      <c r="F154" s="3">
        <v>213</v>
      </c>
      <c r="G154" s="3">
        <v>3</v>
      </c>
      <c r="H154" s="3" t="s">
        <v>5</v>
      </c>
      <c r="I154" s="3">
        <v>20</v>
      </c>
      <c r="J154" s="3" t="str" cm="1">
        <f t="array" ref="J15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54" s="3">
        <v>15</v>
      </c>
      <c r="L154" s="3" t="str" cm="1">
        <f t="array" ref="L15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54" s="3">
        <v>17</v>
      </c>
      <c r="N154" s="3" t="str" cm="1">
        <f t="array" ref="N15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54" s="3">
        <v>19</v>
      </c>
      <c r="P154" s="3" t="str" cm="1">
        <f t="array" ref="P15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54" s="3">
        <v>15</v>
      </c>
      <c r="R154" s="3" t="str" cm="1">
        <f t="array" ref="R15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54" s="3">
        <v>30</v>
      </c>
      <c r="T154" s="3" t="str" cm="1">
        <f t="array" ref="T15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54" s="3">
        <v>11</v>
      </c>
      <c r="V154" s="3" t="str" cm="1">
        <f t="array" ref="V15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54" s="3">
        <v>15</v>
      </c>
      <c r="X154" s="3" t="str" cm="1">
        <f t="array" ref="X15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55" spans="1:24" x14ac:dyDescent="0.25">
      <c r="A155" s="7">
        <v>507009730</v>
      </c>
      <c r="B155" t="s">
        <v>168</v>
      </c>
      <c r="C155" t="s">
        <v>176</v>
      </c>
      <c r="D155" s="3">
        <v>1</v>
      </c>
      <c r="E155" s="3">
        <v>178</v>
      </c>
      <c r="F155" s="3">
        <v>213</v>
      </c>
      <c r="G155" s="3">
        <v>4</v>
      </c>
      <c r="H155" s="3" t="s">
        <v>6</v>
      </c>
      <c r="I155" s="3">
        <v>28</v>
      </c>
      <c r="J155" s="3" t="str" cm="1">
        <f t="array" ref="J15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55" s="3">
        <v>18</v>
      </c>
      <c r="L155" s="3" t="str" cm="1">
        <f t="array" ref="L15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55" s="3">
        <v>17</v>
      </c>
      <c r="N155" s="3" t="str" cm="1">
        <f t="array" ref="N15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55" s="3">
        <v>20</v>
      </c>
      <c r="P155" s="3" t="str" cm="1">
        <f t="array" ref="P15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55" s="3">
        <v>21</v>
      </c>
      <c r="R155" s="3" t="str" cm="1">
        <f t="array" ref="R15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55" s="3">
        <v>32</v>
      </c>
      <c r="T155" s="3" t="str" cm="1">
        <f t="array" ref="T15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55" s="3">
        <v>13</v>
      </c>
      <c r="V155" s="3" t="str" cm="1">
        <f t="array" ref="V15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55" s="3">
        <v>29</v>
      </c>
      <c r="X155" s="3" t="str" cm="1">
        <f t="array" ref="X15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56" spans="1:24" x14ac:dyDescent="0.25">
      <c r="A156" s="7">
        <v>507009723</v>
      </c>
      <c r="B156" t="s">
        <v>168</v>
      </c>
      <c r="C156" t="s">
        <v>178</v>
      </c>
      <c r="D156" s="3">
        <v>1</v>
      </c>
      <c r="E156" s="3">
        <v>180</v>
      </c>
      <c r="F156" s="3">
        <v>213</v>
      </c>
      <c r="G156" s="3">
        <v>4</v>
      </c>
      <c r="H156" s="3" t="s">
        <v>6</v>
      </c>
      <c r="I156" s="3">
        <v>29</v>
      </c>
      <c r="J156" s="3" t="str" cm="1">
        <f t="array" ref="J15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56" s="3">
        <v>19</v>
      </c>
      <c r="L156" s="3" t="str" cm="1">
        <f t="array" ref="L15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56" s="3">
        <v>16</v>
      </c>
      <c r="N156" s="3" t="str" cm="1">
        <f t="array" ref="N15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56" s="3">
        <v>20</v>
      </c>
      <c r="P156" s="3" t="str" cm="1">
        <f t="array" ref="P15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56" s="3">
        <v>19</v>
      </c>
      <c r="R156" s="3" t="str" cm="1">
        <f t="array" ref="R15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56" s="3">
        <v>39</v>
      </c>
      <c r="T156" s="3" t="str" cm="1">
        <f t="array" ref="T15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56" s="3">
        <v>11</v>
      </c>
      <c r="V156" s="3" t="str" cm="1">
        <f t="array" ref="V15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56" s="3">
        <v>27</v>
      </c>
      <c r="X156" s="3" t="str" cm="1">
        <f t="array" ref="X15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57" spans="1:24" x14ac:dyDescent="0.25">
      <c r="A157" s="7">
        <v>543017631</v>
      </c>
      <c r="B157" t="s">
        <v>168</v>
      </c>
      <c r="C157" t="s">
        <v>177</v>
      </c>
      <c r="D157" s="3">
        <v>1</v>
      </c>
      <c r="E157" s="3">
        <v>164</v>
      </c>
      <c r="F157" s="3">
        <v>213</v>
      </c>
      <c r="G157" s="3">
        <v>3</v>
      </c>
      <c r="H157" s="3" t="s">
        <v>5</v>
      </c>
      <c r="I157" s="3">
        <v>24</v>
      </c>
      <c r="J157" s="3" t="str" cm="1">
        <f t="array" ref="J15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57" s="3">
        <v>17</v>
      </c>
      <c r="L157" s="3" t="str" cm="1">
        <f t="array" ref="L15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57" s="3">
        <v>16</v>
      </c>
      <c r="N157" s="3" t="str" cm="1">
        <f t="array" ref="N15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57" s="3">
        <v>18</v>
      </c>
      <c r="P157" s="3" t="str" cm="1">
        <f t="array" ref="P15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57" s="3">
        <v>17</v>
      </c>
      <c r="R157" s="3" t="str" cm="1">
        <f t="array" ref="R15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57" s="3">
        <v>39</v>
      </c>
      <c r="T157" s="3" t="str" cm="1">
        <f t="array" ref="T15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57" s="3">
        <v>12</v>
      </c>
      <c r="V157" s="3" t="str" cm="1">
        <f t="array" ref="V15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57" s="3">
        <v>21</v>
      </c>
      <c r="X157" s="3" t="str" cm="1">
        <f t="array" ref="X15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58" spans="1:24" x14ac:dyDescent="0.25">
      <c r="A158" s="7">
        <v>507009716</v>
      </c>
      <c r="B158" t="s">
        <v>168</v>
      </c>
      <c r="C158" t="s">
        <v>179</v>
      </c>
      <c r="D158" s="3">
        <v>1</v>
      </c>
      <c r="E158" s="3">
        <v>167</v>
      </c>
      <c r="F158" s="3">
        <v>213</v>
      </c>
      <c r="G158" s="3">
        <v>3</v>
      </c>
      <c r="H158" s="3" t="s">
        <v>5</v>
      </c>
      <c r="I158" s="3">
        <v>21</v>
      </c>
      <c r="J158" s="3" t="str" cm="1">
        <f t="array" ref="J15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58" s="3">
        <v>14</v>
      </c>
      <c r="L158" s="3" t="str" cm="1">
        <f t="array" ref="L15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58" s="3">
        <v>17</v>
      </c>
      <c r="N158" s="3" t="str" cm="1">
        <f t="array" ref="N15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58" s="3">
        <v>21</v>
      </c>
      <c r="P158" s="3" t="str" cm="1">
        <f t="array" ref="P15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58" s="3">
        <v>22</v>
      </c>
      <c r="R158" s="3" t="str" cm="1">
        <f t="array" ref="R15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58" s="3">
        <v>32</v>
      </c>
      <c r="T158" s="3" t="str" cm="1">
        <f t="array" ref="T15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58" s="3">
        <v>13</v>
      </c>
      <c r="V158" s="3" t="str" cm="1">
        <f t="array" ref="V15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58" s="3">
        <v>27</v>
      </c>
      <c r="X158" s="3" t="str" cm="1">
        <f t="array" ref="X15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59" spans="1:24" x14ac:dyDescent="0.25">
      <c r="A159" s="7">
        <v>507020082</v>
      </c>
      <c r="B159" t="s">
        <v>168</v>
      </c>
      <c r="C159" t="s">
        <v>180</v>
      </c>
      <c r="D159" s="3">
        <v>1</v>
      </c>
      <c r="E159" s="3">
        <v>168</v>
      </c>
      <c r="F159" s="3">
        <v>213</v>
      </c>
      <c r="G159" s="3">
        <v>3</v>
      </c>
      <c r="H159" s="3" t="s">
        <v>5</v>
      </c>
      <c r="I159" s="3">
        <v>20</v>
      </c>
      <c r="J159" s="3" t="str" cm="1">
        <f t="array" ref="J15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59" s="3">
        <v>16</v>
      </c>
      <c r="L159" s="3" t="str" cm="1">
        <f t="array" ref="L15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59" s="3">
        <v>16</v>
      </c>
      <c r="N159" s="3" t="str" cm="1">
        <f t="array" ref="N15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59" s="3">
        <v>20</v>
      </c>
      <c r="P159" s="3" t="str" cm="1">
        <f t="array" ref="P15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59" s="3">
        <v>19</v>
      </c>
      <c r="R159" s="3" t="str" cm="1">
        <f t="array" ref="R15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59" s="3">
        <v>39</v>
      </c>
      <c r="T159" s="3" t="str" cm="1">
        <f t="array" ref="T15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59" s="3">
        <v>13</v>
      </c>
      <c r="V159" s="3" t="str" cm="1">
        <f t="array" ref="V15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59" s="3">
        <v>25</v>
      </c>
      <c r="X159" s="3" t="str" cm="1">
        <f t="array" ref="X15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60" spans="1:24" x14ac:dyDescent="0.25">
      <c r="A160" s="7">
        <v>507012050</v>
      </c>
      <c r="B160" t="s">
        <v>168</v>
      </c>
      <c r="C160" t="s">
        <v>181</v>
      </c>
      <c r="D160" s="3">
        <v>1</v>
      </c>
      <c r="E160" s="3">
        <v>164</v>
      </c>
      <c r="F160" s="3">
        <v>213</v>
      </c>
      <c r="G160" s="3">
        <v>3</v>
      </c>
      <c r="H160" s="3" t="s">
        <v>5</v>
      </c>
      <c r="I160" s="3">
        <v>24</v>
      </c>
      <c r="J160" s="3" t="str" cm="1">
        <f t="array" ref="J16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60" s="3">
        <v>14</v>
      </c>
      <c r="L160" s="3" t="str" cm="1">
        <f t="array" ref="L16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60" s="3">
        <v>17</v>
      </c>
      <c r="N160" s="3" t="str" cm="1">
        <f t="array" ref="N16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60" s="3">
        <v>20</v>
      </c>
      <c r="P160" s="3" t="str" cm="1">
        <f t="array" ref="P16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60" s="3">
        <v>18</v>
      </c>
      <c r="R160" s="3" t="str" cm="1">
        <f t="array" ref="R16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60" s="3">
        <v>37</v>
      </c>
      <c r="T160" s="3" t="str" cm="1">
        <f t="array" ref="T16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60" s="3">
        <v>11</v>
      </c>
      <c r="V160" s="3" t="str" cm="1">
        <f t="array" ref="V16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60" s="3">
        <v>23</v>
      </c>
      <c r="X160" s="3" t="str" cm="1">
        <f t="array" ref="X16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61" spans="1:24" x14ac:dyDescent="0.25">
      <c r="A161" s="7">
        <v>507009755</v>
      </c>
      <c r="B161" t="s">
        <v>168</v>
      </c>
      <c r="C161" t="s">
        <v>182</v>
      </c>
      <c r="D161" s="3">
        <v>1</v>
      </c>
      <c r="E161" s="3">
        <v>162</v>
      </c>
      <c r="F161" s="3">
        <v>213</v>
      </c>
      <c r="G161" s="3">
        <v>3</v>
      </c>
      <c r="H161" s="3" t="s">
        <v>5</v>
      </c>
      <c r="I161" s="3">
        <v>22</v>
      </c>
      <c r="J161" s="3" t="str" cm="1">
        <f t="array" ref="J16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61" s="3">
        <v>18</v>
      </c>
      <c r="L161" s="3" t="str" cm="1">
        <f t="array" ref="L16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61" s="3">
        <v>16</v>
      </c>
      <c r="N161" s="3" t="str" cm="1">
        <f t="array" ref="N16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61" s="3">
        <v>18</v>
      </c>
      <c r="P161" s="3" t="str" cm="1">
        <f t="array" ref="P16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61" s="3">
        <v>17</v>
      </c>
      <c r="R161" s="3" t="str" cm="1">
        <f t="array" ref="R16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61" s="3">
        <v>35</v>
      </c>
      <c r="T161" s="3" t="str" cm="1">
        <f t="array" ref="T16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61" s="3">
        <v>13</v>
      </c>
      <c r="V161" s="3" t="str" cm="1">
        <f t="array" ref="V16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61" s="3">
        <v>23</v>
      </c>
      <c r="X161" s="3" t="str" cm="1">
        <f t="array" ref="X16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62" spans="1:24" x14ac:dyDescent="0.25">
      <c r="A162" s="7">
        <v>507004147</v>
      </c>
      <c r="B162" t="s">
        <v>168</v>
      </c>
      <c r="C162" t="s">
        <v>183</v>
      </c>
      <c r="D162" s="3">
        <v>1</v>
      </c>
      <c r="E162" s="3">
        <v>185</v>
      </c>
      <c r="F162" s="3">
        <v>213</v>
      </c>
      <c r="G162" s="3">
        <v>4</v>
      </c>
      <c r="H162" s="3" t="s">
        <v>6</v>
      </c>
      <c r="I162" s="3">
        <v>28</v>
      </c>
      <c r="J162" s="3" t="str" cm="1">
        <f t="array" ref="J16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62" s="3">
        <v>16</v>
      </c>
      <c r="L162" s="3" t="str" cm="1">
        <f t="array" ref="L16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62" s="3">
        <v>18</v>
      </c>
      <c r="N162" s="3" t="str" cm="1">
        <f t="array" ref="N16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62" s="3">
        <v>21</v>
      </c>
      <c r="P162" s="3" t="str" cm="1">
        <f t="array" ref="P16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62" s="3">
        <v>17</v>
      </c>
      <c r="R162" s="3" t="str" cm="1">
        <f t="array" ref="R16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62" s="3">
        <v>47</v>
      </c>
      <c r="T162" s="3" t="str" cm="1">
        <f t="array" ref="T16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62" s="3">
        <v>13</v>
      </c>
      <c r="V162" s="3" t="str" cm="1">
        <f t="array" ref="V16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62" s="3">
        <v>25</v>
      </c>
      <c r="X162" s="3" t="str" cm="1">
        <f t="array" ref="X16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63" spans="1:24" x14ac:dyDescent="0.25">
      <c r="A163" s="7">
        <v>507009681</v>
      </c>
      <c r="B163" t="s">
        <v>168</v>
      </c>
      <c r="C163" t="s">
        <v>184</v>
      </c>
      <c r="D163" s="3">
        <v>1</v>
      </c>
      <c r="E163" s="3">
        <v>129</v>
      </c>
      <c r="F163" s="3">
        <v>213</v>
      </c>
      <c r="G163" s="3">
        <v>2</v>
      </c>
      <c r="H163" s="3" t="s">
        <v>8</v>
      </c>
      <c r="I163" s="3">
        <v>14</v>
      </c>
      <c r="J163" s="3" t="str" cm="1">
        <f t="array" ref="J16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63" s="3">
        <v>14</v>
      </c>
      <c r="L163" s="3" t="str" cm="1">
        <f t="array" ref="L16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63" s="3">
        <v>12</v>
      </c>
      <c r="N163" s="3" t="str" cm="1">
        <f t="array" ref="N16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63" s="3">
        <v>17</v>
      </c>
      <c r="P163" s="3" t="str" cm="1">
        <f t="array" ref="P16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63" s="3">
        <v>13</v>
      </c>
      <c r="R163" s="3" t="str" cm="1">
        <f t="array" ref="R16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63" s="3">
        <v>37</v>
      </c>
      <c r="T163" s="3" t="str" cm="1">
        <f t="array" ref="T16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63" s="3">
        <v>8</v>
      </c>
      <c r="V163" s="3" t="str" cm="1">
        <f t="array" ref="V16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63" s="3">
        <v>14</v>
      </c>
      <c r="X163" s="3" t="str" cm="1">
        <f t="array" ref="X16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64" spans="1:24" x14ac:dyDescent="0.25">
      <c r="A164" s="7">
        <v>507020540</v>
      </c>
      <c r="B164" t="s">
        <v>168</v>
      </c>
      <c r="C164" t="s">
        <v>185</v>
      </c>
      <c r="D164" s="3">
        <v>1</v>
      </c>
      <c r="E164" s="3">
        <v>167</v>
      </c>
      <c r="F164" s="3">
        <v>213</v>
      </c>
      <c r="G164" s="3">
        <v>3</v>
      </c>
      <c r="H164" s="3" t="s">
        <v>5</v>
      </c>
      <c r="I164" s="3">
        <v>26</v>
      </c>
      <c r="J164" s="3" t="str" cm="1">
        <f t="array" ref="J16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64" s="3">
        <v>19</v>
      </c>
      <c r="L164" s="3" t="str" cm="1">
        <f t="array" ref="L16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64" s="3">
        <v>16</v>
      </c>
      <c r="N164" s="3" t="str" cm="1">
        <f t="array" ref="N16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64" s="3">
        <v>18</v>
      </c>
      <c r="P164" s="3" t="str" cm="1">
        <f t="array" ref="P16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64" s="3">
        <v>19</v>
      </c>
      <c r="R164" s="3" t="str" cm="1">
        <f t="array" ref="R16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64" s="3">
        <v>33</v>
      </c>
      <c r="T164" s="3" t="str" cm="1">
        <f t="array" ref="T16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64" s="3">
        <v>12</v>
      </c>
      <c r="V164" s="3" t="str" cm="1">
        <f t="array" ref="V16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64" s="3">
        <v>24</v>
      </c>
      <c r="X164" s="3" t="str" cm="1">
        <f t="array" ref="X16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65" spans="1:24" x14ac:dyDescent="0.25">
      <c r="A165" s="7">
        <v>507019792</v>
      </c>
      <c r="B165" t="s">
        <v>168</v>
      </c>
      <c r="C165" t="s">
        <v>186</v>
      </c>
      <c r="D165" s="3">
        <v>1</v>
      </c>
      <c r="E165" s="3">
        <v>160</v>
      </c>
      <c r="F165" s="3">
        <v>213</v>
      </c>
      <c r="G165" s="3">
        <v>3</v>
      </c>
      <c r="H165" s="3" t="s">
        <v>5</v>
      </c>
      <c r="I165" s="3">
        <v>23</v>
      </c>
      <c r="J165" s="3" t="str" cm="1">
        <f t="array" ref="J16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65" s="3">
        <v>16</v>
      </c>
      <c r="L165" s="3" t="str" cm="1">
        <f t="array" ref="L16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65" s="3">
        <v>16</v>
      </c>
      <c r="N165" s="3" t="str" cm="1">
        <f t="array" ref="N16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65" s="3">
        <v>17</v>
      </c>
      <c r="P165" s="3" t="str" cm="1">
        <f t="array" ref="P16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65" s="3">
        <v>17</v>
      </c>
      <c r="R165" s="3" t="str" cm="1">
        <f t="array" ref="R16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65" s="3">
        <v>37</v>
      </c>
      <c r="T165" s="3" t="str" cm="1">
        <f t="array" ref="T16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65" s="3">
        <v>12</v>
      </c>
      <c r="V165" s="3" t="str" cm="1">
        <f t="array" ref="V16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65" s="3">
        <v>22</v>
      </c>
      <c r="X165" s="3" t="str" cm="1">
        <f t="array" ref="X16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66" spans="1:24" x14ac:dyDescent="0.25">
      <c r="A166" s="7">
        <v>507004281</v>
      </c>
      <c r="B166" t="s">
        <v>168</v>
      </c>
      <c r="C166" t="s">
        <v>187</v>
      </c>
      <c r="D166" s="3">
        <v>2</v>
      </c>
      <c r="E166" s="3">
        <v>161</v>
      </c>
      <c r="F166" s="3">
        <v>197</v>
      </c>
      <c r="G166" s="3">
        <v>3</v>
      </c>
      <c r="H166" s="3" t="s">
        <v>5</v>
      </c>
      <c r="I166" s="3">
        <v>28</v>
      </c>
      <c r="J166" s="3" t="str" cm="1">
        <f t="array" ref="J16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66" s="3">
        <v>18</v>
      </c>
      <c r="L166" s="3" t="str" cm="1">
        <f t="array" ref="L16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66" s="3">
        <v>17</v>
      </c>
      <c r="N166" s="3" t="str" cm="1">
        <f t="array" ref="N16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66" s="3">
        <v>17</v>
      </c>
      <c r="P166" s="3" t="str" cm="1">
        <f t="array" ref="P16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66" s="3">
        <v>16</v>
      </c>
      <c r="R166" s="3" t="str" cm="1">
        <f t="array" ref="R16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66" s="3">
        <v>27</v>
      </c>
      <c r="T166" s="3" t="str" cm="1">
        <f t="array" ref="T16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66" s="3">
        <v>14</v>
      </c>
      <c r="V166" s="3" t="str" cm="1">
        <f t="array" ref="V16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66" s="3">
        <v>24</v>
      </c>
      <c r="X166" s="3" t="str" cm="1">
        <f t="array" ref="X16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67" spans="1:24" x14ac:dyDescent="0.25">
      <c r="A167" s="7">
        <v>507009650</v>
      </c>
      <c r="B167" t="s">
        <v>168</v>
      </c>
      <c r="C167" t="s">
        <v>188</v>
      </c>
      <c r="D167" s="3">
        <v>1</v>
      </c>
      <c r="E167" s="3">
        <v>116</v>
      </c>
      <c r="F167" s="3">
        <v>213</v>
      </c>
      <c r="G167" s="3">
        <v>2</v>
      </c>
      <c r="H167" s="3" t="s">
        <v>8</v>
      </c>
      <c r="I167" s="3">
        <v>16</v>
      </c>
      <c r="J167" s="3" t="str" cm="1">
        <f t="array" ref="J16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67" s="3">
        <v>15</v>
      </c>
      <c r="L167" s="3" t="str" cm="1">
        <f t="array" ref="L16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67" s="3">
        <v>13</v>
      </c>
      <c r="N167" s="3" t="str" cm="1">
        <f t="array" ref="N16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67" s="3">
        <v>14</v>
      </c>
      <c r="P167" s="3" t="str" cm="1">
        <f t="array" ref="P16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67" s="3">
        <v>11</v>
      </c>
      <c r="R167" s="3" t="str" cm="1">
        <f t="array" ref="R16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67" s="3">
        <v>25</v>
      </c>
      <c r="T167" s="3" t="str" cm="1">
        <f t="array" ref="T16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67" s="3">
        <v>9</v>
      </c>
      <c r="V167" s="3" t="str" cm="1">
        <f t="array" ref="V16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67" s="3">
        <v>13</v>
      </c>
      <c r="X167" s="3" t="str" cm="1">
        <f t="array" ref="X16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68" spans="1:24" x14ac:dyDescent="0.25">
      <c r="A168" s="7">
        <v>507020029</v>
      </c>
      <c r="B168" t="s">
        <v>168</v>
      </c>
      <c r="C168" t="s">
        <v>189</v>
      </c>
      <c r="D168" s="3">
        <v>5</v>
      </c>
      <c r="E168" s="3">
        <v>133</v>
      </c>
      <c r="F168" s="3">
        <v>208</v>
      </c>
      <c r="G168" s="3">
        <v>2</v>
      </c>
      <c r="H168" s="3" t="s">
        <v>8</v>
      </c>
      <c r="I168" s="3">
        <v>15</v>
      </c>
      <c r="J168" s="3" t="str" cm="1">
        <f t="array" ref="J16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68" s="3">
        <v>15</v>
      </c>
      <c r="L168" s="3" t="str" cm="1">
        <f t="array" ref="L16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68" s="3">
        <v>12</v>
      </c>
      <c r="N168" s="3" t="str" cm="1">
        <f t="array" ref="N16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68" s="3">
        <v>18</v>
      </c>
      <c r="P168" s="3" t="str" cm="1">
        <f t="array" ref="P16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68" s="3">
        <v>14</v>
      </c>
      <c r="R168" s="3" t="str" cm="1">
        <f t="array" ref="R16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68" s="3">
        <v>28</v>
      </c>
      <c r="T168" s="3" t="str" cm="1">
        <f t="array" ref="T16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68" s="3">
        <v>12</v>
      </c>
      <c r="V168" s="3" t="str" cm="1">
        <f t="array" ref="V16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68" s="3">
        <v>19</v>
      </c>
      <c r="X168" s="3" t="str" cm="1">
        <f t="array" ref="X16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69" spans="1:24" x14ac:dyDescent="0.25">
      <c r="A169" s="7">
        <v>507019697</v>
      </c>
      <c r="B169" t="s">
        <v>168</v>
      </c>
      <c r="C169" t="s">
        <v>190</v>
      </c>
      <c r="D169" s="3">
        <v>5</v>
      </c>
      <c r="E169" s="3">
        <v>103</v>
      </c>
      <c r="F169" s="3">
        <v>208</v>
      </c>
      <c r="G169" s="3">
        <v>2</v>
      </c>
      <c r="H169" s="3" t="s">
        <v>8</v>
      </c>
      <c r="I169" s="3">
        <v>9</v>
      </c>
      <c r="J169" s="3" t="str" cm="1">
        <f t="array" ref="J16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Ниже базового</v>
      </c>
      <c r="K169" s="3">
        <v>13</v>
      </c>
      <c r="L169" s="3" t="str" cm="1">
        <f t="array" ref="L16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69" s="3">
        <v>13</v>
      </c>
      <c r="N169" s="3" t="str" cm="1">
        <f t="array" ref="N16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69" s="3">
        <v>14</v>
      </c>
      <c r="P169" s="3" t="str" cm="1">
        <f t="array" ref="P16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69" s="3">
        <v>11</v>
      </c>
      <c r="R169" s="3" t="str" cm="1">
        <f t="array" ref="R16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69" s="3">
        <v>21</v>
      </c>
      <c r="T169" s="3" t="str" cm="1">
        <f t="array" ref="T16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69" s="3">
        <v>9</v>
      </c>
      <c r="V169" s="3" t="str" cm="1">
        <f t="array" ref="V16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69" s="3">
        <v>13</v>
      </c>
      <c r="X169" s="3" t="str" cm="1">
        <f t="array" ref="X16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70" spans="1:24" x14ac:dyDescent="0.25">
      <c r="A170" s="7">
        <v>507019680</v>
      </c>
      <c r="B170" t="s">
        <v>168</v>
      </c>
      <c r="C170" t="s">
        <v>191</v>
      </c>
      <c r="D170" s="3">
        <v>1</v>
      </c>
      <c r="E170" s="3">
        <v>154</v>
      </c>
      <c r="F170" s="3">
        <v>213</v>
      </c>
      <c r="G170" s="3">
        <v>3</v>
      </c>
      <c r="H170" s="3" t="s">
        <v>5</v>
      </c>
      <c r="I170" s="3">
        <v>23</v>
      </c>
      <c r="J170" s="3" t="str" cm="1">
        <f t="array" ref="J17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70" s="3">
        <v>19</v>
      </c>
      <c r="L170" s="3" t="str" cm="1">
        <f t="array" ref="L17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70" s="3">
        <v>14</v>
      </c>
      <c r="N170" s="3" t="str" cm="1">
        <f t="array" ref="N17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70" s="3">
        <v>19</v>
      </c>
      <c r="P170" s="3" t="str" cm="1">
        <f t="array" ref="P17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70" s="3">
        <v>17</v>
      </c>
      <c r="R170" s="3" t="str" cm="1">
        <f t="array" ref="R17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70" s="3">
        <v>29</v>
      </c>
      <c r="T170" s="3" t="str" cm="1">
        <f t="array" ref="T17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70" s="3">
        <v>14</v>
      </c>
      <c r="V170" s="3" t="str" cm="1">
        <f t="array" ref="V17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70" s="3">
        <v>19</v>
      </c>
      <c r="X170" s="3" t="str" cm="1">
        <f t="array" ref="X17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71" spans="1:24" x14ac:dyDescent="0.25">
      <c r="A171" s="7">
        <v>507041607</v>
      </c>
      <c r="B171" t="s">
        <v>168</v>
      </c>
      <c r="C171" t="s">
        <v>192</v>
      </c>
      <c r="D171" s="3">
        <v>6</v>
      </c>
      <c r="E171" s="3">
        <v>118</v>
      </c>
      <c r="F171" s="3">
        <v>192</v>
      </c>
      <c r="G171" s="3">
        <v>2</v>
      </c>
      <c r="H171" s="3" t="s">
        <v>8</v>
      </c>
      <c r="I171" s="3">
        <v>18</v>
      </c>
      <c r="J171" s="3" t="str" cm="1">
        <f t="array" ref="J17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71" s="3">
        <v>17</v>
      </c>
      <c r="L171" s="3" t="str" cm="1">
        <f t="array" ref="L17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71" s="3">
        <v>11</v>
      </c>
      <c r="N171" s="3" t="str" cm="1">
        <f t="array" ref="N17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71" s="3">
        <v>16</v>
      </c>
      <c r="P171" s="3" t="str" cm="1">
        <f t="array" ref="P17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71" s="3">
        <v>13</v>
      </c>
      <c r="R171" s="3" t="str" cm="1">
        <f t="array" ref="R17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71" s="3">
        <v>15</v>
      </c>
      <c r="T171" s="3" t="str" cm="1">
        <f t="array" ref="T17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71" s="3">
        <v>10</v>
      </c>
      <c r="V171" s="3" t="str" cm="1">
        <f t="array" ref="V17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71" s="3">
        <v>18</v>
      </c>
      <c r="X171" s="3" t="str" cm="1">
        <f t="array" ref="X17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72" spans="1:24" x14ac:dyDescent="0.25">
      <c r="A172" s="7">
        <v>507019873</v>
      </c>
      <c r="B172" t="s">
        <v>168</v>
      </c>
      <c r="C172" t="s">
        <v>193</v>
      </c>
      <c r="D172" s="3">
        <v>5</v>
      </c>
      <c r="E172" s="3">
        <v>144</v>
      </c>
      <c r="F172" s="3">
        <v>208</v>
      </c>
      <c r="G172" s="3">
        <v>3</v>
      </c>
      <c r="H172" s="3" t="s">
        <v>5</v>
      </c>
      <c r="I172" s="3">
        <v>18</v>
      </c>
      <c r="J172" s="3" t="str" cm="1">
        <f t="array" ref="J17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72" s="3">
        <v>17</v>
      </c>
      <c r="L172" s="3" t="str" cm="1">
        <f t="array" ref="L17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72" s="3">
        <v>15</v>
      </c>
      <c r="N172" s="3" t="str" cm="1">
        <f t="array" ref="N17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72" s="3">
        <v>17</v>
      </c>
      <c r="P172" s="3" t="str" cm="1">
        <f t="array" ref="P17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72" s="3">
        <v>16</v>
      </c>
      <c r="R172" s="3" t="str" cm="1">
        <f t="array" ref="R17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72" s="3">
        <v>31</v>
      </c>
      <c r="T172" s="3" t="str" cm="1">
        <f t="array" ref="T17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72" s="3">
        <v>11</v>
      </c>
      <c r="V172" s="3" t="str" cm="1">
        <f t="array" ref="V17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72" s="3">
        <v>19</v>
      </c>
      <c r="X172" s="3" t="str" cm="1">
        <f t="array" ref="X17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73" spans="1:24" x14ac:dyDescent="0.25">
      <c r="A173" s="7">
        <v>507019993</v>
      </c>
      <c r="B173" t="s">
        <v>168</v>
      </c>
      <c r="C173" t="s">
        <v>195</v>
      </c>
      <c r="D173" s="3">
        <v>5</v>
      </c>
      <c r="E173" s="3">
        <v>142</v>
      </c>
      <c r="F173" s="3">
        <v>208</v>
      </c>
      <c r="G173" s="3">
        <v>3</v>
      </c>
      <c r="H173" s="3" t="s">
        <v>5</v>
      </c>
      <c r="I173" s="3">
        <v>24</v>
      </c>
      <c r="J173" s="3" t="str" cm="1">
        <f t="array" ref="J17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73" s="3">
        <v>18</v>
      </c>
      <c r="L173" s="3" t="str" cm="1">
        <f t="array" ref="L17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73" s="3">
        <v>13</v>
      </c>
      <c r="N173" s="3" t="str" cm="1">
        <f t="array" ref="N17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73" s="3">
        <v>17</v>
      </c>
      <c r="P173" s="3" t="str" cm="1">
        <f t="array" ref="P17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73" s="3">
        <v>14</v>
      </c>
      <c r="R173" s="3" t="str" cm="1">
        <f t="array" ref="R17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73" s="3">
        <v>27</v>
      </c>
      <c r="T173" s="3" t="str" cm="1">
        <f t="array" ref="T17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73" s="3">
        <v>9</v>
      </c>
      <c r="V173" s="3" t="str" cm="1">
        <f t="array" ref="V17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73" s="3">
        <v>20</v>
      </c>
      <c r="X173" s="3" t="str" cm="1">
        <f t="array" ref="X17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74" spans="1:24" x14ac:dyDescent="0.25">
      <c r="A174" s="7">
        <v>507041205</v>
      </c>
      <c r="B174" t="s">
        <v>168</v>
      </c>
      <c r="C174" t="s">
        <v>194</v>
      </c>
      <c r="D174" s="3">
        <v>1</v>
      </c>
      <c r="E174" s="3">
        <v>151</v>
      </c>
      <c r="F174" s="3">
        <v>213</v>
      </c>
      <c r="G174" s="3">
        <v>3</v>
      </c>
      <c r="H174" s="3" t="s">
        <v>5</v>
      </c>
      <c r="I174" s="3">
        <v>23</v>
      </c>
      <c r="J174" s="3" t="str" cm="1">
        <f t="array" ref="J17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74" s="3">
        <v>14</v>
      </c>
      <c r="L174" s="3" t="str" cm="1">
        <f t="array" ref="L17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74" s="3">
        <v>14</v>
      </c>
      <c r="N174" s="3" t="str" cm="1">
        <f t="array" ref="N17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74" s="3">
        <v>19</v>
      </c>
      <c r="P174" s="3" t="str" cm="1">
        <f t="array" ref="P17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74" s="3">
        <v>15</v>
      </c>
      <c r="R174" s="3" t="str" cm="1">
        <f t="array" ref="R17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74" s="3">
        <v>31</v>
      </c>
      <c r="T174" s="3" t="str" cm="1">
        <f t="array" ref="T17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74" s="3">
        <v>11</v>
      </c>
      <c r="V174" s="3" t="str" cm="1">
        <f t="array" ref="V17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74" s="3">
        <v>24</v>
      </c>
      <c r="X174" s="3" t="str" cm="1">
        <f t="array" ref="X17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75" spans="1:24" x14ac:dyDescent="0.25">
      <c r="A175" s="7">
        <v>507019961</v>
      </c>
      <c r="B175" t="s">
        <v>168</v>
      </c>
      <c r="C175" t="s">
        <v>196</v>
      </c>
      <c r="D175" s="3">
        <v>2</v>
      </c>
      <c r="E175" s="3">
        <v>113</v>
      </c>
      <c r="F175" s="3">
        <v>197</v>
      </c>
      <c r="G175" s="3">
        <v>2</v>
      </c>
      <c r="H175" s="3" t="s">
        <v>8</v>
      </c>
      <c r="I175" s="3">
        <v>20</v>
      </c>
      <c r="J175" s="3" t="str" cm="1">
        <f t="array" ref="J17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75" s="3">
        <v>13</v>
      </c>
      <c r="L175" s="3" t="str" cm="1">
        <f t="array" ref="L17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75" s="3">
        <v>14</v>
      </c>
      <c r="N175" s="3" t="str" cm="1">
        <f t="array" ref="N17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75" s="3">
        <v>15</v>
      </c>
      <c r="P175" s="3" t="str" cm="1">
        <f t="array" ref="P17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75" s="3">
        <v>8</v>
      </c>
      <c r="R175" s="3" t="str" cm="1">
        <f t="array" ref="R17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75" s="3">
        <v>18</v>
      </c>
      <c r="T175" s="3" t="str" cm="1">
        <f t="array" ref="T17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75" s="3">
        <v>11</v>
      </c>
      <c r="V175" s="3" t="str" cm="1">
        <f t="array" ref="V17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75" s="3">
        <v>14</v>
      </c>
      <c r="X175" s="3" t="str" cm="1">
        <f t="array" ref="X17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76" spans="1:24" x14ac:dyDescent="0.25">
      <c r="A176" s="7">
        <v>507004161</v>
      </c>
      <c r="B176" t="s">
        <v>168</v>
      </c>
      <c r="C176" t="s">
        <v>197</v>
      </c>
      <c r="D176" s="3">
        <v>1</v>
      </c>
      <c r="E176" s="3">
        <v>137</v>
      </c>
      <c r="F176" s="3">
        <v>213</v>
      </c>
      <c r="G176" s="3">
        <v>3</v>
      </c>
      <c r="H176" s="3" t="s">
        <v>5</v>
      </c>
      <c r="I176" s="3">
        <v>27</v>
      </c>
      <c r="J176" s="3" t="str" cm="1">
        <f t="array" ref="J17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76" s="3">
        <v>13</v>
      </c>
      <c r="L176" s="3" t="str" cm="1">
        <f t="array" ref="L17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76" s="3">
        <v>11</v>
      </c>
      <c r="N176" s="3" t="str" cm="1">
        <f t="array" ref="N17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76" s="3">
        <v>16</v>
      </c>
      <c r="P176" s="3" t="str" cm="1">
        <f t="array" ref="P17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76" s="3">
        <v>12</v>
      </c>
      <c r="R176" s="3" t="str" cm="1">
        <f t="array" ref="R17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76" s="3">
        <v>31</v>
      </c>
      <c r="T176" s="3" t="str" cm="1">
        <f t="array" ref="T17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76" s="3">
        <v>10</v>
      </c>
      <c r="V176" s="3" t="str" cm="1">
        <f t="array" ref="V17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76" s="3">
        <v>17</v>
      </c>
      <c r="X176" s="3" t="str" cm="1">
        <f t="array" ref="X17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77" spans="1:24" x14ac:dyDescent="0.25">
      <c r="A177" s="7">
        <v>507020290</v>
      </c>
      <c r="B177" t="s">
        <v>168</v>
      </c>
      <c r="C177" t="s">
        <v>198</v>
      </c>
      <c r="D177" s="3">
        <v>5</v>
      </c>
      <c r="E177" s="3">
        <v>122</v>
      </c>
      <c r="F177" s="3">
        <v>208</v>
      </c>
      <c r="G177" s="3">
        <v>2</v>
      </c>
      <c r="H177" s="3" t="s">
        <v>8</v>
      </c>
      <c r="I177" s="3">
        <v>16</v>
      </c>
      <c r="J177" s="3" t="str" cm="1">
        <f t="array" ref="J17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77" s="3">
        <v>16</v>
      </c>
      <c r="L177" s="3" t="str" cm="1">
        <f t="array" ref="L17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77" s="3">
        <v>12</v>
      </c>
      <c r="N177" s="3" t="str" cm="1">
        <f t="array" ref="N17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77" s="3">
        <v>16</v>
      </c>
      <c r="P177" s="3" t="str" cm="1">
        <f t="array" ref="P17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77" s="3">
        <v>15</v>
      </c>
      <c r="R177" s="3" t="str" cm="1">
        <f t="array" ref="R17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77" s="3">
        <v>20</v>
      </c>
      <c r="T177" s="3" t="str" cm="1">
        <f t="array" ref="T17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77" s="3">
        <v>13</v>
      </c>
      <c r="V177" s="3" t="str" cm="1">
        <f t="array" ref="V17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77" s="3">
        <v>14</v>
      </c>
      <c r="X177" s="3" t="str" cm="1">
        <f t="array" ref="X17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78" spans="1:24" x14ac:dyDescent="0.25">
      <c r="A178" s="7">
        <v>507020090</v>
      </c>
      <c r="B178" t="s">
        <v>168</v>
      </c>
      <c r="C178" t="s">
        <v>199</v>
      </c>
      <c r="D178" s="3">
        <v>6</v>
      </c>
      <c r="E178" s="3">
        <v>123</v>
      </c>
      <c r="F178" s="3">
        <v>192</v>
      </c>
      <c r="G178" s="3">
        <v>3</v>
      </c>
      <c r="H178" s="3" t="s">
        <v>5</v>
      </c>
      <c r="I178" s="3">
        <v>23</v>
      </c>
      <c r="J178" s="3" t="str" cm="1">
        <f t="array" ref="J17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78" s="3">
        <v>15</v>
      </c>
      <c r="L178" s="3" t="str" cm="1">
        <f t="array" ref="L17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78" s="3">
        <v>9</v>
      </c>
      <c r="N178" s="3" t="str" cm="1">
        <f t="array" ref="N17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78" s="3">
        <v>17</v>
      </c>
      <c r="P178" s="3" t="str" cm="1">
        <f t="array" ref="P17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78" s="3">
        <v>13</v>
      </c>
      <c r="R178" s="3" t="str" cm="1">
        <f t="array" ref="R17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78" s="3">
        <v>20</v>
      </c>
      <c r="T178" s="3" t="str" cm="1">
        <f t="array" ref="T17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78" s="3">
        <v>9</v>
      </c>
      <c r="V178" s="3" t="str" cm="1">
        <f t="array" ref="V17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78" s="3">
        <v>17</v>
      </c>
      <c r="X178" s="3" t="str" cm="1">
        <f t="array" ref="X17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79" spans="1:24" x14ac:dyDescent="0.25">
      <c r="A179" s="7">
        <v>507004122</v>
      </c>
      <c r="B179" t="s">
        <v>168</v>
      </c>
      <c r="C179" t="s">
        <v>200</v>
      </c>
      <c r="D179" s="3">
        <v>5</v>
      </c>
      <c r="E179" s="3">
        <v>141</v>
      </c>
      <c r="F179" s="3">
        <v>208</v>
      </c>
      <c r="G179" s="3">
        <v>3</v>
      </c>
      <c r="H179" s="3" t="s">
        <v>5</v>
      </c>
      <c r="I179" s="3">
        <v>22</v>
      </c>
      <c r="J179" s="3" t="str" cm="1">
        <f t="array" ref="J17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79" s="3">
        <v>16</v>
      </c>
      <c r="L179" s="3" t="str" cm="1">
        <f t="array" ref="L17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79" s="3">
        <v>15</v>
      </c>
      <c r="N179" s="3" t="str" cm="1">
        <f t="array" ref="N17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79" s="3">
        <v>18</v>
      </c>
      <c r="P179" s="3" t="str" cm="1">
        <f t="array" ref="P17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79" s="3">
        <v>14</v>
      </c>
      <c r="R179" s="3" t="str" cm="1">
        <f t="array" ref="R17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79" s="3">
        <v>30</v>
      </c>
      <c r="T179" s="3" t="str" cm="1">
        <f t="array" ref="T17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79" s="3">
        <v>10</v>
      </c>
      <c r="V179" s="3" t="str" cm="1">
        <f t="array" ref="V17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79" s="3">
        <v>16</v>
      </c>
      <c r="X179" s="3" t="str" cm="1">
        <f t="array" ref="X17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80" spans="1:24" x14ac:dyDescent="0.25">
      <c r="A180" s="7">
        <v>507041903</v>
      </c>
      <c r="B180" t="s">
        <v>168</v>
      </c>
      <c r="C180" t="s">
        <v>201</v>
      </c>
      <c r="D180" s="3">
        <v>1</v>
      </c>
      <c r="E180" s="3">
        <v>147</v>
      </c>
      <c r="F180" s="3">
        <v>213</v>
      </c>
      <c r="G180" s="3">
        <v>3</v>
      </c>
      <c r="H180" s="3" t="s">
        <v>5</v>
      </c>
      <c r="I180" s="3">
        <v>18</v>
      </c>
      <c r="J180" s="3" t="str" cm="1">
        <f t="array" ref="J18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80" s="3">
        <v>15</v>
      </c>
      <c r="L180" s="3" t="str" cm="1">
        <f t="array" ref="L18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80" s="3">
        <v>14</v>
      </c>
      <c r="N180" s="3" t="str" cm="1">
        <f t="array" ref="N18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80" s="3">
        <v>17</v>
      </c>
      <c r="P180" s="3" t="str" cm="1">
        <f t="array" ref="P18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80" s="3">
        <v>17</v>
      </c>
      <c r="R180" s="3" t="str" cm="1">
        <f t="array" ref="R18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80" s="3">
        <v>35</v>
      </c>
      <c r="T180" s="3" t="str" cm="1">
        <f t="array" ref="T18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80" s="3">
        <v>9</v>
      </c>
      <c r="V180" s="3" t="str" cm="1">
        <f t="array" ref="V18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80" s="3">
        <v>22</v>
      </c>
      <c r="X180" s="3" t="str" cm="1">
        <f t="array" ref="X18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81" spans="1:24" x14ac:dyDescent="0.25">
      <c r="A181" s="7">
        <v>507049500</v>
      </c>
      <c r="B181" t="s">
        <v>168</v>
      </c>
      <c r="C181" t="s">
        <v>202</v>
      </c>
      <c r="D181" s="3">
        <v>5</v>
      </c>
      <c r="E181" s="3">
        <v>131</v>
      </c>
      <c r="F181" s="3">
        <v>208</v>
      </c>
      <c r="G181" s="3">
        <v>2</v>
      </c>
      <c r="H181" s="3" t="s">
        <v>8</v>
      </c>
      <c r="I181" s="3">
        <v>17</v>
      </c>
      <c r="J181" s="3" t="str" cm="1">
        <f t="array" ref="J18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81" s="3">
        <v>16</v>
      </c>
      <c r="L181" s="3" t="str" cm="1">
        <f t="array" ref="L18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81" s="3">
        <v>14</v>
      </c>
      <c r="N181" s="3" t="str" cm="1">
        <f t="array" ref="N18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81" s="3">
        <v>18</v>
      </c>
      <c r="P181" s="3" t="str" cm="1">
        <f t="array" ref="P18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81" s="3">
        <v>14</v>
      </c>
      <c r="R181" s="3" t="str" cm="1">
        <f t="array" ref="R18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81" s="3">
        <v>23</v>
      </c>
      <c r="T181" s="3" t="str" cm="1">
        <f t="array" ref="T18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81" s="3">
        <v>14</v>
      </c>
      <c r="V181" s="3" t="str" cm="1">
        <f t="array" ref="V18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81" s="3">
        <v>15</v>
      </c>
      <c r="X181" s="3" t="str" cm="1">
        <f t="array" ref="X18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82" spans="1:24" x14ac:dyDescent="0.25">
      <c r="A182" s="7">
        <v>507019915</v>
      </c>
      <c r="B182" t="s">
        <v>168</v>
      </c>
      <c r="C182" t="s">
        <v>203</v>
      </c>
      <c r="D182" s="3">
        <v>1</v>
      </c>
      <c r="E182" s="3">
        <v>164</v>
      </c>
      <c r="F182" s="3">
        <v>213</v>
      </c>
      <c r="G182" s="3">
        <v>3</v>
      </c>
      <c r="H182" s="3" t="s">
        <v>5</v>
      </c>
      <c r="I182" s="3">
        <v>28</v>
      </c>
      <c r="J182" s="3" t="str" cm="1">
        <f t="array" ref="J18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82" s="3">
        <v>18</v>
      </c>
      <c r="L182" s="3" t="str" cm="1">
        <f t="array" ref="L18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82" s="3">
        <v>13</v>
      </c>
      <c r="N182" s="3" t="str" cm="1">
        <f t="array" ref="N18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82" s="3">
        <v>20</v>
      </c>
      <c r="P182" s="3" t="str" cm="1">
        <f t="array" ref="P18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82" s="3">
        <v>17</v>
      </c>
      <c r="R182" s="3" t="str" cm="1">
        <f t="array" ref="R18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82" s="3">
        <v>34</v>
      </c>
      <c r="T182" s="3" t="str" cm="1">
        <f t="array" ref="T18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82" s="3">
        <v>11</v>
      </c>
      <c r="V182" s="3" t="str" cm="1">
        <f t="array" ref="V18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82" s="3">
        <v>23</v>
      </c>
      <c r="X182" s="3" t="str" cm="1">
        <f t="array" ref="X18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83" spans="1:24" x14ac:dyDescent="0.25">
      <c r="A183" s="7">
        <v>507009748</v>
      </c>
      <c r="B183" t="s">
        <v>168</v>
      </c>
      <c r="C183" t="s">
        <v>204</v>
      </c>
      <c r="D183" s="3">
        <v>3</v>
      </c>
      <c r="E183" s="3">
        <v>129</v>
      </c>
      <c r="F183" s="3">
        <v>182</v>
      </c>
      <c r="G183" s="3">
        <v>2</v>
      </c>
      <c r="H183" s="3" t="s">
        <v>8</v>
      </c>
      <c r="I183" s="3">
        <v>25</v>
      </c>
      <c r="J183" s="3" t="str" cm="1">
        <f t="array" ref="J18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83" s="3">
        <v>14</v>
      </c>
      <c r="L183" s="3" t="str" cm="1">
        <f t="array" ref="L18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83" s="3">
        <v>9</v>
      </c>
      <c r="N183" s="3" t="str" cm="1">
        <f t="array" ref="N18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83" s="3">
        <v>12</v>
      </c>
      <c r="P183" s="3" t="str" cm="1">
        <f t="array" ref="P18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83" s="3">
        <v>18</v>
      </c>
      <c r="R183" s="3" t="str" cm="1">
        <f t="array" ref="R18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83" s="3">
        <v>34</v>
      </c>
      <c r="T183" s="3" t="str" cm="1">
        <f t="array" ref="T18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83" s="3">
        <v>0</v>
      </c>
      <c r="V183" s="3" t="str" cm="1">
        <f t="array" ref="V18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83" s="3">
        <v>17</v>
      </c>
      <c r="X183" s="3" t="str" cm="1">
        <f t="array" ref="X18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84" spans="1:24" x14ac:dyDescent="0.25">
      <c r="A184" s="7">
        <v>508008835</v>
      </c>
      <c r="B184" t="s">
        <v>402</v>
      </c>
      <c r="C184" t="s">
        <v>403</v>
      </c>
      <c r="D184" s="3">
        <v>1</v>
      </c>
      <c r="E184" s="3">
        <v>161</v>
      </c>
      <c r="F184" s="3">
        <v>213</v>
      </c>
      <c r="G184" s="3">
        <v>3</v>
      </c>
      <c r="H184" s="3" t="s">
        <v>5</v>
      </c>
      <c r="I184" s="3">
        <v>25</v>
      </c>
      <c r="J184" s="3" t="str" cm="1">
        <f t="array" ref="J18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84" s="3">
        <v>18</v>
      </c>
      <c r="L184" s="3" t="str" cm="1">
        <f t="array" ref="L18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84" s="3">
        <v>16</v>
      </c>
      <c r="N184" s="3" t="str" cm="1">
        <f t="array" ref="N18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84" s="3">
        <v>17</v>
      </c>
      <c r="P184" s="3" t="str" cm="1">
        <f t="array" ref="P18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84" s="3">
        <v>16</v>
      </c>
      <c r="R184" s="3" t="str" cm="1">
        <f t="array" ref="R18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84" s="3">
        <v>41</v>
      </c>
      <c r="T184" s="3" t="str" cm="1">
        <f t="array" ref="T18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84" s="3">
        <v>11</v>
      </c>
      <c r="V184" s="3" t="str" cm="1">
        <f t="array" ref="V18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84" s="3">
        <v>17</v>
      </c>
      <c r="X184" s="3" t="str" cm="1">
        <f t="array" ref="X18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85" spans="1:24" x14ac:dyDescent="0.25">
      <c r="A185" s="7">
        <v>508008539</v>
      </c>
      <c r="B185" t="s">
        <v>402</v>
      </c>
      <c r="C185" t="s">
        <v>405</v>
      </c>
      <c r="D185" s="3">
        <v>1</v>
      </c>
      <c r="E185" s="3">
        <v>158</v>
      </c>
      <c r="F185" s="3">
        <v>213</v>
      </c>
      <c r="G185" s="3">
        <v>3</v>
      </c>
      <c r="H185" s="3" t="s">
        <v>5</v>
      </c>
      <c r="I185" s="3">
        <v>27</v>
      </c>
      <c r="J185" s="3" t="str" cm="1">
        <f t="array" ref="J18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85" s="3">
        <v>18</v>
      </c>
      <c r="L185" s="3" t="str" cm="1">
        <f t="array" ref="L18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85" s="3">
        <v>14</v>
      </c>
      <c r="N185" s="3" t="str" cm="1">
        <f t="array" ref="N18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85" s="3">
        <v>19</v>
      </c>
      <c r="P185" s="3" t="str" cm="1">
        <f t="array" ref="P18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85" s="3">
        <v>13</v>
      </c>
      <c r="R185" s="3" t="str" cm="1">
        <f t="array" ref="R18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85" s="3">
        <v>34</v>
      </c>
      <c r="T185" s="3" t="str" cm="1">
        <f t="array" ref="T18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85" s="3">
        <v>14</v>
      </c>
      <c r="V185" s="3" t="str" cm="1">
        <f t="array" ref="V18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85" s="3">
        <v>19</v>
      </c>
      <c r="X185" s="3" t="str" cm="1">
        <f t="array" ref="X18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86" spans="1:24" x14ac:dyDescent="0.25">
      <c r="A186" s="7">
        <v>508008458</v>
      </c>
      <c r="B186" t="s">
        <v>402</v>
      </c>
      <c r="C186" t="s">
        <v>404</v>
      </c>
      <c r="D186" s="3">
        <v>1</v>
      </c>
      <c r="E186" s="3">
        <v>173</v>
      </c>
      <c r="F186" s="3">
        <v>213</v>
      </c>
      <c r="G186" s="3">
        <v>3</v>
      </c>
      <c r="H186" s="3" t="s">
        <v>5</v>
      </c>
      <c r="I186" s="3">
        <v>24</v>
      </c>
      <c r="J186" s="3" t="str" cm="1">
        <f t="array" ref="J18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86" s="3">
        <v>21</v>
      </c>
      <c r="L186" s="3" t="str" cm="1">
        <f t="array" ref="L18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86" s="3">
        <v>18</v>
      </c>
      <c r="N186" s="3" t="str" cm="1">
        <f t="array" ref="N18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86" s="3">
        <v>17</v>
      </c>
      <c r="P186" s="3" t="str" cm="1">
        <f t="array" ref="P18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86" s="3">
        <v>18</v>
      </c>
      <c r="R186" s="3" t="str" cm="1">
        <f t="array" ref="R18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86" s="3">
        <v>41</v>
      </c>
      <c r="T186" s="3" t="str" cm="1">
        <f t="array" ref="T18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86" s="3">
        <v>12</v>
      </c>
      <c r="V186" s="3" t="str" cm="1">
        <f t="array" ref="V18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86" s="3">
        <v>22</v>
      </c>
      <c r="X186" s="3" t="str" cm="1">
        <f t="array" ref="X18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87" spans="1:24" x14ac:dyDescent="0.25">
      <c r="A187" s="7">
        <v>508005640</v>
      </c>
      <c r="B187" t="s">
        <v>402</v>
      </c>
      <c r="C187" t="s">
        <v>406</v>
      </c>
      <c r="D187" s="3">
        <v>1</v>
      </c>
      <c r="E187" s="3">
        <v>178</v>
      </c>
      <c r="F187" s="3">
        <v>213</v>
      </c>
      <c r="G187" s="3">
        <v>4</v>
      </c>
      <c r="H187" s="3" t="s">
        <v>6</v>
      </c>
      <c r="I187" s="3">
        <v>25</v>
      </c>
      <c r="J187" s="3" t="str" cm="1">
        <f t="array" ref="J18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87" s="3">
        <v>20</v>
      </c>
      <c r="L187" s="3" t="str" cm="1">
        <f t="array" ref="L18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87" s="3">
        <v>15</v>
      </c>
      <c r="N187" s="3" t="str" cm="1">
        <f t="array" ref="N18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87" s="3">
        <v>19</v>
      </c>
      <c r="P187" s="3" t="str" cm="1">
        <f t="array" ref="P18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87" s="3">
        <v>17</v>
      </c>
      <c r="R187" s="3" t="str" cm="1">
        <f t="array" ref="R18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87" s="3">
        <v>43</v>
      </c>
      <c r="T187" s="3" t="str" cm="1">
        <f t="array" ref="T18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87" s="3">
        <v>13</v>
      </c>
      <c r="V187" s="3" t="str" cm="1">
        <f t="array" ref="V18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87" s="3">
        <v>26</v>
      </c>
      <c r="X187" s="3" t="str" cm="1">
        <f t="array" ref="X18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88" spans="1:24" x14ac:dyDescent="0.25">
      <c r="A188" s="7">
        <v>508009980</v>
      </c>
      <c r="B188" t="s">
        <v>402</v>
      </c>
      <c r="C188" t="s">
        <v>407</v>
      </c>
      <c r="D188" s="3">
        <v>2</v>
      </c>
      <c r="E188" s="3">
        <v>143</v>
      </c>
      <c r="F188" s="3">
        <v>197</v>
      </c>
      <c r="G188" s="3">
        <v>3</v>
      </c>
      <c r="H188" s="3" t="s">
        <v>5</v>
      </c>
      <c r="I188" s="3">
        <v>25</v>
      </c>
      <c r="J188" s="3" t="str" cm="1">
        <f t="array" ref="J18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88" s="3">
        <v>20</v>
      </c>
      <c r="L188" s="3" t="str" cm="1">
        <f t="array" ref="L18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88" s="3">
        <v>14</v>
      </c>
      <c r="N188" s="3" t="str" cm="1">
        <f t="array" ref="N18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88" s="3">
        <v>17</v>
      </c>
      <c r="P188" s="3" t="str" cm="1">
        <f t="array" ref="P18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88" s="3">
        <v>14</v>
      </c>
      <c r="R188" s="3" t="str" cm="1">
        <f t="array" ref="R18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88" s="3">
        <v>23</v>
      </c>
      <c r="T188" s="3" t="str" cm="1">
        <f t="array" ref="T18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88" s="3">
        <v>11</v>
      </c>
      <c r="V188" s="3" t="str" cm="1">
        <f t="array" ref="V18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88" s="3">
        <v>19</v>
      </c>
      <c r="X188" s="3" t="str" cm="1">
        <f t="array" ref="X18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89" spans="1:24" x14ac:dyDescent="0.25">
      <c r="A189" s="7">
        <v>508008828</v>
      </c>
      <c r="B189" t="s">
        <v>402</v>
      </c>
      <c r="C189" t="s">
        <v>408</v>
      </c>
      <c r="D189" s="3">
        <v>6</v>
      </c>
      <c r="E189" s="3">
        <v>146</v>
      </c>
      <c r="F189" s="3">
        <v>192</v>
      </c>
      <c r="G189" s="3">
        <v>3</v>
      </c>
      <c r="H189" s="3" t="s">
        <v>5</v>
      </c>
      <c r="I189" s="3">
        <v>23</v>
      </c>
      <c r="J189" s="3" t="str" cm="1">
        <f t="array" ref="J18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89" s="3">
        <v>20</v>
      </c>
      <c r="L189" s="3" t="str" cm="1">
        <f t="array" ref="L18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89" s="3">
        <v>14</v>
      </c>
      <c r="N189" s="3" t="str" cm="1">
        <f t="array" ref="N18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89" s="3">
        <v>20</v>
      </c>
      <c r="P189" s="3" t="str" cm="1">
        <f t="array" ref="P18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89" s="3">
        <v>16</v>
      </c>
      <c r="R189" s="3" t="str" cm="1">
        <f t="array" ref="R18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89" s="3">
        <v>22</v>
      </c>
      <c r="T189" s="3" t="str" cm="1">
        <f t="array" ref="T18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89" s="3">
        <v>8</v>
      </c>
      <c r="V189" s="3" t="str" cm="1">
        <f t="array" ref="V18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89" s="3">
        <v>23</v>
      </c>
      <c r="X189" s="3" t="str" cm="1">
        <f t="array" ref="X18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90" spans="1:24" x14ac:dyDescent="0.25">
      <c r="A190" s="7">
        <v>508009250</v>
      </c>
      <c r="B190" t="s">
        <v>402</v>
      </c>
      <c r="C190" t="s">
        <v>409</v>
      </c>
      <c r="D190" s="3">
        <v>1</v>
      </c>
      <c r="E190" s="3">
        <v>154</v>
      </c>
      <c r="F190" s="3">
        <v>213</v>
      </c>
      <c r="G190" s="3">
        <v>3</v>
      </c>
      <c r="H190" s="3" t="s">
        <v>5</v>
      </c>
      <c r="I190" s="3">
        <v>25</v>
      </c>
      <c r="J190" s="3" t="str" cm="1">
        <f t="array" ref="J19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90" s="3">
        <v>17</v>
      </c>
      <c r="L190" s="3" t="str" cm="1">
        <f t="array" ref="L19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90" s="3">
        <v>17</v>
      </c>
      <c r="N190" s="3" t="str" cm="1">
        <f t="array" ref="N19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90" s="3">
        <v>18</v>
      </c>
      <c r="P190" s="3" t="str" cm="1">
        <f t="array" ref="P19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90" s="3">
        <v>16</v>
      </c>
      <c r="R190" s="3" t="str" cm="1">
        <f t="array" ref="R19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90" s="3">
        <v>30</v>
      </c>
      <c r="T190" s="3" t="str" cm="1">
        <f t="array" ref="T19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90" s="3">
        <v>10</v>
      </c>
      <c r="V190" s="3" t="str" cm="1">
        <f t="array" ref="V19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90" s="3">
        <v>21</v>
      </c>
      <c r="X190" s="3" t="str" cm="1">
        <f t="array" ref="X19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91" spans="1:24" x14ac:dyDescent="0.25">
      <c r="A191" s="7">
        <v>508008507</v>
      </c>
      <c r="B191" t="s">
        <v>402</v>
      </c>
      <c r="C191" t="s">
        <v>410</v>
      </c>
      <c r="D191" s="3">
        <v>6</v>
      </c>
      <c r="E191" s="3">
        <v>114</v>
      </c>
      <c r="F191" s="3">
        <v>192</v>
      </c>
      <c r="G191" s="3">
        <v>2</v>
      </c>
      <c r="H191" s="3" t="s">
        <v>8</v>
      </c>
      <c r="I191" s="3">
        <v>14</v>
      </c>
      <c r="J191" s="3" t="str" cm="1">
        <f t="array" ref="J19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91" s="3">
        <v>16</v>
      </c>
      <c r="L191" s="3" t="str" cm="1">
        <f t="array" ref="L19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91" s="3">
        <v>10</v>
      </c>
      <c r="N191" s="3" t="str" cm="1">
        <f t="array" ref="N19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91" s="3">
        <v>19</v>
      </c>
      <c r="P191" s="3" t="str" cm="1">
        <f t="array" ref="P19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91" s="3">
        <v>13</v>
      </c>
      <c r="R191" s="3" t="str" cm="1">
        <f t="array" ref="R19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91" s="3">
        <v>19</v>
      </c>
      <c r="T191" s="3" t="str" cm="1">
        <f t="array" ref="T19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91" s="3">
        <v>9</v>
      </c>
      <c r="V191" s="3" t="str" cm="1">
        <f t="array" ref="V19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91" s="3">
        <v>14</v>
      </c>
      <c r="X191" s="3" t="str" cm="1">
        <f t="array" ref="X19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92" spans="1:24" x14ac:dyDescent="0.25">
      <c r="A192" s="7">
        <v>508008585</v>
      </c>
      <c r="B192" t="s">
        <v>402</v>
      </c>
      <c r="C192" t="s">
        <v>411</v>
      </c>
      <c r="D192" s="3">
        <v>1</v>
      </c>
      <c r="E192" s="3">
        <v>122</v>
      </c>
      <c r="F192" s="3">
        <v>213</v>
      </c>
      <c r="G192" s="3">
        <v>2</v>
      </c>
      <c r="H192" s="3" t="s">
        <v>8</v>
      </c>
      <c r="I192" s="3">
        <v>17</v>
      </c>
      <c r="J192" s="3" t="str" cm="1">
        <f t="array" ref="J19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92" s="3">
        <v>14</v>
      </c>
      <c r="L192" s="3" t="str" cm="1">
        <f t="array" ref="L19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92" s="3">
        <v>10</v>
      </c>
      <c r="N192" s="3" t="str" cm="1">
        <f t="array" ref="N19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92" s="3">
        <v>16</v>
      </c>
      <c r="P192" s="3" t="str" cm="1">
        <f t="array" ref="P19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92" s="3">
        <v>14</v>
      </c>
      <c r="R192" s="3" t="str" cm="1">
        <f t="array" ref="R19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92" s="3">
        <v>31</v>
      </c>
      <c r="T192" s="3" t="str" cm="1">
        <f t="array" ref="T19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92" s="3">
        <v>5</v>
      </c>
      <c r="V192" s="3" t="str" cm="1">
        <f t="array" ref="V19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92" s="3">
        <v>15</v>
      </c>
      <c r="X192" s="3" t="str" cm="1">
        <f t="array" ref="X19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93" spans="1:24" x14ac:dyDescent="0.25">
      <c r="A193" s="7">
        <v>508008793</v>
      </c>
      <c r="B193" t="s">
        <v>402</v>
      </c>
      <c r="C193" t="s">
        <v>412</v>
      </c>
      <c r="D193" s="3">
        <v>6</v>
      </c>
      <c r="E193" s="3">
        <v>114</v>
      </c>
      <c r="F193" s="3">
        <v>192</v>
      </c>
      <c r="G193" s="3">
        <v>2</v>
      </c>
      <c r="H193" s="3" t="s">
        <v>8</v>
      </c>
      <c r="I193" s="3">
        <v>21</v>
      </c>
      <c r="J193" s="3" t="str" cm="1">
        <f t="array" ref="J19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93" s="3">
        <v>13</v>
      </c>
      <c r="L193" s="3" t="str" cm="1">
        <f t="array" ref="L19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93" s="3">
        <v>9</v>
      </c>
      <c r="N193" s="3" t="str" cm="1">
        <f t="array" ref="N19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93" s="3">
        <v>15</v>
      </c>
      <c r="P193" s="3" t="str" cm="1">
        <f t="array" ref="P19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93" s="3">
        <v>15</v>
      </c>
      <c r="R193" s="3" t="str" cm="1">
        <f t="array" ref="R19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93" s="3">
        <v>15</v>
      </c>
      <c r="T193" s="3" t="str" cm="1">
        <f t="array" ref="T19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93" s="3">
        <v>8</v>
      </c>
      <c r="V193" s="3" t="str" cm="1">
        <f t="array" ref="V19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93" s="3">
        <v>18</v>
      </c>
      <c r="X193" s="3" t="str" cm="1">
        <f t="array" ref="X19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94" spans="1:24" x14ac:dyDescent="0.25">
      <c r="A194" s="7">
        <v>509006485</v>
      </c>
      <c r="B194" t="s">
        <v>413</v>
      </c>
      <c r="C194" t="s">
        <v>414</v>
      </c>
      <c r="D194" s="3">
        <v>2</v>
      </c>
      <c r="E194" s="3">
        <v>157</v>
      </c>
      <c r="F194" s="3">
        <v>197</v>
      </c>
      <c r="G194" s="3">
        <v>3</v>
      </c>
      <c r="H194" s="3" t="s">
        <v>5</v>
      </c>
      <c r="I194" s="3">
        <v>24</v>
      </c>
      <c r="J194" s="3" t="str" cm="1">
        <f t="array" ref="J19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94" s="3">
        <v>19</v>
      </c>
      <c r="L194" s="3" t="str" cm="1">
        <f t="array" ref="L19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94" s="3">
        <v>15</v>
      </c>
      <c r="N194" s="3" t="str" cm="1">
        <f t="array" ref="N19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94" s="3">
        <v>19</v>
      </c>
      <c r="P194" s="3" t="str" cm="1">
        <f t="array" ref="P19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94" s="3">
        <v>17</v>
      </c>
      <c r="R194" s="3" t="str" cm="1">
        <f t="array" ref="R19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94" s="3">
        <v>29</v>
      </c>
      <c r="T194" s="3" t="str" cm="1">
        <f t="array" ref="T19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94" s="3">
        <v>11</v>
      </c>
      <c r="V194" s="3" t="str" cm="1">
        <f t="array" ref="V19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94" s="3">
        <v>23</v>
      </c>
      <c r="X194" s="3" t="str" cm="1">
        <f t="array" ref="X19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95" spans="1:24" x14ac:dyDescent="0.25">
      <c r="A195" s="7">
        <v>509006615</v>
      </c>
      <c r="B195" t="s">
        <v>413</v>
      </c>
      <c r="C195" t="s">
        <v>415</v>
      </c>
      <c r="D195" s="3">
        <v>2</v>
      </c>
      <c r="E195" s="3">
        <v>112</v>
      </c>
      <c r="F195" s="3">
        <v>197</v>
      </c>
      <c r="G195" s="3">
        <v>1</v>
      </c>
      <c r="H195" s="3" t="s">
        <v>7</v>
      </c>
      <c r="I195" s="3">
        <v>22</v>
      </c>
      <c r="J195" s="3" t="str" cm="1">
        <f t="array" ref="J19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95" s="3">
        <v>19</v>
      </c>
      <c r="L195" s="3" t="str" cm="1">
        <f t="array" ref="L19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95" s="3">
        <v>9</v>
      </c>
      <c r="N195" s="3" t="str" cm="1">
        <f t="array" ref="N19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95" s="3">
        <v>15</v>
      </c>
      <c r="P195" s="3" t="str" cm="1">
        <f t="array" ref="P19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95" s="3">
        <v>14</v>
      </c>
      <c r="R195" s="3" t="str" cm="1">
        <f t="array" ref="R19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95" s="3">
        <v>0</v>
      </c>
      <c r="T195" s="3" t="str" cm="1">
        <f t="array" ref="T19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195" s="3">
        <v>12</v>
      </c>
      <c r="V195" s="3" t="str" cm="1">
        <f t="array" ref="V19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95" s="3">
        <v>21</v>
      </c>
      <c r="X195" s="3" t="str" cm="1">
        <f t="array" ref="X19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96" spans="1:24" x14ac:dyDescent="0.25">
      <c r="A196" s="7">
        <v>509006710</v>
      </c>
      <c r="B196" t="s">
        <v>413</v>
      </c>
      <c r="C196" t="s">
        <v>416</v>
      </c>
      <c r="D196" s="3">
        <v>3</v>
      </c>
      <c r="E196" s="3">
        <v>129</v>
      </c>
      <c r="F196" s="3">
        <v>182</v>
      </c>
      <c r="G196" s="3">
        <v>3</v>
      </c>
      <c r="H196" s="3" t="s">
        <v>5</v>
      </c>
      <c r="I196" s="3">
        <v>20</v>
      </c>
      <c r="J196" s="3" t="str" cm="1">
        <f t="array" ref="J19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96" s="3">
        <v>18</v>
      </c>
      <c r="L196" s="3" t="str" cm="1">
        <f t="array" ref="L19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96" s="3">
        <v>13</v>
      </c>
      <c r="N196" s="3" t="str" cm="1">
        <f t="array" ref="N19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96" s="3">
        <v>17</v>
      </c>
      <c r="P196" s="3" t="str" cm="1">
        <f t="array" ref="P19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96" s="3">
        <v>15</v>
      </c>
      <c r="R196" s="3" t="str" cm="1">
        <f t="array" ref="R19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96" s="3">
        <v>24</v>
      </c>
      <c r="T196" s="3" t="str" cm="1">
        <f t="array" ref="T19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96" s="3">
        <v>1</v>
      </c>
      <c r="V196" s="3" t="str" cm="1">
        <f t="array" ref="V19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96" s="3">
        <v>21</v>
      </c>
      <c r="X196" s="3" t="str" cm="1">
        <f t="array" ref="X19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97" spans="1:24" x14ac:dyDescent="0.25">
      <c r="A197" s="7">
        <v>509006654</v>
      </c>
      <c r="B197" t="s">
        <v>413</v>
      </c>
      <c r="C197" t="s">
        <v>417</v>
      </c>
      <c r="D197" s="3">
        <v>2</v>
      </c>
      <c r="E197" s="3">
        <v>134</v>
      </c>
      <c r="F197" s="3">
        <v>197</v>
      </c>
      <c r="G197" s="3">
        <v>3</v>
      </c>
      <c r="H197" s="3" t="s">
        <v>5</v>
      </c>
      <c r="I197" s="3">
        <v>22</v>
      </c>
      <c r="J197" s="3" t="str" cm="1">
        <f t="array" ref="J19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97" s="3">
        <v>17</v>
      </c>
      <c r="L197" s="3" t="str" cm="1">
        <f t="array" ref="L19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97" s="3">
        <v>13</v>
      </c>
      <c r="N197" s="3" t="str" cm="1">
        <f t="array" ref="N19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97" s="3">
        <v>18</v>
      </c>
      <c r="P197" s="3" t="str" cm="1">
        <f t="array" ref="P19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97" s="3">
        <v>11</v>
      </c>
      <c r="R197" s="3" t="str" cm="1">
        <f t="array" ref="R19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97" s="3">
        <v>26</v>
      </c>
      <c r="T197" s="3" t="str" cm="1">
        <f t="array" ref="T19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97" s="3">
        <v>10</v>
      </c>
      <c r="V197" s="3" t="str" cm="1">
        <f t="array" ref="V19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97" s="3">
        <v>17</v>
      </c>
      <c r="X197" s="3" t="str" cm="1">
        <f t="array" ref="X19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98" spans="1:24" x14ac:dyDescent="0.25">
      <c r="A198" s="7">
        <v>509006478</v>
      </c>
      <c r="B198" t="s">
        <v>413</v>
      </c>
      <c r="C198" t="s">
        <v>418</v>
      </c>
      <c r="D198" s="3">
        <v>1</v>
      </c>
      <c r="E198" s="3">
        <v>147</v>
      </c>
      <c r="F198" s="3">
        <v>213</v>
      </c>
      <c r="G198" s="3">
        <v>3</v>
      </c>
      <c r="H198" s="3" t="s">
        <v>5</v>
      </c>
      <c r="I198" s="3">
        <v>17</v>
      </c>
      <c r="J198" s="3" t="str" cm="1">
        <f t="array" ref="J19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98" s="3">
        <v>15</v>
      </c>
      <c r="L198" s="3" t="str" cm="1">
        <f t="array" ref="L19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98" s="3">
        <v>15</v>
      </c>
      <c r="N198" s="3" t="str" cm="1">
        <f t="array" ref="N19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98" s="3">
        <v>20</v>
      </c>
      <c r="P198" s="3" t="str" cm="1">
        <f t="array" ref="P19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98" s="3">
        <v>20</v>
      </c>
      <c r="R198" s="3" t="str" cm="1">
        <f t="array" ref="R19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98" s="3">
        <v>29</v>
      </c>
      <c r="T198" s="3" t="str" cm="1">
        <f t="array" ref="T19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98" s="3">
        <v>13</v>
      </c>
      <c r="V198" s="3" t="str" cm="1">
        <f t="array" ref="V19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98" s="3">
        <v>18</v>
      </c>
      <c r="X198" s="3" t="str" cm="1">
        <f t="array" ref="X19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99" spans="1:24" x14ac:dyDescent="0.25">
      <c r="A199" s="7">
        <v>509006693</v>
      </c>
      <c r="B199" t="s">
        <v>413</v>
      </c>
      <c r="C199" t="s">
        <v>419</v>
      </c>
      <c r="D199" s="3">
        <v>2</v>
      </c>
      <c r="E199" s="3">
        <v>141</v>
      </c>
      <c r="F199" s="3">
        <v>197</v>
      </c>
      <c r="G199" s="3">
        <v>3</v>
      </c>
      <c r="H199" s="3" t="s">
        <v>5</v>
      </c>
      <c r="I199" s="3">
        <v>21</v>
      </c>
      <c r="J199" s="3" t="str" cm="1">
        <f t="array" ref="J19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99" s="3">
        <v>16</v>
      </c>
      <c r="L199" s="3" t="str" cm="1">
        <f t="array" ref="L19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99" s="3">
        <v>13</v>
      </c>
      <c r="N199" s="3" t="str" cm="1">
        <f t="array" ref="N19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99" s="3">
        <v>19</v>
      </c>
      <c r="P199" s="3" t="str" cm="1">
        <f t="array" ref="P19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99" s="3">
        <v>14</v>
      </c>
      <c r="R199" s="3" t="str" cm="1">
        <f t="array" ref="R19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99" s="3">
        <v>28</v>
      </c>
      <c r="T199" s="3" t="str" cm="1">
        <f t="array" ref="T19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99" s="3">
        <v>10</v>
      </c>
      <c r="V199" s="3" t="str" cm="1">
        <f t="array" ref="V19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99" s="3">
        <v>20</v>
      </c>
      <c r="X199" s="3" t="str" cm="1">
        <f t="array" ref="X19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00" spans="1:24" x14ac:dyDescent="0.25">
      <c r="A200" s="7">
        <v>509006541</v>
      </c>
      <c r="B200" t="s">
        <v>413</v>
      </c>
      <c r="C200" t="s">
        <v>420</v>
      </c>
      <c r="D200" s="3">
        <v>4</v>
      </c>
      <c r="E200" s="3">
        <v>59</v>
      </c>
      <c r="F200" s="3">
        <v>166</v>
      </c>
      <c r="G200" s="3">
        <v>1</v>
      </c>
      <c r="H200" s="3" t="s">
        <v>7</v>
      </c>
      <c r="I200" s="3">
        <v>15</v>
      </c>
      <c r="J200" s="3" t="str" cm="1">
        <f t="array" ref="J20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200" s="3">
        <v>15</v>
      </c>
      <c r="L200" s="3" t="str" cm="1">
        <f t="array" ref="L20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00" s="3">
        <v>0</v>
      </c>
      <c r="N200" s="3" t="str" cm="1">
        <f t="array" ref="N20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200" s="3">
        <v>11</v>
      </c>
      <c r="P200" s="3" t="str" cm="1">
        <f t="array" ref="P20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200" s="3">
        <v>8</v>
      </c>
      <c r="R200" s="3" t="str" cm="1">
        <f t="array" ref="R20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200" s="3">
        <v>0</v>
      </c>
      <c r="T200" s="3" t="str" cm="1">
        <f t="array" ref="T20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200" s="3">
        <v>0</v>
      </c>
      <c r="V200" s="3" t="str" cm="1">
        <f t="array" ref="V20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200" s="3">
        <v>10</v>
      </c>
      <c r="X200" s="3" t="str" cm="1">
        <f t="array" ref="X20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201" spans="1:24" x14ac:dyDescent="0.25">
      <c r="A201" s="7">
        <v>509006630</v>
      </c>
      <c r="B201" t="s">
        <v>413</v>
      </c>
      <c r="C201" t="s">
        <v>422</v>
      </c>
      <c r="D201" s="3">
        <v>6</v>
      </c>
      <c r="E201" s="3">
        <v>127</v>
      </c>
      <c r="F201" s="3">
        <v>192</v>
      </c>
      <c r="G201" s="3">
        <v>3</v>
      </c>
      <c r="H201" s="3" t="s">
        <v>5</v>
      </c>
      <c r="I201" s="3">
        <v>23</v>
      </c>
      <c r="J201" s="3" t="str" cm="1">
        <f t="array" ref="J20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01" s="3">
        <v>12</v>
      </c>
      <c r="L201" s="3" t="str" cm="1">
        <f t="array" ref="L20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201" s="3">
        <v>12</v>
      </c>
      <c r="N201" s="3" t="str" cm="1">
        <f t="array" ref="N20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01" s="3">
        <v>16</v>
      </c>
      <c r="P201" s="3" t="str" cm="1">
        <f t="array" ref="P20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01" s="3">
        <v>13</v>
      </c>
      <c r="R201" s="3" t="str" cm="1">
        <f t="array" ref="R20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01" s="3">
        <v>25</v>
      </c>
      <c r="T201" s="3" t="str" cm="1">
        <f t="array" ref="T20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01" s="3">
        <v>9</v>
      </c>
      <c r="V201" s="3" t="str" cm="1">
        <f t="array" ref="V20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01" s="3">
        <v>17</v>
      </c>
      <c r="X201" s="3" t="str" cm="1">
        <f t="array" ref="X20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02" spans="1:24" x14ac:dyDescent="0.25">
      <c r="A202" s="7">
        <v>509105550</v>
      </c>
      <c r="B202" t="s">
        <v>413</v>
      </c>
      <c r="C202" t="s">
        <v>421</v>
      </c>
      <c r="D202" s="3">
        <v>10</v>
      </c>
      <c r="E202" s="3">
        <v>178</v>
      </c>
      <c r="F202" s="3">
        <v>195</v>
      </c>
      <c r="G202" s="3">
        <v>4</v>
      </c>
      <c r="H202" s="3" t="s">
        <v>6</v>
      </c>
      <c r="I202" s="3">
        <v>29</v>
      </c>
      <c r="J202" s="3" t="str" cm="1">
        <f t="array" ref="J20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202" s="3">
        <v>20</v>
      </c>
      <c r="L202" s="3" t="str" cm="1">
        <f t="array" ref="L20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02" s="3">
        <v>16</v>
      </c>
      <c r="N202" s="3" t="str" cm="1">
        <f t="array" ref="N20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202" s="3">
        <v>21</v>
      </c>
      <c r="P202" s="3" t="str" cm="1">
        <f t="array" ref="P20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202" s="3">
        <v>16</v>
      </c>
      <c r="R202" s="3" t="str" cm="1">
        <f t="array" ref="R20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02" s="3">
        <v>35</v>
      </c>
      <c r="T202" s="3" t="str" cm="1">
        <f t="array" ref="T20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202" s="3">
        <v>14</v>
      </c>
      <c r="V202" s="3" t="str" cm="1">
        <f t="array" ref="V20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02" s="3">
        <v>27</v>
      </c>
      <c r="X202" s="3" t="str" cm="1">
        <f t="array" ref="X20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203" spans="1:24" x14ac:dyDescent="0.25">
      <c r="A203" s="7">
        <v>509006735</v>
      </c>
      <c r="B203" t="s">
        <v>413</v>
      </c>
      <c r="C203" t="s">
        <v>423</v>
      </c>
      <c r="D203" s="3">
        <v>6</v>
      </c>
      <c r="E203" s="3">
        <v>160</v>
      </c>
      <c r="F203" s="3">
        <v>192</v>
      </c>
      <c r="G203" s="3">
        <v>3</v>
      </c>
      <c r="H203" s="3" t="s">
        <v>5</v>
      </c>
      <c r="I203" s="3">
        <v>27</v>
      </c>
      <c r="J203" s="3" t="str" cm="1">
        <f t="array" ref="J20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203" s="3">
        <v>20</v>
      </c>
      <c r="L203" s="3" t="str" cm="1">
        <f t="array" ref="L20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03" s="3">
        <v>16</v>
      </c>
      <c r="N203" s="3" t="str" cm="1">
        <f t="array" ref="N20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203" s="3">
        <v>21</v>
      </c>
      <c r="P203" s="3" t="str" cm="1">
        <f t="array" ref="P20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203" s="3">
        <v>18</v>
      </c>
      <c r="R203" s="3" t="str" cm="1">
        <f t="array" ref="R20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03" s="3">
        <v>23</v>
      </c>
      <c r="T203" s="3" t="str" cm="1">
        <f t="array" ref="T20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03" s="3">
        <v>12</v>
      </c>
      <c r="V203" s="3" t="str" cm="1">
        <f t="array" ref="V20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03" s="3">
        <v>23</v>
      </c>
      <c r="X203" s="3" t="str" cm="1">
        <f t="array" ref="X20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04" spans="1:24" x14ac:dyDescent="0.25">
      <c r="A204" s="7">
        <v>509006358</v>
      </c>
      <c r="B204" t="s">
        <v>413</v>
      </c>
      <c r="C204" t="s">
        <v>424</v>
      </c>
      <c r="D204" s="3">
        <v>2</v>
      </c>
      <c r="E204" s="3">
        <v>125</v>
      </c>
      <c r="F204" s="3">
        <v>197</v>
      </c>
      <c r="G204" s="3">
        <v>3</v>
      </c>
      <c r="H204" s="3" t="s">
        <v>5</v>
      </c>
      <c r="I204" s="3">
        <v>16</v>
      </c>
      <c r="J204" s="3" t="str" cm="1">
        <f t="array" ref="J20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204" s="3">
        <v>14</v>
      </c>
      <c r="L204" s="3" t="str" cm="1">
        <f t="array" ref="L20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04" s="3">
        <v>14</v>
      </c>
      <c r="N204" s="3" t="str" cm="1">
        <f t="array" ref="N20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04" s="3">
        <v>17</v>
      </c>
      <c r="P204" s="3" t="str" cm="1">
        <f t="array" ref="P20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04" s="3">
        <v>17</v>
      </c>
      <c r="R204" s="3" t="str" cm="1">
        <f t="array" ref="R20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04" s="3">
        <v>21</v>
      </c>
      <c r="T204" s="3" t="str" cm="1">
        <f t="array" ref="T20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204" s="3">
        <v>8</v>
      </c>
      <c r="V204" s="3" t="str" cm="1">
        <f t="array" ref="V20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04" s="3">
        <v>18</v>
      </c>
      <c r="X204" s="3" t="str" cm="1">
        <f t="array" ref="X20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05" spans="1:24" x14ac:dyDescent="0.25">
      <c r="A205" s="7">
        <v>509006534</v>
      </c>
      <c r="B205" t="s">
        <v>413</v>
      </c>
      <c r="C205" t="s">
        <v>425</v>
      </c>
      <c r="D205" s="3">
        <v>1</v>
      </c>
      <c r="E205" s="3">
        <v>124</v>
      </c>
      <c r="F205" s="3">
        <v>213</v>
      </c>
      <c r="G205" s="3">
        <v>2</v>
      </c>
      <c r="H205" s="3" t="s">
        <v>8</v>
      </c>
      <c r="I205" s="3">
        <v>14</v>
      </c>
      <c r="J205" s="3" t="str" cm="1">
        <f t="array" ref="J20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205" s="3">
        <v>14</v>
      </c>
      <c r="L205" s="3" t="str" cm="1">
        <f t="array" ref="L20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05" s="3">
        <v>11</v>
      </c>
      <c r="N205" s="3" t="str" cm="1">
        <f t="array" ref="N20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05" s="3">
        <v>18</v>
      </c>
      <c r="P205" s="3" t="str" cm="1">
        <f t="array" ref="P20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05" s="3">
        <v>15</v>
      </c>
      <c r="R205" s="3" t="str" cm="1">
        <f t="array" ref="R20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05" s="3">
        <v>26</v>
      </c>
      <c r="T205" s="3" t="str" cm="1">
        <f t="array" ref="T20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205" s="3">
        <v>9</v>
      </c>
      <c r="V205" s="3" t="str" cm="1">
        <f t="array" ref="V20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05" s="3">
        <v>17</v>
      </c>
      <c r="X205" s="3" t="str" cm="1">
        <f t="array" ref="X20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06" spans="1:24" x14ac:dyDescent="0.25">
      <c r="A206" s="7">
        <v>509006527</v>
      </c>
      <c r="B206" t="s">
        <v>413</v>
      </c>
      <c r="C206" t="s">
        <v>426</v>
      </c>
      <c r="D206" s="3">
        <v>2</v>
      </c>
      <c r="E206" s="3">
        <v>184</v>
      </c>
      <c r="F206" s="3">
        <v>197</v>
      </c>
      <c r="G206" s="3">
        <v>4</v>
      </c>
      <c r="H206" s="3" t="s">
        <v>6</v>
      </c>
      <c r="I206" s="3">
        <v>28</v>
      </c>
      <c r="J206" s="3" t="str" cm="1">
        <f t="array" ref="J20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206" s="3">
        <v>21</v>
      </c>
      <c r="L206" s="3" t="str" cm="1">
        <f t="array" ref="L20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06" s="3">
        <v>18</v>
      </c>
      <c r="N206" s="3" t="str" cm="1">
        <f t="array" ref="N20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206" s="3">
        <v>22</v>
      </c>
      <c r="P206" s="3" t="str" cm="1">
        <f t="array" ref="P20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206" s="3">
        <v>20</v>
      </c>
      <c r="R206" s="3" t="str" cm="1">
        <f t="array" ref="R20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206" s="3">
        <v>33</v>
      </c>
      <c r="T206" s="3" t="str" cm="1">
        <f t="array" ref="T20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206" s="3">
        <v>14</v>
      </c>
      <c r="V206" s="3" t="str" cm="1">
        <f t="array" ref="V20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06" s="3">
        <v>28</v>
      </c>
      <c r="X206" s="3" t="str" cm="1">
        <f t="array" ref="X20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207" spans="1:24" x14ac:dyDescent="0.25">
      <c r="A207" s="7">
        <v>509006647</v>
      </c>
      <c r="B207" t="s">
        <v>413</v>
      </c>
      <c r="C207" t="s">
        <v>427</v>
      </c>
      <c r="D207" s="3">
        <v>4</v>
      </c>
      <c r="E207" s="3">
        <v>94</v>
      </c>
      <c r="F207" s="3">
        <v>166</v>
      </c>
      <c r="G207" s="3">
        <v>1</v>
      </c>
      <c r="H207" s="3" t="s">
        <v>7</v>
      </c>
      <c r="I207" s="3">
        <v>22</v>
      </c>
      <c r="J207" s="3" t="str" cm="1">
        <f t="array" ref="J20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07" s="3">
        <v>17</v>
      </c>
      <c r="L207" s="3" t="str" cm="1">
        <f t="array" ref="L20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07" s="3">
        <v>9</v>
      </c>
      <c r="N207" s="3" t="str" cm="1">
        <f t="array" ref="N20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07" s="3">
        <v>0</v>
      </c>
      <c r="P207" s="3" t="str" cm="1">
        <f t="array" ref="P20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Ниже базового</v>
      </c>
      <c r="Q207" s="3">
        <v>15</v>
      </c>
      <c r="R207" s="3" t="str" cm="1">
        <f t="array" ref="R20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07" s="3">
        <v>15</v>
      </c>
      <c r="T207" s="3" t="str" cm="1">
        <f t="array" ref="T20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207" s="3">
        <v>1</v>
      </c>
      <c r="V207" s="3" t="str" cm="1">
        <f t="array" ref="V20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07" s="3">
        <v>15</v>
      </c>
      <c r="X207" s="3" t="str" cm="1">
        <f t="array" ref="X20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208" spans="1:24" x14ac:dyDescent="0.25">
      <c r="A208" s="7">
        <v>506065549</v>
      </c>
      <c r="B208" t="s">
        <v>413</v>
      </c>
      <c r="C208" t="s">
        <v>428</v>
      </c>
      <c r="D208" s="3">
        <v>2</v>
      </c>
      <c r="E208" s="3">
        <v>184</v>
      </c>
      <c r="F208" s="3">
        <v>197</v>
      </c>
      <c r="G208" s="3">
        <v>4</v>
      </c>
      <c r="H208" s="3" t="s">
        <v>6</v>
      </c>
      <c r="I208" s="3">
        <v>30</v>
      </c>
      <c r="J208" s="3" t="str" cm="1">
        <f t="array" ref="J20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208" s="3">
        <v>21</v>
      </c>
      <c r="L208" s="3" t="str" cm="1">
        <f t="array" ref="L20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08" s="3">
        <v>17</v>
      </c>
      <c r="N208" s="3" t="str" cm="1">
        <f t="array" ref="N20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208" s="3">
        <v>21</v>
      </c>
      <c r="P208" s="3" t="str" cm="1">
        <f t="array" ref="P20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208" s="3">
        <v>20</v>
      </c>
      <c r="R208" s="3" t="str" cm="1">
        <f t="array" ref="R20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208" s="3">
        <v>37</v>
      </c>
      <c r="T208" s="3" t="str" cm="1">
        <f t="array" ref="T20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208" s="3">
        <v>12</v>
      </c>
      <c r="V208" s="3" t="str" cm="1">
        <f t="array" ref="V20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08" s="3">
        <v>26</v>
      </c>
      <c r="X208" s="3" t="str" cm="1">
        <f t="array" ref="X20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209" spans="1:24" x14ac:dyDescent="0.25">
      <c r="A209" s="7">
        <v>509006453</v>
      </c>
      <c r="B209" t="s">
        <v>413</v>
      </c>
      <c r="C209" t="s">
        <v>429</v>
      </c>
      <c r="D209" s="3">
        <v>6</v>
      </c>
      <c r="E209" s="3">
        <v>126</v>
      </c>
      <c r="F209" s="3">
        <v>192</v>
      </c>
      <c r="G209" s="3">
        <v>3</v>
      </c>
      <c r="H209" s="3" t="s">
        <v>5</v>
      </c>
      <c r="I209" s="3">
        <v>18</v>
      </c>
      <c r="J209" s="3" t="str" cm="1">
        <f t="array" ref="J20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09" s="3">
        <v>18</v>
      </c>
      <c r="L209" s="3" t="str" cm="1">
        <f t="array" ref="L20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09" s="3">
        <v>11</v>
      </c>
      <c r="N209" s="3" t="str" cm="1">
        <f t="array" ref="N20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09" s="3">
        <v>17</v>
      </c>
      <c r="P209" s="3" t="str" cm="1">
        <f t="array" ref="P20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09" s="3">
        <v>15</v>
      </c>
      <c r="R209" s="3" t="str" cm="1">
        <f t="array" ref="R20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09" s="3">
        <v>18</v>
      </c>
      <c r="T209" s="3" t="str" cm="1">
        <f t="array" ref="T20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209" s="3">
        <v>10</v>
      </c>
      <c r="V209" s="3" t="str" cm="1">
        <f t="array" ref="V20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09" s="3">
        <v>19</v>
      </c>
      <c r="X209" s="3" t="str" cm="1">
        <f t="array" ref="X20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10" spans="1:24" x14ac:dyDescent="0.25">
      <c r="A210" s="7">
        <v>509006372</v>
      </c>
      <c r="B210" t="s">
        <v>413</v>
      </c>
      <c r="C210" t="s">
        <v>430</v>
      </c>
      <c r="D210" s="3">
        <v>1</v>
      </c>
      <c r="E210" s="3">
        <v>206</v>
      </c>
      <c r="F210" s="3">
        <v>213</v>
      </c>
      <c r="G210" s="3">
        <v>4</v>
      </c>
      <c r="H210" s="3" t="s">
        <v>6</v>
      </c>
      <c r="I210" s="3">
        <v>30</v>
      </c>
      <c r="J210" s="3" t="str" cm="1">
        <f t="array" ref="J21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210" s="3">
        <v>21</v>
      </c>
      <c r="L210" s="3" t="str" cm="1">
        <f t="array" ref="L21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10" s="3">
        <v>19</v>
      </c>
      <c r="N210" s="3" t="str" cm="1">
        <f t="array" ref="N21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210" s="3">
        <v>22</v>
      </c>
      <c r="P210" s="3" t="str" cm="1">
        <f t="array" ref="P21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210" s="3">
        <v>24</v>
      </c>
      <c r="R210" s="3" t="str" cm="1">
        <f t="array" ref="R21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210" s="3">
        <v>48</v>
      </c>
      <c r="T210" s="3" t="str" cm="1">
        <f t="array" ref="T21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210" s="3">
        <v>14</v>
      </c>
      <c r="V210" s="3" t="str" cm="1">
        <f t="array" ref="V21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10" s="3">
        <v>28</v>
      </c>
      <c r="X210" s="3" t="str" cm="1">
        <f t="array" ref="X21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211" spans="1:24" x14ac:dyDescent="0.25">
      <c r="A211" s="7">
        <v>509006608</v>
      </c>
      <c r="B211" t="s">
        <v>413</v>
      </c>
      <c r="C211" t="s">
        <v>431</v>
      </c>
      <c r="D211" s="3">
        <v>1</v>
      </c>
      <c r="E211" s="3">
        <v>161</v>
      </c>
      <c r="F211" s="3">
        <v>213</v>
      </c>
      <c r="G211" s="3">
        <v>1</v>
      </c>
      <c r="H211" s="3" t="s">
        <v>7</v>
      </c>
      <c r="I211" s="3">
        <v>0</v>
      </c>
      <c r="J211" s="3" t="str" cm="1">
        <f t="array" ref="J21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Ниже базового</v>
      </c>
      <c r="K211" s="3">
        <v>18</v>
      </c>
      <c r="L211" s="3" t="str" cm="1">
        <f t="array" ref="L21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11" s="3">
        <v>18</v>
      </c>
      <c r="N211" s="3" t="str" cm="1">
        <f t="array" ref="N21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211" s="3">
        <v>20</v>
      </c>
      <c r="P211" s="3" t="str" cm="1">
        <f t="array" ref="P21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211" s="3">
        <v>21</v>
      </c>
      <c r="R211" s="3" t="str" cm="1">
        <f t="array" ref="R21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211" s="3">
        <v>44</v>
      </c>
      <c r="T211" s="3" t="str" cm="1">
        <f t="array" ref="T21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211" s="3">
        <v>14</v>
      </c>
      <c r="V211" s="3" t="str" cm="1">
        <f t="array" ref="V21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11" s="3">
        <v>26</v>
      </c>
      <c r="X211" s="3" t="str" cm="1">
        <f t="array" ref="X21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212" spans="1:24" x14ac:dyDescent="0.25">
      <c r="A212" s="7">
        <v>509006661</v>
      </c>
      <c r="B212" t="s">
        <v>413</v>
      </c>
      <c r="C212" t="s">
        <v>432</v>
      </c>
      <c r="D212" s="3">
        <v>6</v>
      </c>
      <c r="E212" s="3">
        <v>140</v>
      </c>
      <c r="F212" s="3">
        <v>192</v>
      </c>
      <c r="G212" s="3">
        <v>3</v>
      </c>
      <c r="H212" s="3" t="s">
        <v>5</v>
      </c>
      <c r="I212" s="3">
        <v>24</v>
      </c>
      <c r="J212" s="3" t="str" cm="1">
        <f t="array" ref="J21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12" s="3">
        <v>18</v>
      </c>
      <c r="L212" s="3" t="str" cm="1">
        <f t="array" ref="L21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12" s="3">
        <v>10</v>
      </c>
      <c r="N212" s="3" t="str" cm="1">
        <f t="array" ref="N21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12" s="3">
        <v>19</v>
      </c>
      <c r="P212" s="3" t="str" cm="1">
        <f t="array" ref="P21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12" s="3">
        <v>16</v>
      </c>
      <c r="R212" s="3" t="str" cm="1">
        <f t="array" ref="R21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12" s="3">
        <v>22</v>
      </c>
      <c r="T212" s="3" t="str" cm="1">
        <f t="array" ref="T21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212" s="3">
        <v>11</v>
      </c>
      <c r="V212" s="3" t="str" cm="1">
        <f t="array" ref="V21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12" s="3">
        <v>20</v>
      </c>
      <c r="X212" s="3" t="str" cm="1">
        <f t="array" ref="X21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13" spans="1:24" x14ac:dyDescent="0.25">
      <c r="A213" s="7">
        <v>510008335</v>
      </c>
      <c r="B213" t="s">
        <v>433</v>
      </c>
      <c r="C213" t="s">
        <v>434</v>
      </c>
      <c r="D213" s="3">
        <v>1</v>
      </c>
      <c r="E213" s="3">
        <v>150</v>
      </c>
      <c r="F213" s="3">
        <v>213</v>
      </c>
      <c r="G213" s="3">
        <v>3</v>
      </c>
      <c r="H213" s="3" t="s">
        <v>5</v>
      </c>
      <c r="I213" s="3">
        <v>21</v>
      </c>
      <c r="J213" s="3" t="str" cm="1">
        <f t="array" ref="J21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13" s="3">
        <v>14</v>
      </c>
      <c r="L213" s="3" t="str" cm="1">
        <f t="array" ref="L21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13" s="3">
        <v>12</v>
      </c>
      <c r="N213" s="3" t="str" cm="1">
        <f t="array" ref="N21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13" s="3">
        <v>19</v>
      </c>
      <c r="P213" s="3" t="str" cm="1">
        <f t="array" ref="P21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13" s="3">
        <v>17</v>
      </c>
      <c r="R213" s="3" t="str" cm="1">
        <f t="array" ref="R21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13" s="3">
        <v>35</v>
      </c>
      <c r="T213" s="3" t="str" cm="1">
        <f t="array" ref="T21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13" s="3">
        <v>10</v>
      </c>
      <c r="V213" s="3" t="str" cm="1">
        <f t="array" ref="V21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13" s="3">
        <v>22</v>
      </c>
      <c r="X213" s="3" t="str" cm="1">
        <f t="array" ref="X21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14" spans="1:24" x14ac:dyDescent="0.25">
      <c r="A214" s="7">
        <v>510008423</v>
      </c>
      <c r="B214" t="s">
        <v>433</v>
      </c>
      <c r="C214" t="s">
        <v>435</v>
      </c>
      <c r="D214" s="3">
        <v>1</v>
      </c>
      <c r="E214" s="3">
        <v>128</v>
      </c>
      <c r="F214" s="3">
        <v>213</v>
      </c>
      <c r="G214" s="3">
        <v>1</v>
      </c>
      <c r="H214" s="3" t="s">
        <v>7</v>
      </c>
      <c r="I214" s="3">
        <v>21</v>
      </c>
      <c r="J214" s="3" t="str" cm="1">
        <f t="array" ref="J21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14" s="3">
        <v>15</v>
      </c>
      <c r="L214" s="3" t="str" cm="1">
        <f t="array" ref="L21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14" s="3">
        <v>14</v>
      </c>
      <c r="N214" s="3" t="str" cm="1">
        <f t="array" ref="N21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14" s="3">
        <v>16</v>
      </c>
      <c r="P214" s="3" t="str" cm="1">
        <f t="array" ref="P21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14" s="3">
        <v>14</v>
      </c>
      <c r="R214" s="3" t="str" cm="1">
        <f t="array" ref="R21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14" s="3">
        <v>31</v>
      </c>
      <c r="T214" s="3" t="str" cm="1">
        <f t="array" ref="T21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14" s="3">
        <v>0</v>
      </c>
      <c r="V214" s="3" t="str" cm="1">
        <f t="array" ref="V21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Ниже базового</v>
      </c>
      <c r="W214" s="3">
        <v>17</v>
      </c>
      <c r="X214" s="3" t="str" cm="1">
        <f t="array" ref="X21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15" spans="1:24" x14ac:dyDescent="0.25">
      <c r="A215" s="7">
        <v>510008649</v>
      </c>
      <c r="B215" t="s">
        <v>433</v>
      </c>
      <c r="C215" t="s">
        <v>436</v>
      </c>
      <c r="D215" s="3">
        <v>1</v>
      </c>
      <c r="E215" s="3">
        <v>139</v>
      </c>
      <c r="F215" s="3">
        <v>213</v>
      </c>
      <c r="G215" s="3">
        <v>3</v>
      </c>
      <c r="H215" s="3" t="s">
        <v>5</v>
      </c>
      <c r="I215" s="3">
        <v>24</v>
      </c>
      <c r="J215" s="3" t="str" cm="1">
        <f t="array" ref="J21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15" s="3">
        <v>12</v>
      </c>
      <c r="L215" s="3" t="str" cm="1">
        <f t="array" ref="L21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215" s="3">
        <v>11</v>
      </c>
      <c r="N215" s="3" t="str" cm="1">
        <f t="array" ref="N21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15" s="3">
        <v>15</v>
      </c>
      <c r="P215" s="3" t="str" cm="1">
        <f t="array" ref="P21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215" s="3">
        <v>15</v>
      </c>
      <c r="R215" s="3" t="str" cm="1">
        <f t="array" ref="R21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15" s="3">
        <v>33</v>
      </c>
      <c r="T215" s="3" t="str" cm="1">
        <f t="array" ref="T21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15" s="3">
        <v>11</v>
      </c>
      <c r="V215" s="3" t="str" cm="1">
        <f t="array" ref="V21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15" s="3">
        <v>18</v>
      </c>
      <c r="X215" s="3" t="str" cm="1">
        <f t="array" ref="X21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16" spans="1:24" x14ac:dyDescent="0.25">
      <c r="A216" s="7">
        <v>510008293</v>
      </c>
      <c r="B216" t="s">
        <v>433</v>
      </c>
      <c r="C216" t="s">
        <v>437</v>
      </c>
      <c r="D216" s="3">
        <v>1</v>
      </c>
      <c r="E216" s="3">
        <v>157</v>
      </c>
      <c r="F216" s="3">
        <v>213</v>
      </c>
      <c r="G216" s="3">
        <v>3</v>
      </c>
      <c r="H216" s="3" t="s">
        <v>5</v>
      </c>
      <c r="I216" s="3">
        <v>24</v>
      </c>
      <c r="J216" s="3" t="str" cm="1">
        <f t="array" ref="J21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16" s="3">
        <v>18</v>
      </c>
      <c r="L216" s="3" t="str" cm="1">
        <f t="array" ref="L21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16" s="3">
        <v>15</v>
      </c>
      <c r="N216" s="3" t="str" cm="1">
        <f t="array" ref="N21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16" s="3">
        <v>18</v>
      </c>
      <c r="P216" s="3" t="str" cm="1">
        <f t="array" ref="P21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16" s="3">
        <v>15</v>
      </c>
      <c r="R216" s="3" t="str" cm="1">
        <f t="array" ref="R21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16" s="3">
        <v>36</v>
      </c>
      <c r="T216" s="3" t="str" cm="1">
        <f t="array" ref="T21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16" s="3">
        <v>12</v>
      </c>
      <c r="V216" s="3" t="str" cm="1">
        <f t="array" ref="V21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16" s="3">
        <v>19</v>
      </c>
      <c r="X216" s="3" t="str" cm="1">
        <f t="array" ref="X21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17" spans="1:24" x14ac:dyDescent="0.25">
      <c r="A217" s="7">
        <v>510008688</v>
      </c>
      <c r="B217" t="s">
        <v>433</v>
      </c>
      <c r="C217" t="s">
        <v>438</v>
      </c>
      <c r="D217" s="3">
        <v>1</v>
      </c>
      <c r="E217" s="3">
        <v>159</v>
      </c>
      <c r="F217" s="3">
        <v>213</v>
      </c>
      <c r="G217" s="3">
        <v>3</v>
      </c>
      <c r="H217" s="3" t="s">
        <v>5</v>
      </c>
      <c r="I217" s="3">
        <v>21</v>
      </c>
      <c r="J217" s="3" t="str" cm="1">
        <f t="array" ref="J21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17" s="3">
        <v>16</v>
      </c>
      <c r="L217" s="3" t="str" cm="1">
        <f t="array" ref="L21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17" s="3">
        <v>15</v>
      </c>
      <c r="N217" s="3" t="str" cm="1">
        <f t="array" ref="N21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17" s="3">
        <v>19</v>
      </c>
      <c r="P217" s="3" t="str" cm="1">
        <f t="array" ref="P21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17" s="3">
        <v>19</v>
      </c>
      <c r="R217" s="3" t="str" cm="1">
        <f t="array" ref="R21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17" s="3">
        <v>33</v>
      </c>
      <c r="T217" s="3" t="str" cm="1">
        <f t="array" ref="T21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17" s="3">
        <v>13</v>
      </c>
      <c r="V217" s="3" t="str" cm="1">
        <f t="array" ref="V21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17" s="3">
        <v>23</v>
      </c>
      <c r="X217" s="3" t="str" cm="1">
        <f t="array" ref="X21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18" spans="1:24" x14ac:dyDescent="0.25">
      <c r="A218" s="7">
        <v>510008462</v>
      </c>
      <c r="B218" t="s">
        <v>433</v>
      </c>
      <c r="C218" t="s">
        <v>439</v>
      </c>
      <c r="D218" s="3">
        <v>1</v>
      </c>
      <c r="E218" s="3">
        <v>178</v>
      </c>
      <c r="F218" s="3">
        <v>213</v>
      </c>
      <c r="G218" s="3">
        <v>4</v>
      </c>
      <c r="H218" s="3" t="s">
        <v>6</v>
      </c>
      <c r="I218" s="3">
        <v>26</v>
      </c>
      <c r="J218" s="3" t="str" cm="1">
        <f t="array" ref="J21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18" s="3">
        <v>19</v>
      </c>
      <c r="L218" s="3" t="str" cm="1">
        <f t="array" ref="L21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18" s="3">
        <v>16</v>
      </c>
      <c r="N218" s="3" t="str" cm="1">
        <f t="array" ref="N21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18" s="3">
        <v>19</v>
      </c>
      <c r="P218" s="3" t="str" cm="1">
        <f t="array" ref="P21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18" s="3">
        <v>21</v>
      </c>
      <c r="R218" s="3" t="str" cm="1">
        <f t="array" ref="R21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218" s="3">
        <v>40</v>
      </c>
      <c r="T218" s="3" t="str" cm="1">
        <f t="array" ref="T21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218" s="3">
        <v>12</v>
      </c>
      <c r="V218" s="3" t="str" cm="1">
        <f t="array" ref="V21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18" s="3">
        <v>25</v>
      </c>
      <c r="X218" s="3" t="str" cm="1">
        <f t="array" ref="X21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219" spans="1:24" x14ac:dyDescent="0.25">
      <c r="A219" s="7">
        <v>510008367</v>
      </c>
      <c r="B219" t="s">
        <v>433</v>
      </c>
      <c r="C219" t="s">
        <v>440</v>
      </c>
      <c r="D219" s="3">
        <v>1</v>
      </c>
      <c r="E219" s="3">
        <v>156</v>
      </c>
      <c r="F219" s="3">
        <v>213</v>
      </c>
      <c r="G219" s="3">
        <v>3</v>
      </c>
      <c r="H219" s="3" t="s">
        <v>5</v>
      </c>
      <c r="I219" s="3">
        <v>22</v>
      </c>
      <c r="J219" s="3" t="str" cm="1">
        <f t="array" ref="J21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19" s="3">
        <v>16</v>
      </c>
      <c r="L219" s="3" t="str" cm="1">
        <f t="array" ref="L21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19" s="3">
        <v>13</v>
      </c>
      <c r="N219" s="3" t="str" cm="1">
        <f t="array" ref="N21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19" s="3">
        <v>18</v>
      </c>
      <c r="P219" s="3" t="str" cm="1">
        <f t="array" ref="P21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19" s="3">
        <v>18</v>
      </c>
      <c r="R219" s="3" t="str" cm="1">
        <f t="array" ref="R21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19" s="3">
        <v>40</v>
      </c>
      <c r="T219" s="3" t="str" cm="1">
        <f t="array" ref="T21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219" s="3">
        <v>11</v>
      </c>
      <c r="V219" s="3" t="str" cm="1">
        <f t="array" ref="V21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19" s="3">
        <v>18</v>
      </c>
      <c r="X219" s="3" t="str" cm="1">
        <f t="array" ref="X21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20" spans="1:24" x14ac:dyDescent="0.25">
      <c r="A220" s="7">
        <v>510008663</v>
      </c>
      <c r="B220" t="s">
        <v>433</v>
      </c>
      <c r="C220" t="s">
        <v>441</v>
      </c>
      <c r="D220" s="3">
        <v>1</v>
      </c>
      <c r="E220" s="3">
        <v>185</v>
      </c>
      <c r="F220" s="3">
        <v>213</v>
      </c>
      <c r="G220" s="3">
        <v>4</v>
      </c>
      <c r="H220" s="3" t="s">
        <v>6</v>
      </c>
      <c r="I220" s="3">
        <v>27</v>
      </c>
      <c r="J220" s="3" t="str" cm="1">
        <f t="array" ref="J22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220" s="3">
        <v>20</v>
      </c>
      <c r="L220" s="3" t="str" cm="1">
        <f t="array" ref="L22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20" s="3">
        <v>17</v>
      </c>
      <c r="N220" s="3" t="str" cm="1">
        <f t="array" ref="N22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220" s="3">
        <v>21</v>
      </c>
      <c r="P220" s="3" t="str" cm="1">
        <f t="array" ref="P22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220" s="3">
        <v>20</v>
      </c>
      <c r="R220" s="3" t="str" cm="1">
        <f t="array" ref="R22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20" s="3">
        <v>40</v>
      </c>
      <c r="T220" s="3" t="str" cm="1">
        <f t="array" ref="T22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220" s="3">
        <v>13</v>
      </c>
      <c r="V220" s="3" t="str" cm="1">
        <f t="array" ref="V22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20" s="3">
        <v>27</v>
      </c>
      <c r="X220" s="3" t="str" cm="1">
        <f t="array" ref="X22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221" spans="1:24" x14ac:dyDescent="0.25">
      <c r="A221" s="7">
        <v>510008656</v>
      </c>
      <c r="B221" t="s">
        <v>433</v>
      </c>
      <c r="C221" t="s">
        <v>442</v>
      </c>
      <c r="D221" s="3">
        <v>1</v>
      </c>
      <c r="E221" s="3">
        <v>148</v>
      </c>
      <c r="F221" s="3">
        <v>213</v>
      </c>
      <c r="G221" s="3">
        <v>3</v>
      </c>
      <c r="H221" s="3" t="s">
        <v>5</v>
      </c>
      <c r="I221" s="3">
        <v>25</v>
      </c>
      <c r="J221" s="3" t="str" cm="1">
        <f t="array" ref="J22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21" s="3">
        <v>17</v>
      </c>
      <c r="L221" s="3" t="str" cm="1">
        <f t="array" ref="L22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21" s="3">
        <v>14</v>
      </c>
      <c r="N221" s="3" t="str" cm="1">
        <f t="array" ref="N22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21" s="3">
        <v>18</v>
      </c>
      <c r="P221" s="3" t="str" cm="1">
        <f t="array" ref="P22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21" s="3">
        <v>16</v>
      </c>
      <c r="R221" s="3" t="str" cm="1">
        <f t="array" ref="R22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21" s="3">
        <v>28</v>
      </c>
      <c r="T221" s="3" t="str" cm="1">
        <f t="array" ref="T22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221" s="3">
        <v>10</v>
      </c>
      <c r="V221" s="3" t="str" cm="1">
        <f t="array" ref="V22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21" s="3">
        <v>20</v>
      </c>
      <c r="X221" s="3" t="str" cm="1">
        <f t="array" ref="X22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22" spans="1:24" x14ac:dyDescent="0.25">
      <c r="A222" s="7">
        <v>510008215</v>
      </c>
      <c r="B222" t="s">
        <v>433</v>
      </c>
      <c r="C222" t="s">
        <v>443</v>
      </c>
      <c r="D222" s="3">
        <v>2</v>
      </c>
      <c r="E222" s="3">
        <v>167</v>
      </c>
      <c r="F222" s="3">
        <v>197</v>
      </c>
      <c r="G222" s="3">
        <v>4</v>
      </c>
      <c r="H222" s="3" t="s">
        <v>6</v>
      </c>
      <c r="I222" s="3">
        <v>28</v>
      </c>
      <c r="J222" s="3" t="str" cm="1">
        <f t="array" ref="J22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222" s="3">
        <v>19</v>
      </c>
      <c r="L222" s="3" t="str" cm="1">
        <f t="array" ref="L22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22" s="3">
        <v>13</v>
      </c>
      <c r="N222" s="3" t="str" cm="1">
        <f t="array" ref="N22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22" s="3">
        <v>20</v>
      </c>
      <c r="P222" s="3" t="str" cm="1">
        <f t="array" ref="P22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222" s="3">
        <v>19</v>
      </c>
      <c r="R222" s="3" t="str" cm="1">
        <f t="array" ref="R22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22" s="3">
        <v>35</v>
      </c>
      <c r="T222" s="3" t="str" cm="1">
        <f t="array" ref="T22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222" s="3">
        <v>9</v>
      </c>
      <c r="V222" s="3" t="str" cm="1">
        <f t="array" ref="V22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22" s="3">
        <v>24</v>
      </c>
      <c r="X222" s="3" t="str" cm="1">
        <f t="array" ref="X22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23" spans="1:24" x14ac:dyDescent="0.25">
      <c r="A223" s="7">
        <v>510008247</v>
      </c>
      <c r="B223" t="s">
        <v>433</v>
      </c>
      <c r="C223" t="s">
        <v>444</v>
      </c>
      <c r="D223" s="3">
        <v>3</v>
      </c>
      <c r="E223" s="3">
        <v>147</v>
      </c>
      <c r="F223" s="3">
        <v>182</v>
      </c>
      <c r="G223" s="3">
        <v>3</v>
      </c>
      <c r="H223" s="3" t="s">
        <v>5</v>
      </c>
      <c r="I223" s="3">
        <v>23</v>
      </c>
      <c r="J223" s="3" t="str" cm="1">
        <f t="array" ref="J22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23" s="3">
        <v>16</v>
      </c>
      <c r="L223" s="3" t="str" cm="1">
        <f t="array" ref="L22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23" s="3">
        <v>15</v>
      </c>
      <c r="N223" s="3" t="str" cm="1">
        <f t="array" ref="N22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223" s="3">
        <v>20</v>
      </c>
      <c r="P223" s="3" t="str" cm="1">
        <f t="array" ref="P22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223" s="3">
        <v>18</v>
      </c>
      <c r="R223" s="3" t="str" cm="1">
        <f t="array" ref="R22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23" s="3">
        <v>32</v>
      </c>
      <c r="T223" s="3" t="str" cm="1">
        <f t="array" ref="T22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23" s="3">
        <v>1</v>
      </c>
      <c r="V223" s="3" t="str" cm="1">
        <f t="array" ref="V22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23" s="3">
        <v>22</v>
      </c>
      <c r="X223" s="3" t="str" cm="1">
        <f t="array" ref="X22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24" spans="1:24" x14ac:dyDescent="0.25">
      <c r="A224" s="7">
        <v>510008720</v>
      </c>
      <c r="B224" t="s">
        <v>433</v>
      </c>
      <c r="C224" t="s">
        <v>445</v>
      </c>
      <c r="D224" s="3">
        <v>1</v>
      </c>
      <c r="E224" s="3">
        <v>137</v>
      </c>
      <c r="F224" s="3">
        <v>213</v>
      </c>
      <c r="G224" s="3">
        <v>3</v>
      </c>
      <c r="H224" s="3" t="s">
        <v>5</v>
      </c>
      <c r="I224" s="3">
        <v>18</v>
      </c>
      <c r="J224" s="3" t="str" cm="1">
        <f t="array" ref="J22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24" s="3">
        <v>16</v>
      </c>
      <c r="L224" s="3" t="str" cm="1">
        <f t="array" ref="L22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24" s="3">
        <v>12</v>
      </c>
      <c r="N224" s="3" t="str" cm="1">
        <f t="array" ref="N22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24" s="3">
        <v>16</v>
      </c>
      <c r="P224" s="3" t="str" cm="1">
        <f t="array" ref="P22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24" s="3">
        <v>13</v>
      </c>
      <c r="R224" s="3" t="str" cm="1">
        <f t="array" ref="R22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24" s="3">
        <v>32</v>
      </c>
      <c r="T224" s="3" t="str" cm="1">
        <f t="array" ref="T22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24" s="3">
        <v>10</v>
      </c>
      <c r="V224" s="3" t="str" cm="1">
        <f t="array" ref="V22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24" s="3">
        <v>20</v>
      </c>
      <c r="X224" s="3" t="str" cm="1">
        <f t="array" ref="X22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25" spans="1:24" x14ac:dyDescent="0.25">
      <c r="A225" s="7">
        <v>510008536</v>
      </c>
      <c r="B225" t="s">
        <v>433</v>
      </c>
      <c r="C225" t="s">
        <v>446</v>
      </c>
      <c r="D225" s="3">
        <v>2</v>
      </c>
      <c r="E225" s="3">
        <v>171</v>
      </c>
      <c r="F225" s="3">
        <v>197</v>
      </c>
      <c r="G225" s="3">
        <v>4</v>
      </c>
      <c r="H225" s="3" t="s">
        <v>6</v>
      </c>
      <c r="I225" s="3">
        <v>29</v>
      </c>
      <c r="J225" s="3" t="str" cm="1">
        <f t="array" ref="J22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225" s="3">
        <v>17</v>
      </c>
      <c r="L225" s="3" t="str" cm="1">
        <f t="array" ref="L22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25" s="3">
        <v>15</v>
      </c>
      <c r="N225" s="3" t="str" cm="1">
        <f t="array" ref="N22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25" s="3">
        <v>20</v>
      </c>
      <c r="P225" s="3" t="str" cm="1">
        <f t="array" ref="P22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225" s="3">
        <v>19</v>
      </c>
      <c r="R225" s="3" t="str" cm="1">
        <f t="array" ref="R22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25" s="3">
        <v>31</v>
      </c>
      <c r="T225" s="3" t="str" cm="1">
        <f t="array" ref="T22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25" s="3">
        <v>14</v>
      </c>
      <c r="V225" s="3" t="str" cm="1">
        <f t="array" ref="V22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25" s="3">
        <v>26</v>
      </c>
      <c r="X225" s="3" t="str" cm="1">
        <f t="array" ref="X22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226" spans="1:24" x14ac:dyDescent="0.25">
      <c r="A226" s="7">
        <v>510008342</v>
      </c>
      <c r="B226" t="s">
        <v>433</v>
      </c>
      <c r="C226" t="s">
        <v>447</v>
      </c>
      <c r="D226" s="3">
        <v>1</v>
      </c>
      <c r="E226" s="3">
        <v>92</v>
      </c>
      <c r="F226" s="3">
        <v>213</v>
      </c>
      <c r="G226" s="3">
        <v>1</v>
      </c>
      <c r="H226" s="3" t="s">
        <v>7</v>
      </c>
      <c r="I226" s="3">
        <v>19</v>
      </c>
      <c r="J226" s="3" t="str" cm="1">
        <f t="array" ref="J22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26" s="3">
        <v>13</v>
      </c>
      <c r="L226" s="3" t="str" cm="1">
        <f t="array" ref="L22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26" s="3">
        <v>10</v>
      </c>
      <c r="N226" s="3" t="str" cm="1">
        <f t="array" ref="N22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26" s="3">
        <v>14</v>
      </c>
      <c r="P226" s="3" t="str" cm="1">
        <f t="array" ref="P22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226" s="3">
        <v>13</v>
      </c>
      <c r="R226" s="3" t="str" cm="1">
        <f t="array" ref="R22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26" s="3">
        <v>0</v>
      </c>
      <c r="T226" s="3" t="str" cm="1">
        <f t="array" ref="T22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226" s="3">
        <v>7</v>
      </c>
      <c r="V226" s="3" t="str" cm="1">
        <f t="array" ref="V22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226" s="3">
        <v>16</v>
      </c>
      <c r="X226" s="3" t="str" cm="1">
        <f t="array" ref="X22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227" spans="1:24" x14ac:dyDescent="0.25">
      <c r="A227" s="7">
        <v>510008381</v>
      </c>
      <c r="B227" t="s">
        <v>433</v>
      </c>
      <c r="C227" t="s">
        <v>448</v>
      </c>
      <c r="D227" s="3">
        <v>4</v>
      </c>
      <c r="E227" s="3">
        <v>117</v>
      </c>
      <c r="F227" s="3">
        <v>166</v>
      </c>
      <c r="G227" s="3">
        <v>3</v>
      </c>
      <c r="H227" s="3" t="s">
        <v>5</v>
      </c>
      <c r="I227" s="3">
        <v>22</v>
      </c>
      <c r="J227" s="3" t="str" cm="1">
        <f t="array" ref="J22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27" s="3">
        <v>14</v>
      </c>
      <c r="L227" s="3" t="str" cm="1">
        <f t="array" ref="L22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27" s="3">
        <v>11</v>
      </c>
      <c r="N227" s="3" t="str" cm="1">
        <f t="array" ref="N22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27" s="3">
        <v>16</v>
      </c>
      <c r="P227" s="3" t="str" cm="1">
        <f t="array" ref="P22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27" s="3">
        <v>16</v>
      </c>
      <c r="R227" s="3" t="str" cm="1">
        <f t="array" ref="R22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27" s="3">
        <v>19</v>
      </c>
      <c r="T227" s="3" t="str" cm="1">
        <f t="array" ref="T22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27" s="3">
        <v>1</v>
      </c>
      <c r="V227" s="3" t="str" cm="1">
        <f t="array" ref="V22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27" s="3">
        <v>18</v>
      </c>
      <c r="X227" s="3" t="str" cm="1">
        <f t="array" ref="X22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28" spans="1:24" x14ac:dyDescent="0.25">
      <c r="A228" s="7">
        <v>510008286</v>
      </c>
      <c r="B228" t="s">
        <v>433</v>
      </c>
      <c r="C228" t="s">
        <v>449</v>
      </c>
      <c r="D228" s="3">
        <v>2</v>
      </c>
      <c r="E228" s="3">
        <v>168</v>
      </c>
      <c r="F228" s="3">
        <v>197</v>
      </c>
      <c r="G228" s="3">
        <v>4</v>
      </c>
      <c r="H228" s="3" t="s">
        <v>6</v>
      </c>
      <c r="I228" s="3">
        <v>25</v>
      </c>
      <c r="J228" s="3" t="str" cm="1">
        <f t="array" ref="J22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28" s="3">
        <v>21</v>
      </c>
      <c r="L228" s="3" t="str" cm="1">
        <f t="array" ref="L22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28" s="3">
        <v>16</v>
      </c>
      <c r="N228" s="3" t="str" cm="1">
        <f t="array" ref="N22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228" s="3">
        <v>21</v>
      </c>
      <c r="P228" s="3" t="str" cm="1">
        <f t="array" ref="P22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228" s="3">
        <v>21</v>
      </c>
      <c r="R228" s="3" t="str" cm="1">
        <f t="array" ref="R22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228" s="3">
        <v>32</v>
      </c>
      <c r="T228" s="3" t="str" cm="1">
        <f t="array" ref="T22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228" s="3">
        <v>10</v>
      </c>
      <c r="V228" s="3" t="str" cm="1">
        <f t="array" ref="V22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28" s="3">
        <v>22</v>
      </c>
      <c r="X228" s="3" t="str" cm="1">
        <f t="array" ref="X22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29" spans="1:24" x14ac:dyDescent="0.25">
      <c r="A229" s="7">
        <v>510008279</v>
      </c>
      <c r="B229" t="s">
        <v>433</v>
      </c>
      <c r="C229" t="s">
        <v>450</v>
      </c>
      <c r="D229" s="3">
        <v>2</v>
      </c>
      <c r="E229" s="3">
        <v>161</v>
      </c>
      <c r="F229" s="3">
        <v>197</v>
      </c>
      <c r="G229" s="3">
        <v>3</v>
      </c>
      <c r="H229" s="3" t="s">
        <v>5</v>
      </c>
      <c r="I229" s="3">
        <v>24</v>
      </c>
      <c r="J229" s="3" t="str" cm="1">
        <f t="array" ref="J22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29" s="3">
        <v>18</v>
      </c>
      <c r="L229" s="3" t="str" cm="1">
        <f t="array" ref="L22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29" s="3">
        <v>14</v>
      </c>
      <c r="N229" s="3" t="str" cm="1">
        <f t="array" ref="N22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29" s="3">
        <v>19</v>
      </c>
      <c r="P229" s="3" t="str" cm="1">
        <f t="array" ref="P22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29" s="3">
        <v>18</v>
      </c>
      <c r="R229" s="3" t="str" cm="1">
        <f t="array" ref="R22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29" s="3">
        <v>31</v>
      </c>
      <c r="T229" s="3" t="str" cm="1">
        <f t="array" ref="T22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29" s="3">
        <v>14</v>
      </c>
      <c r="V229" s="3" t="str" cm="1">
        <f t="array" ref="V22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29" s="3">
        <v>23</v>
      </c>
      <c r="X229" s="3" t="str" cm="1">
        <f t="array" ref="X22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30" spans="1:24" x14ac:dyDescent="0.25">
      <c r="A230" s="7">
        <v>510008543</v>
      </c>
      <c r="B230" t="s">
        <v>433</v>
      </c>
      <c r="C230" t="s">
        <v>451</v>
      </c>
      <c r="D230" s="3">
        <v>5</v>
      </c>
      <c r="E230" s="3">
        <v>146</v>
      </c>
      <c r="F230" s="3">
        <v>208</v>
      </c>
      <c r="G230" s="3">
        <v>3</v>
      </c>
      <c r="H230" s="3" t="s">
        <v>5</v>
      </c>
      <c r="I230" s="3">
        <v>22</v>
      </c>
      <c r="J230" s="3" t="str" cm="1">
        <f t="array" ref="J23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30" s="3">
        <v>14</v>
      </c>
      <c r="L230" s="3" t="str" cm="1">
        <f t="array" ref="L23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30" s="3">
        <v>13</v>
      </c>
      <c r="N230" s="3" t="str" cm="1">
        <f t="array" ref="N23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30" s="3">
        <v>19</v>
      </c>
      <c r="P230" s="3" t="str" cm="1">
        <f t="array" ref="P23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30" s="3">
        <v>17</v>
      </c>
      <c r="R230" s="3" t="str" cm="1">
        <f t="array" ref="R23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30" s="3">
        <v>28</v>
      </c>
      <c r="T230" s="3" t="str" cm="1">
        <f t="array" ref="T23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30" s="3">
        <v>13</v>
      </c>
      <c r="V230" s="3" t="str" cm="1">
        <f t="array" ref="V23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30" s="3">
        <v>20</v>
      </c>
      <c r="X230" s="3" t="str" cm="1">
        <f t="array" ref="X23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31" spans="1:24" x14ac:dyDescent="0.25">
      <c r="A231" s="7">
        <v>510008303</v>
      </c>
      <c r="B231" t="s">
        <v>433</v>
      </c>
      <c r="C231" t="s">
        <v>452</v>
      </c>
      <c r="D231" s="3">
        <v>1</v>
      </c>
      <c r="E231" s="3">
        <v>120</v>
      </c>
      <c r="F231" s="3">
        <v>213</v>
      </c>
      <c r="G231" s="3">
        <v>2</v>
      </c>
      <c r="H231" s="3" t="s">
        <v>8</v>
      </c>
      <c r="I231" s="3">
        <v>21</v>
      </c>
      <c r="J231" s="3" t="str" cm="1">
        <f t="array" ref="J23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31" s="3">
        <v>12</v>
      </c>
      <c r="L231" s="3" t="str" cm="1">
        <f t="array" ref="L23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231" s="3">
        <v>13</v>
      </c>
      <c r="N231" s="3" t="str" cm="1">
        <f t="array" ref="N23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31" s="3">
        <v>15</v>
      </c>
      <c r="P231" s="3" t="str" cm="1">
        <f t="array" ref="P23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231" s="3">
        <v>13</v>
      </c>
      <c r="R231" s="3" t="str" cm="1">
        <f t="array" ref="R23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31" s="3">
        <v>22</v>
      </c>
      <c r="T231" s="3" t="str" cm="1">
        <f t="array" ref="T23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231" s="3">
        <v>9</v>
      </c>
      <c r="V231" s="3" t="str" cm="1">
        <f t="array" ref="V23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31" s="3">
        <v>15</v>
      </c>
      <c r="X231" s="3" t="str" cm="1">
        <f t="array" ref="X23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232" spans="1:24" x14ac:dyDescent="0.25">
      <c r="A232" s="7">
        <v>510008409</v>
      </c>
      <c r="B232" t="s">
        <v>433</v>
      </c>
      <c r="C232" t="s">
        <v>453</v>
      </c>
      <c r="D232" s="3">
        <v>1</v>
      </c>
      <c r="E232" s="3">
        <v>138</v>
      </c>
      <c r="F232" s="3">
        <v>213</v>
      </c>
      <c r="G232" s="3">
        <v>3</v>
      </c>
      <c r="H232" s="3" t="s">
        <v>5</v>
      </c>
      <c r="I232" s="3">
        <v>20</v>
      </c>
      <c r="J232" s="3" t="str" cm="1">
        <f t="array" ref="J23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32" s="3">
        <v>14</v>
      </c>
      <c r="L232" s="3" t="str" cm="1">
        <f t="array" ref="L23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32" s="3">
        <v>13</v>
      </c>
      <c r="N232" s="3" t="str" cm="1">
        <f t="array" ref="N23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32" s="3">
        <v>15</v>
      </c>
      <c r="P232" s="3" t="str" cm="1">
        <f t="array" ref="P23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232" s="3">
        <v>18</v>
      </c>
      <c r="R232" s="3" t="str" cm="1">
        <f t="array" ref="R23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32" s="3">
        <v>29</v>
      </c>
      <c r="T232" s="3" t="str" cm="1">
        <f t="array" ref="T23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32" s="3">
        <v>10</v>
      </c>
      <c r="V232" s="3" t="str" cm="1">
        <f t="array" ref="V23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32" s="3">
        <v>19</v>
      </c>
      <c r="X232" s="3" t="str" cm="1">
        <f t="array" ref="X23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33" spans="1:24" x14ac:dyDescent="0.25">
      <c r="A233" s="7">
        <v>510008416</v>
      </c>
      <c r="B233" t="s">
        <v>433</v>
      </c>
      <c r="C233" t="s">
        <v>454</v>
      </c>
      <c r="D233" s="3">
        <v>1</v>
      </c>
      <c r="E233" s="3">
        <v>137</v>
      </c>
      <c r="F233" s="3">
        <v>213</v>
      </c>
      <c r="G233" s="3">
        <v>2</v>
      </c>
      <c r="H233" s="3" t="s">
        <v>8</v>
      </c>
      <c r="I233" s="3">
        <v>18</v>
      </c>
      <c r="J233" s="3" t="str" cm="1">
        <f t="array" ref="J23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33" s="3">
        <v>16</v>
      </c>
      <c r="L233" s="3" t="str" cm="1">
        <f t="array" ref="L23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33" s="3">
        <v>11</v>
      </c>
      <c r="N233" s="3" t="str" cm="1">
        <f t="array" ref="N23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33" s="3">
        <v>17</v>
      </c>
      <c r="P233" s="3" t="str" cm="1">
        <f t="array" ref="P23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33" s="3">
        <v>17</v>
      </c>
      <c r="R233" s="3" t="str" cm="1">
        <f t="array" ref="R23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33" s="3">
        <v>35</v>
      </c>
      <c r="T233" s="3" t="str" cm="1">
        <f t="array" ref="T23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33" s="3">
        <v>9</v>
      </c>
      <c r="V233" s="3" t="str" cm="1">
        <f t="array" ref="V23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33" s="3">
        <v>14</v>
      </c>
      <c r="X233" s="3" t="str" cm="1">
        <f t="array" ref="X23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234" spans="1:24" x14ac:dyDescent="0.25">
      <c r="A234" s="7">
        <v>510008590</v>
      </c>
      <c r="B234" t="s">
        <v>433</v>
      </c>
      <c r="C234" t="s">
        <v>455</v>
      </c>
      <c r="D234" s="3">
        <v>1</v>
      </c>
      <c r="E234" s="3">
        <v>167</v>
      </c>
      <c r="F234" s="3">
        <v>213</v>
      </c>
      <c r="G234" s="3">
        <v>3</v>
      </c>
      <c r="H234" s="3" t="s">
        <v>5</v>
      </c>
      <c r="I234" s="3">
        <v>29</v>
      </c>
      <c r="J234" s="3" t="str" cm="1">
        <f t="array" ref="J23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234" s="3">
        <v>15</v>
      </c>
      <c r="L234" s="3" t="str" cm="1">
        <f t="array" ref="L23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34" s="3">
        <v>14</v>
      </c>
      <c r="N234" s="3" t="str" cm="1">
        <f t="array" ref="N23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34" s="3">
        <v>19</v>
      </c>
      <c r="P234" s="3" t="str" cm="1">
        <f t="array" ref="P23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34" s="3">
        <v>16</v>
      </c>
      <c r="R234" s="3" t="str" cm="1">
        <f t="array" ref="R23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34" s="3">
        <v>41</v>
      </c>
      <c r="T234" s="3" t="str" cm="1">
        <f t="array" ref="T23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234" s="3">
        <v>8</v>
      </c>
      <c r="V234" s="3" t="str" cm="1">
        <f t="array" ref="V23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34" s="3">
        <v>25</v>
      </c>
      <c r="X234" s="3" t="str" cm="1">
        <f t="array" ref="X23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235" spans="1:24" x14ac:dyDescent="0.25">
      <c r="A235" s="7">
        <v>510008222</v>
      </c>
      <c r="B235" t="s">
        <v>433</v>
      </c>
      <c r="C235" t="s">
        <v>456</v>
      </c>
      <c r="D235" s="3">
        <v>2</v>
      </c>
      <c r="E235" s="3">
        <v>143</v>
      </c>
      <c r="F235" s="3">
        <v>197</v>
      </c>
      <c r="G235" s="3">
        <v>3</v>
      </c>
      <c r="H235" s="3" t="s">
        <v>5</v>
      </c>
      <c r="I235" s="3">
        <v>23</v>
      </c>
      <c r="J235" s="3" t="str" cm="1">
        <f t="array" ref="J23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35" s="3">
        <v>13</v>
      </c>
      <c r="L235" s="3" t="str" cm="1">
        <f t="array" ref="L23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35" s="3">
        <v>12</v>
      </c>
      <c r="N235" s="3" t="str" cm="1">
        <f t="array" ref="N23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35" s="3">
        <v>19</v>
      </c>
      <c r="P235" s="3" t="str" cm="1">
        <f t="array" ref="P23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35" s="3">
        <v>17</v>
      </c>
      <c r="R235" s="3" t="str" cm="1">
        <f t="array" ref="R23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35" s="3">
        <v>25</v>
      </c>
      <c r="T235" s="3" t="str" cm="1">
        <f t="array" ref="T23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35" s="3">
        <v>12</v>
      </c>
      <c r="V235" s="3" t="str" cm="1">
        <f t="array" ref="V23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35" s="3">
        <v>22</v>
      </c>
      <c r="X235" s="3" t="str" cm="1">
        <f t="array" ref="X23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36" spans="1:24" x14ac:dyDescent="0.25">
      <c r="A236" s="7">
        <v>510008511</v>
      </c>
      <c r="B236" t="s">
        <v>433</v>
      </c>
      <c r="C236" t="s">
        <v>457</v>
      </c>
      <c r="D236" s="3">
        <v>1</v>
      </c>
      <c r="E236" s="3">
        <v>126</v>
      </c>
      <c r="F236" s="3">
        <v>213</v>
      </c>
      <c r="G236" s="3">
        <v>1</v>
      </c>
      <c r="H236" s="3" t="s">
        <v>7</v>
      </c>
      <c r="I236" s="3">
        <v>17</v>
      </c>
      <c r="J236" s="3" t="str" cm="1">
        <f t="array" ref="J23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36" s="3">
        <v>13</v>
      </c>
      <c r="L236" s="3" t="str" cm="1">
        <f t="array" ref="L23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36" s="3">
        <v>0</v>
      </c>
      <c r="N236" s="3" t="str" cm="1">
        <f t="array" ref="N23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236" s="3">
        <v>19</v>
      </c>
      <c r="P236" s="3" t="str" cm="1">
        <f t="array" ref="P23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36" s="3">
        <v>18</v>
      </c>
      <c r="R236" s="3" t="str" cm="1">
        <f t="array" ref="R23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36" s="3">
        <v>34</v>
      </c>
      <c r="T236" s="3" t="str" cm="1">
        <f t="array" ref="T23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36" s="3">
        <v>10</v>
      </c>
      <c r="V236" s="3" t="str" cm="1">
        <f t="array" ref="V23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36" s="3">
        <v>15</v>
      </c>
      <c r="X236" s="3" t="str" cm="1">
        <f t="array" ref="X23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237" spans="1:24" x14ac:dyDescent="0.25">
      <c r="A237" s="7">
        <v>510008624</v>
      </c>
      <c r="B237" t="s">
        <v>433</v>
      </c>
      <c r="C237" t="s">
        <v>458</v>
      </c>
      <c r="D237" s="3">
        <v>1</v>
      </c>
      <c r="E237" s="3">
        <v>168</v>
      </c>
      <c r="F237" s="3">
        <v>213</v>
      </c>
      <c r="G237" s="3">
        <v>3</v>
      </c>
      <c r="H237" s="3" t="s">
        <v>5</v>
      </c>
      <c r="I237" s="3">
        <v>23</v>
      </c>
      <c r="J237" s="3" t="str" cm="1">
        <f t="array" ref="J23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37" s="3">
        <v>21</v>
      </c>
      <c r="L237" s="3" t="str" cm="1">
        <f t="array" ref="L23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37" s="3">
        <v>15</v>
      </c>
      <c r="N237" s="3" t="str" cm="1">
        <f t="array" ref="N23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37" s="3">
        <v>18</v>
      </c>
      <c r="P237" s="3" t="str" cm="1">
        <f t="array" ref="P23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37" s="3">
        <v>18</v>
      </c>
      <c r="R237" s="3" t="str" cm="1">
        <f t="array" ref="R23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37" s="3">
        <v>37</v>
      </c>
      <c r="T237" s="3" t="str" cm="1">
        <f t="array" ref="T23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37" s="3">
        <v>14</v>
      </c>
      <c r="V237" s="3" t="str" cm="1">
        <f t="array" ref="V23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37" s="3">
        <v>22</v>
      </c>
      <c r="X237" s="3" t="str" cm="1">
        <f t="array" ref="X23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38" spans="1:24" x14ac:dyDescent="0.25">
      <c r="A238" s="7">
        <v>510008494</v>
      </c>
      <c r="B238" t="s">
        <v>433</v>
      </c>
      <c r="C238" t="s">
        <v>459</v>
      </c>
      <c r="D238" s="3">
        <v>1</v>
      </c>
      <c r="E238" s="3">
        <v>149</v>
      </c>
      <c r="F238" s="3">
        <v>213</v>
      </c>
      <c r="G238" s="3">
        <v>3</v>
      </c>
      <c r="H238" s="3" t="s">
        <v>5</v>
      </c>
      <c r="I238" s="3">
        <v>19</v>
      </c>
      <c r="J238" s="3" t="str" cm="1">
        <f t="array" ref="J23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38" s="3">
        <v>16</v>
      </c>
      <c r="L238" s="3" t="str" cm="1">
        <f t="array" ref="L23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38" s="3">
        <v>15</v>
      </c>
      <c r="N238" s="3" t="str" cm="1">
        <f t="array" ref="N23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38" s="3">
        <v>18</v>
      </c>
      <c r="P238" s="3" t="str" cm="1">
        <f t="array" ref="P23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38" s="3">
        <v>16</v>
      </c>
      <c r="R238" s="3" t="str" cm="1">
        <f t="array" ref="R23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38" s="3">
        <v>35</v>
      </c>
      <c r="T238" s="3" t="str" cm="1">
        <f t="array" ref="T23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38" s="3">
        <v>14</v>
      </c>
      <c r="V238" s="3" t="str" cm="1">
        <f t="array" ref="V23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38" s="3">
        <v>16</v>
      </c>
      <c r="X238" s="3" t="str" cm="1">
        <f t="array" ref="X23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239" spans="1:24" x14ac:dyDescent="0.25">
      <c r="A239" s="7">
        <v>511003040</v>
      </c>
      <c r="B239" t="s">
        <v>460</v>
      </c>
      <c r="C239" t="s">
        <v>461</v>
      </c>
      <c r="D239" s="3">
        <v>4</v>
      </c>
      <c r="E239" s="3">
        <v>86</v>
      </c>
      <c r="F239" s="3">
        <v>166</v>
      </c>
      <c r="G239" s="3">
        <v>2</v>
      </c>
      <c r="H239" s="3" t="s">
        <v>8</v>
      </c>
      <c r="I239" s="3">
        <v>15</v>
      </c>
      <c r="J239" s="3" t="str" cm="1">
        <f t="array" ref="J23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239" s="3">
        <v>14</v>
      </c>
      <c r="L239" s="3" t="str" cm="1">
        <f t="array" ref="L23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39" s="3">
        <v>7</v>
      </c>
      <c r="N239" s="3" t="str" cm="1">
        <f t="array" ref="N23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39" s="3">
        <v>11</v>
      </c>
      <c r="P239" s="3" t="str" cm="1">
        <f t="array" ref="P23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239" s="3">
        <v>9</v>
      </c>
      <c r="R239" s="3" t="str" cm="1">
        <f t="array" ref="R23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239" s="3">
        <v>16</v>
      </c>
      <c r="T239" s="3" t="str" cm="1">
        <f t="array" ref="T23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239" s="3">
        <v>0</v>
      </c>
      <c r="V239" s="3" t="str" cm="1">
        <f t="array" ref="V23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239" s="3">
        <v>14</v>
      </c>
      <c r="X239" s="3" t="str" cm="1">
        <f t="array" ref="X23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240" spans="1:24" x14ac:dyDescent="0.25">
      <c r="A240" s="7">
        <v>511003160</v>
      </c>
      <c r="B240" t="s">
        <v>460</v>
      </c>
      <c r="C240" t="s">
        <v>463</v>
      </c>
      <c r="D240" s="3">
        <v>2</v>
      </c>
      <c r="E240" s="3">
        <v>93</v>
      </c>
      <c r="F240" s="3">
        <v>197</v>
      </c>
      <c r="G240" s="3">
        <v>1</v>
      </c>
      <c r="H240" s="3" t="s">
        <v>7</v>
      </c>
      <c r="I240" s="3">
        <v>17</v>
      </c>
      <c r="J240" s="3" t="str" cm="1">
        <f t="array" ref="J24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40" s="3">
        <v>19</v>
      </c>
      <c r="L240" s="3" t="str" cm="1">
        <f t="array" ref="L24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40" s="3">
        <v>0</v>
      </c>
      <c r="N240" s="3" t="str" cm="1">
        <f t="array" ref="N24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240" s="3">
        <v>11</v>
      </c>
      <c r="P240" s="3" t="str" cm="1">
        <f t="array" ref="P24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240" s="3">
        <v>10</v>
      </c>
      <c r="R240" s="3" t="str" cm="1">
        <f t="array" ref="R24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240" s="3">
        <v>17</v>
      </c>
      <c r="T240" s="3" t="str" cm="1">
        <f t="array" ref="T24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240" s="3">
        <v>10</v>
      </c>
      <c r="V240" s="3" t="str" cm="1">
        <f t="array" ref="V24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40" s="3">
        <v>9</v>
      </c>
      <c r="X240" s="3" t="str" cm="1">
        <f t="array" ref="X24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241" spans="1:24" x14ac:dyDescent="0.25">
      <c r="A241" s="7">
        <v>511003026</v>
      </c>
      <c r="B241" t="s">
        <v>460</v>
      </c>
      <c r="C241" t="s">
        <v>464</v>
      </c>
      <c r="D241" s="3">
        <v>1</v>
      </c>
      <c r="E241" s="3">
        <v>128</v>
      </c>
      <c r="F241" s="3">
        <v>213</v>
      </c>
      <c r="G241" s="3">
        <v>3</v>
      </c>
      <c r="H241" s="3" t="s">
        <v>5</v>
      </c>
      <c r="I241" s="3">
        <v>18</v>
      </c>
      <c r="J241" s="3" t="str" cm="1">
        <f t="array" ref="J24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41" s="3">
        <v>15</v>
      </c>
      <c r="L241" s="3" t="str" cm="1">
        <f t="array" ref="L24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41" s="3">
        <v>10</v>
      </c>
      <c r="N241" s="3" t="str" cm="1">
        <f t="array" ref="N24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41" s="3">
        <v>15</v>
      </c>
      <c r="P241" s="3" t="str" cm="1">
        <f t="array" ref="P24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241" s="3">
        <v>13</v>
      </c>
      <c r="R241" s="3" t="str" cm="1">
        <f t="array" ref="R24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41" s="3">
        <v>28</v>
      </c>
      <c r="T241" s="3" t="str" cm="1">
        <f t="array" ref="T24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241" s="3">
        <v>11</v>
      </c>
      <c r="V241" s="3" t="str" cm="1">
        <f t="array" ref="V24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41" s="3">
        <v>18</v>
      </c>
      <c r="X241" s="3" t="str" cm="1">
        <f t="array" ref="X24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42" spans="1:24" x14ac:dyDescent="0.25">
      <c r="A242" s="7">
        <v>511004260</v>
      </c>
      <c r="B242" t="s">
        <v>460</v>
      </c>
      <c r="C242" t="s">
        <v>465</v>
      </c>
      <c r="D242" s="3">
        <v>2</v>
      </c>
      <c r="E242" s="3">
        <v>126</v>
      </c>
      <c r="F242" s="3">
        <v>197</v>
      </c>
      <c r="G242" s="3">
        <v>3</v>
      </c>
      <c r="H242" s="3" t="s">
        <v>5</v>
      </c>
      <c r="I242" s="3">
        <v>21</v>
      </c>
      <c r="J242" s="3" t="str" cm="1">
        <f t="array" ref="J24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42" s="3">
        <v>17</v>
      </c>
      <c r="L242" s="3" t="str" cm="1">
        <f t="array" ref="L24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42" s="3">
        <v>10</v>
      </c>
      <c r="N242" s="3" t="str" cm="1">
        <f t="array" ref="N24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42" s="3">
        <v>16</v>
      </c>
      <c r="P242" s="3" t="str" cm="1">
        <f t="array" ref="P24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42" s="3">
        <v>13</v>
      </c>
      <c r="R242" s="3" t="str" cm="1">
        <f t="array" ref="R24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42" s="3">
        <v>21</v>
      </c>
      <c r="T242" s="3" t="str" cm="1">
        <f t="array" ref="T24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242" s="3">
        <v>10</v>
      </c>
      <c r="V242" s="3" t="str" cm="1">
        <f t="array" ref="V24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42" s="3">
        <v>18</v>
      </c>
      <c r="X242" s="3" t="str" cm="1">
        <f t="array" ref="X24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43" spans="1:24" x14ac:dyDescent="0.25">
      <c r="A243" s="7">
        <v>511002907</v>
      </c>
      <c r="B243" t="s">
        <v>460</v>
      </c>
      <c r="C243" t="s">
        <v>466</v>
      </c>
      <c r="D243" s="3">
        <v>2</v>
      </c>
      <c r="E243" s="3">
        <v>142</v>
      </c>
      <c r="F243" s="3">
        <v>197</v>
      </c>
      <c r="G243" s="3">
        <v>3</v>
      </c>
      <c r="H243" s="3" t="s">
        <v>5</v>
      </c>
      <c r="I243" s="3">
        <v>20</v>
      </c>
      <c r="J243" s="3" t="str" cm="1">
        <f t="array" ref="J24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43" s="3">
        <v>18</v>
      </c>
      <c r="L243" s="3" t="str" cm="1">
        <f t="array" ref="L24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43" s="3">
        <v>10</v>
      </c>
      <c r="N243" s="3" t="str" cm="1">
        <f t="array" ref="N24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43" s="3">
        <v>19</v>
      </c>
      <c r="P243" s="3" t="str" cm="1">
        <f t="array" ref="P24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43" s="3">
        <v>17</v>
      </c>
      <c r="R243" s="3" t="str" cm="1">
        <f t="array" ref="R24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43" s="3">
        <v>26</v>
      </c>
      <c r="T243" s="3" t="str" cm="1">
        <f t="array" ref="T24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43" s="3">
        <v>11</v>
      </c>
      <c r="V243" s="3" t="str" cm="1">
        <f t="array" ref="V24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43" s="3">
        <v>21</v>
      </c>
      <c r="X243" s="3" t="str" cm="1">
        <f t="array" ref="X24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44" spans="1:24" x14ac:dyDescent="0.25">
      <c r="A244" s="7">
        <v>511003587</v>
      </c>
      <c r="B244" t="s">
        <v>460</v>
      </c>
      <c r="C244" t="s">
        <v>467</v>
      </c>
      <c r="D244" s="3">
        <v>6</v>
      </c>
      <c r="E244" s="3">
        <v>135</v>
      </c>
      <c r="F244" s="3">
        <v>192</v>
      </c>
      <c r="G244" s="3">
        <v>3</v>
      </c>
      <c r="H244" s="3" t="s">
        <v>5</v>
      </c>
      <c r="I244" s="3">
        <v>21</v>
      </c>
      <c r="J244" s="3" t="str" cm="1">
        <f t="array" ref="J24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44" s="3">
        <v>18</v>
      </c>
      <c r="L244" s="3" t="str" cm="1">
        <f t="array" ref="L24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44" s="3">
        <v>12</v>
      </c>
      <c r="N244" s="3" t="str" cm="1">
        <f t="array" ref="N24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44" s="3">
        <v>19</v>
      </c>
      <c r="P244" s="3" t="str" cm="1">
        <f t="array" ref="P24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44" s="3">
        <v>17</v>
      </c>
      <c r="R244" s="3" t="str" cm="1">
        <f t="array" ref="R24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44" s="3">
        <v>19</v>
      </c>
      <c r="T244" s="3" t="str" cm="1">
        <f t="array" ref="T24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244" s="3">
        <v>11</v>
      </c>
      <c r="V244" s="3" t="str" cm="1">
        <f t="array" ref="V24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44" s="3">
        <v>18</v>
      </c>
      <c r="X244" s="3" t="str" cm="1">
        <f t="array" ref="X24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45" spans="1:24" x14ac:dyDescent="0.25">
      <c r="A245" s="7">
        <v>511003139</v>
      </c>
      <c r="B245" t="s">
        <v>460</v>
      </c>
      <c r="C245" t="s">
        <v>468</v>
      </c>
      <c r="D245" s="3">
        <v>6</v>
      </c>
      <c r="E245" s="3">
        <v>99</v>
      </c>
      <c r="F245" s="3">
        <v>192</v>
      </c>
      <c r="G245" s="3">
        <v>2</v>
      </c>
      <c r="H245" s="3" t="s">
        <v>8</v>
      </c>
      <c r="I245" s="3">
        <v>19</v>
      </c>
      <c r="J245" s="3" t="str" cm="1">
        <f t="array" ref="J24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45" s="3">
        <v>11</v>
      </c>
      <c r="L245" s="3" t="str" cm="1">
        <f t="array" ref="L24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245" s="3">
        <v>9</v>
      </c>
      <c r="N245" s="3" t="str" cm="1">
        <f t="array" ref="N24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45" s="3">
        <v>12</v>
      </c>
      <c r="P245" s="3" t="str" cm="1">
        <f t="array" ref="P24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245" s="3">
        <v>14</v>
      </c>
      <c r="R245" s="3" t="str" cm="1">
        <f t="array" ref="R24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45" s="3">
        <v>12</v>
      </c>
      <c r="T245" s="3" t="str" cm="1">
        <f t="array" ref="T24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245" s="3">
        <v>9</v>
      </c>
      <c r="V245" s="3" t="str" cm="1">
        <f t="array" ref="V24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45" s="3">
        <v>13</v>
      </c>
      <c r="X245" s="3" t="str" cm="1">
        <f t="array" ref="X24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246" spans="1:24" x14ac:dyDescent="0.25">
      <c r="A246" s="7">
        <v>511003450</v>
      </c>
      <c r="B246" t="s">
        <v>460</v>
      </c>
      <c r="C246" t="s">
        <v>469</v>
      </c>
      <c r="D246" s="3">
        <v>2</v>
      </c>
      <c r="E246" s="3">
        <v>135</v>
      </c>
      <c r="F246" s="3">
        <v>197</v>
      </c>
      <c r="G246" s="3">
        <v>3</v>
      </c>
      <c r="H246" s="3" t="s">
        <v>5</v>
      </c>
      <c r="I246" s="3">
        <v>19</v>
      </c>
      <c r="J246" s="3" t="str" cm="1">
        <f t="array" ref="J24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46" s="3">
        <v>17</v>
      </c>
      <c r="L246" s="3" t="str" cm="1">
        <f t="array" ref="L24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46" s="3">
        <v>14</v>
      </c>
      <c r="N246" s="3" t="str" cm="1">
        <f t="array" ref="N24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46" s="3">
        <v>17</v>
      </c>
      <c r="P246" s="3" t="str" cm="1">
        <f t="array" ref="P24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46" s="3">
        <v>16</v>
      </c>
      <c r="R246" s="3" t="str" cm="1">
        <f t="array" ref="R24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46" s="3">
        <v>23</v>
      </c>
      <c r="T246" s="3" t="str" cm="1">
        <f t="array" ref="T24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46" s="3">
        <v>10</v>
      </c>
      <c r="V246" s="3" t="str" cm="1">
        <f t="array" ref="V24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46" s="3">
        <v>19</v>
      </c>
      <c r="X246" s="3" t="str" cm="1">
        <f t="array" ref="X24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47" spans="1:24" x14ac:dyDescent="0.25">
      <c r="A247" s="7">
        <v>511003121</v>
      </c>
      <c r="B247" t="s">
        <v>460</v>
      </c>
      <c r="C247" t="s">
        <v>470</v>
      </c>
      <c r="D247" s="3">
        <v>6</v>
      </c>
      <c r="E247" s="3">
        <v>114</v>
      </c>
      <c r="F247" s="3">
        <v>192</v>
      </c>
      <c r="G247" s="3">
        <v>2</v>
      </c>
      <c r="H247" s="3" t="s">
        <v>8</v>
      </c>
      <c r="I247" s="3">
        <v>20</v>
      </c>
      <c r="J247" s="3" t="str" cm="1">
        <f t="array" ref="J24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47" s="3">
        <v>13</v>
      </c>
      <c r="L247" s="3" t="str" cm="1">
        <f t="array" ref="L24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47" s="3">
        <v>12</v>
      </c>
      <c r="N247" s="3" t="str" cm="1">
        <f t="array" ref="N24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47" s="3">
        <v>16</v>
      </c>
      <c r="P247" s="3" t="str" cm="1">
        <f t="array" ref="P24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47" s="3">
        <v>12</v>
      </c>
      <c r="R247" s="3" t="str" cm="1">
        <f t="array" ref="R24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247" s="3">
        <v>17</v>
      </c>
      <c r="T247" s="3" t="str" cm="1">
        <f t="array" ref="T24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247" s="3">
        <v>7</v>
      </c>
      <c r="V247" s="3" t="str" cm="1">
        <f t="array" ref="V24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247" s="3">
        <v>17</v>
      </c>
      <c r="X247" s="3" t="str" cm="1">
        <f t="array" ref="X24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48" spans="1:24" x14ac:dyDescent="0.25">
      <c r="A248" s="7">
        <v>511002791</v>
      </c>
      <c r="B248" t="s">
        <v>460</v>
      </c>
      <c r="C248" t="s">
        <v>471</v>
      </c>
      <c r="D248" s="3">
        <v>2</v>
      </c>
      <c r="E248" s="3">
        <v>114</v>
      </c>
      <c r="F248" s="3">
        <v>197</v>
      </c>
      <c r="G248" s="3">
        <v>2</v>
      </c>
      <c r="H248" s="3" t="s">
        <v>8</v>
      </c>
      <c r="I248" s="3">
        <v>14</v>
      </c>
      <c r="J248" s="3" t="str" cm="1">
        <f t="array" ref="J24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248" s="3">
        <v>13</v>
      </c>
      <c r="L248" s="3" t="str" cm="1">
        <f t="array" ref="L24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48" s="3">
        <v>10</v>
      </c>
      <c r="N248" s="3" t="str" cm="1">
        <f t="array" ref="N24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48" s="3">
        <v>15</v>
      </c>
      <c r="P248" s="3" t="str" cm="1">
        <f t="array" ref="P24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248" s="3">
        <v>12</v>
      </c>
      <c r="R248" s="3" t="str" cm="1">
        <f t="array" ref="R24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248" s="3">
        <v>25</v>
      </c>
      <c r="T248" s="3" t="str" cm="1">
        <f t="array" ref="T24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48" s="3">
        <v>9</v>
      </c>
      <c r="V248" s="3" t="str" cm="1">
        <f t="array" ref="V24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48" s="3">
        <v>16</v>
      </c>
      <c r="X248" s="3" t="str" cm="1">
        <f t="array" ref="X24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249" spans="1:24" x14ac:dyDescent="0.25">
      <c r="A249" s="7">
        <v>511003202</v>
      </c>
      <c r="B249" t="s">
        <v>460</v>
      </c>
      <c r="C249" t="s">
        <v>472</v>
      </c>
      <c r="D249" s="3">
        <v>2</v>
      </c>
      <c r="E249" s="3">
        <v>173</v>
      </c>
      <c r="F249" s="3">
        <v>197</v>
      </c>
      <c r="G249" s="3">
        <v>4</v>
      </c>
      <c r="H249" s="3" t="s">
        <v>6</v>
      </c>
      <c r="I249" s="3">
        <v>29</v>
      </c>
      <c r="J249" s="3" t="str" cm="1">
        <f t="array" ref="J24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249" s="3">
        <v>17</v>
      </c>
      <c r="L249" s="3" t="str" cm="1">
        <f t="array" ref="L24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49" s="3">
        <v>16</v>
      </c>
      <c r="N249" s="3" t="str" cm="1">
        <f t="array" ref="N24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249" s="3">
        <v>20</v>
      </c>
      <c r="P249" s="3" t="str" cm="1">
        <f t="array" ref="P24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249" s="3">
        <v>20</v>
      </c>
      <c r="R249" s="3" t="str" cm="1">
        <f t="array" ref="R24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249" s="3">
        <v>32</v>
      </c>
      <c r="T249" s="3" t="str" cm="1">
        <f t="array" ref="T24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249" s="3">
        <v>14</v>
      </c>
      <c r="V249" s="3" t="str" cm="1">
        <f t="array" ref="V24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49" s="3">
        <v>25</v>
      </c>
      <c r="X249" s="3" t="str" cm="1">
        <f t="array" ref="X24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250" spans="1:24" x14ac:dyDescent="0.25">
      <c r="A250" s="7">
        <v>511003097</v>
      </c>
      <c r="B250" t="s">
        <v>460</v>
      </c>
      <c r="C250" t="s">
        <v>473</v>
      </c>
      <c r="D250" s="3">
        <v>1</v>
      </c>
      <c r="E250" s="3">
        <v>176</v>
      </c>
      <c r="F250" s="3">
        <v>213</v>
      </c>
      <c r="G250" s="3">
        <v>4</v>
      </c>
      <c r="H250" s="3" t="s">
        <v>6</v>
      </c>
      <c r="I250" s="3">
        <v>23</v>
      </c>
      <c r="J250" s="3" t="str" cm="1">
        <f t="array" ref="J25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50" s="3">
        <v>17</v>
      </c>
      <c r="L250" s="3" t="str" cm="1">
        <f t="array" ref="L25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50" s="3">
        <v>15</v>
      </c>
      <c r="N250" s="3" t="str" cm="1">
        <f t="array" ref="N25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50" s="3">
        <v>20</v>
      </c>
      <c r="P250" s="3" t="str" cm="1">
        <f t="array" ref="P25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250" s="3">
        <v>20</v>
      </c>
      <c r="R250" s="3" t="str" cm="1">
        <f t="array" ref="R25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50" s="3">
        <v>44</v>
      </c>
      <c r="T250" s="3" t="str" cm="1">
        <f t="array" ref="T25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250" s="3">
        <v>12</v>
      </c>
      <c r="V250" s="3" t="str" cm="1">
        <f t="array" ref="V25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50" s="3">
        <v>25</v>
      </c>
      <c r="X250" s="3" t="str" cm="1">
        <f t="array" ref="X25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251" spans="1:24" x14ac:dyDescent="0.25">
      <c r="A251" s="7">
        <v>511004213</v>
      </c>
      <c r="B251" t="s">
        <v>460</v>
      </c>
      <c r="C251" t="s">
        <v>474</v>
      </c>
      <c r="D251" s="3">
        <v>5</v>
      </c>
      <c r="E251" s="3">
        <v>126</v>
      </c>
      <c r="F251" s="3">
        <v>208</v>
      </c>
      <c r="G251" s="3">
        <v>2</v>
      </c>
      <c r="H251" s="3" t="s">
        <v>8</v>
      </c>
      <c r="I251" s="3">
        <v>22</v>
      </c>
      <c r="J251" s="3" t="str" cm="1">
        <f t="array" ref="J25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51" s="3">
        <v>14</v>
      </c>
      <c r="L251" s="3" t="str" cm="1">
        <f t="array" ref="L25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51" s="3">
        <v>12</v>
      </c>
      <c r="N251" s="3" t="str" cm="1">
        <f t="array" ref="N25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51" s="3">
        <v>15</v>
      </c>
      <c r="P251" s="3" t="str" cm="1">
        <f t="array" ref="P25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251" s="3">
        <v>10</v>
      </c>
      <c r="R251" s="3" t="str" cm="1">
        <f t="array" ref="R25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251" s="3">
        <v>30</v>
      </c>
      <c r="T251" s="3" t="str" cm="1">
        <f t="array" ref="T25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51" s="3">
        <v>9</v>
      </c>
      <c r="V251" s="3" t="str" cm="1">
        <f t="array" ref="V25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51" s="3">
        <v>14</v>
      </c>
      <c r="X251" s="3" t="str" cm="1">
        <f t="array" ref="X25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252" spans="1:24" x14ac:dyDescent="0.25">
      <c r="A252" s="7">
        <v>511003058</v>
      </c>
      <c r="B252" t="s">
        <v>460</v>
      </c>
      <c r="C252" t="s">
        <v>475</v>
      </c>
      <c r="D252" s="3">
        <v>1</v>
      </c>
      <c r="E252" s="3">
        <v>180</v>
      </c>
      <c r="F252" s="3">
        <v>213</v>
      </c>
      <c r="G252" s="3">
        <v>4</v>
      </c>
      <c r="H252" s="3" t="s">
        <v>6</v>
      </c>
      <c r="I252" s="3">
        <v>25</v>
      </c>
      <c r="J252" s="3" t="str" cm="1">
        <f t="array" ref="J25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52" s="3">
        <v>20</v>
      </c>
      <c r="L252" s="3" t="str" cm="1">
        <f t="array" ref="L25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52" s="3">
        <v>14</v>
      </c>
      <c r="N252" s="3" t="str" cm="1">
        <f t="array" ref="N25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52" s="3">
        <v>21</v>
      </c>
      <c r="P252" s="3" t="str" cm="1">
        <f t="array" ref="P25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252" s="3">
        <v>20</v>
      </c>
      <c r="R252" s="3" t="str" cm="1">
        <f t="array" ref="R25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52" s="3">
        <v>44</v>
      </c>
      <c r="T252" s="3" t="str" cm="1">
        <f t="array" ref="T25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252" s="3">
        <v>13</v>
      </c>
      <c r="V252" s="3" t="str" cm="1">
        <f t="array" ref="V25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52" s="3">
        <v>23</v>
      </c>
      <c r="X252" s="3" t="str" cm="1">
        <f t="array" ref="X25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53" spans="1:24" x14ac:dyDescent="0.25">
      <c r="A253" s="7">
        <v>511002946</v>
      </c>
      <c r="B253" t="s">
        <v>460</v>
      </c>
      <c r="C253" t="s">
        <v>476</v>
      </c>
      <c r="D253" s="3">
        <v>2</v>
      </c>
      <c r="E253" s="3">
        <v>111</v>
      </c>
      <c r="F253" s="3">
        <v>197</v>
      </c>
      <c r="G253" s="3">
        <v>2</v>
      </c>
      <c r="H253" s="3" t="s">
        <v>8</v>
      </c>
      <c r="I253" s="3">
        <v>16</v>
      </c>
      <c r="J253" s="3" t="str" cm="1">
        <f t="array" ref="J25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253" s="3">
        <v>17</v>
      </c>
      <c r="L253" s="3" t="str" cm="1">
        <f t="array" ref="L25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53" s="3">
        <v>8</v>
      </c>
      <c r="N253" s="3" t="str" cm="1">
        <f t="array" ref="N25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53" s="3">
        <v>16</v>
      </c>
      <c r="P253" s="3" t="str" cm="1">
        <f t="array" ref="P25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53" s="3">
        <v>10</v>
      </c>
      <c r="R253" s="3" t="str" cm="1">
        <f t="array" ref="R25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253" s="3">
        <v>17</v>
      </c>
      <c r="T253" s="3" t="str" cm="1">
        <f t="array" ref="T25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253" s="3">
        <v>7</v>
      </c>
      <c r="V253" s="3" t="str" cm="1">
        <f t="array" ref="V25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253" s="3">
        <v>20</v>
      </c>
      <c r="X253" s="3" t="str" cm="1">
        <f t="array" ref="X25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54" spans="1:24" x14ac:dyDescent="0.25">
      <c r="A254" s="7">
        <v>511002985</v>
      </c>
      <c r="B254" t="s">
        <v>460</v>
      </c>
      <c r="C254" t="s">
        <v>477</v>
      </c>
      <c r="D254" s="3">
        <v>1</v>
      </c>
      <c r="E254" s="3">
        <v>157</v>
      </c>
      <c r="F254" s="3">
        <v>213</v>
      </c>
      <c r="G254" s="3">
        <v>3</v>
      </c>
      <c r="H254" s="3" t="s">
        <v>5</v>
      </c>
      <c r="I254" s="3">
        <v>21</v>
      </c>
      <c r="J254" s="3" t="str" cm="1">
        <f t="array" ref="J25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54" s="3">
        <v>21</v>
      </c>
      <c r="L254" s="3" t="str" cm="1">
        <f t="array" ref="L25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54" s="3">
        <v>14</v>
      </c>
      <c r="N254" s="3" t="str" cm="1">
        <f t="array" ref="N25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54" s="3">
        <v>18</v>
      </c>
      <c r="P254" s="3" t="str" cm="1">
        <f t="array" ref="P25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54" s="3">
        <v>15</v>
      </c>
      <c r="R254" s="3" t="str" cm="1">
        <f t="array" ref="R25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54" s="3">
        <v>35</v>
      </c>
      <c r="T254" s="3" t="str" cm="1">
        <f t="array" ref="T25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54" s="3">
        <v>10</v>
      </c>
      <c r="V254" s="3" t="str" cm="1">
        <f t="array" ref="V25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54" s="3">
        <v>23</v>
      </c>
      <c r="X254" s="3" t="str" cm="1">
        <f t="array" ref="X25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55" spans="1:24" x14ac:dyDescent="0.25">
      <c r="A255" s="7">
        <v>511003107</v>
      </c>
      <c r="B255" t="s">
        <v>460</v>
      </c>
      <c r="C255" t="s">
        <v>478</v>
      </c>
      <c r="D255" s="3">
        <v>2</v>
      </c>
      <c r="E255" s="3">
        <v>164</v>
      </c>
      <c r="F255" s="3">
        <v>197</v>
      </c>
      <c r="G255" s="3">
        <v>4</v>
      </c>
      <c r="H255" s="3" t="s">
        <v>6</v>
      </c>
      <c r="I255" s="3">
        <v>28</v>
      </c>
      <c r="J255" s="3" t="str" cm="1">
        <f t="array" ref="J25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255" s="3">
        <v>20</v>
      </c>
      <c r="L255" s="3" t="str" cm="1">
        <f t="array" ref="L25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55" s="3">
        <v>15</v>
      </c>
      <c r="N255" s="3" t="str" cm="1">
        <f t="array" ref="N25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55" s="3">
        <v>19</v>
      </c>
      <c r="P255" s="3" t="str" cm="1">
        <f t="array" ref="P25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55" s="3">
        <v>17</v>
      </c>
      <c r="R255" s="3" t="str" cm="1">
        <f t="array" ref="R25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55" s="3">
        <v>31</v>
      </c>
      <c r="T255" s="3" t="str" cm="1">
        <f t="array" ref="T25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55" s="3">
        <v>10</v>
      </c>
      <c r="V255" s="3" t="str" cm="1">
        <f t="array" ref="V25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55" s="3">
        <v>24</v>
      </c>
      <c r="X255" s="3" t="str" cm="1">
        <f t="array" ref="X25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56" spans="1:24" x14ac:dyDescent="0.25">
      <c r="A256" s="7">
        <v>511004196</v>
      </c>
      <c r="B256" t="s">
        <v>460</v>
      </c>
      <c r="C256" t="s">
        <v>479</v>
      </c>
      <c r="D256" s="3">
        <v>2</v>
      </c>
      <c r="E256" s="3">
        <v>159</v>
      </c>
      <c r="F256" s="3">
        <v>197</v>
      </c>
      <c r="G256" s="3">
        <v>3</v>
      </c>
      <c r="H256" s="3" t="s">
        <v>5</v>
      </c>
      <c r="I256" s="3">
        <v>28</v>
      </c>
      <c r="J256" s="3" t="str" cm="1">
        <f t="array" ref="J25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256" s="3">
        <v>21</v>
      </c>
      <c r="L256" s="3" t="str" cm="1">
        <f t="array" ref="L25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56" s="3">
        <v>13</v>
      </c>
      <c r="N256" s="3" t="str" cm="1">
        <f t="array" ref="N25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56" s="3">
        <v>19</v>
      </c>
      <c r="P256" s="3" t="str" cm="1">
        <f t="array" ref="P25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56" s="3">
        <v>19</v>
      </c>
      <c r="R256" s="3" t="str" cm="1">
        <f t="array" ref="R25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56" s="3">
        <v>27</v>
      </c>
      <c r="T256" s="3" t="str" cm="1">
        <f t="array" ref="T25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56" s="3">
        <v>11</v>
      </c>
      <c r="V256" s="3" t="str" cm="1">
        <f t="array" ref="V25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56" s="3">
        <v>21</v>
      </c>
      <c r="X256" s="3" t="str" cm="1">
        <f t="array" ref="X25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57" spans="1:24" x14ac:dyDescent="0.25">
      <c r="A257" s="7">
        <v>511002745</v>
      </c>
      <c r="B257" t="s">
        <v>460</v>
      </c>
      <c r="C257" t="s">
        <v>480</v>
      </c>
      <c r="D257" s="3">
        <v>1</v>
      </c>
      <c r="E257" s="3">
        <v>182</v>
      </c>
      <c r="F257" s="3">
        <v>213</v>
      </c>
      <c r="G257" s="3">
        <v>4</v>
      </c>
      <c r="H257" s="3" t="s">
        <v>6</v>
      </c>
      <c r="I257" s="3">
        <v>25</v>
      </c>
      <c r="J257" s="3" t="str" cm="1">
        <f t="array" ref="J25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57" s="3">
        <v>21</v>
      </c>
      <c r="L257" s="3" t="str" cm="1">
        <f t="array" ref="L25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57" s="3">
        <v>15</v>
      </c>
      <c r="N257" s="3" t="str" cm="1">
        <f t="array" ref="N25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57" s="3">
        <v>20</v>
      </c>
      <c r="P257" s="3" t="str" cm="1">
        <f t="array" ref="P25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257" s="3">
        <v>21</v>
      </c>
      <c r="R257" s="3" t="str" cm="1">
        <f t="array" ref="R25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257" s="3">
        <v>44</v>
      </c>
      <c r="T257" s="3" t="str" cm="1">
        <f t="array" ref="T25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257" s="3">
        <v>12</v>
      </c>
      <c r="V257" s="3" t="str" cm="1">
        <f t="array" ref="V25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57" s="3">
        <v>24</v>
      </c>
      <c r="X257" s="3" t="str" cm="1">
        <f t="array" ref="X25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58" spans="1:24" x14ac:dyDescent="0.25">
      <c r="A258" s="7">
        <v>511003516</v>
      </c>
      <c r="B258" t="s">
        <v>460</v>
      </c>
      <c r="C258" t="s">
        <v>481</v>
      </c>
      <c r="D258" s="3">
        <v>2</v>
      </c>
      <c r="E258" s="3">
        <v>174</v>
      </c>
      <c r="F258" s="3">
        <v>197</v>
      </c>
      <c r="G258" s="3">
        <v>4</v>
      </c>
      <c r="H258" s="3" t="s">
        <v>6</v>
      </c>
      <c r="I258" s="3">
        <v>25</v>
      </c>
      <c r="J258" s="3" t="str" cm="1">
        <f t="array" ref="J25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58" s="3">
        <v>20</v>
      </c>
      <c r="L258" s="3" t="str" cm="1">
        <f t="array" ref="L25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58" s="3">
        <v>15</v>
      </c>
      <c r="N258" s="3" t="str" cm="1">
        <f t="array" ref="N25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58" s="3">
        <v>21</v>
      </c>
      <c r="P258" s="3" t="str" cm="1">
        <f t="array" ref="P25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258" s="3">
        <v>22</v>
      </c>
      <c r="R258" s="3" t="str" cm="1">
        <f t="array" ref="R25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258" s="3">
        <v>33</v>
      </c>
      <c r="T258" s="3" t="str" cm="1">
        <f t="array" ref="T25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258" s="3">
        <v>14</v>
      </c>
      <c r="V258" s="3" t="str" cm="1">
        <f t="array" ref="V25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58" s="3">
        <v>24</v>
      </c>
      <c r="X258" s="3" t="str" cm="1">
        <f t="array" ref="X25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59" spans="1:24" x14ac:dyDescent="0.25">
      <c r="A259" s="7">
        <v>511003523</v>
      </c>
      <c r="B259" t="s">
        <v>460</v>
      </c>
      <c r="C259" t="s">
        <v>482</v>
      </c>
      <c r="D259" s="3">
        <v>2</v>
      </c>
      <c r="E259" s="3">
        <v>117</v>
      </c>
      <c r="F259" s="3">
        <v>197</v>
      </c>
      <c r="G259" s="3">
        <v>3</v>
      </c>
      <c r="H259" s="3" t="s">
        <v>5</v>
      </c>
      <c r="I259" s="3">
        <v>17</v>
      </c>
      <c r="J259" s="3" t="str" cm="1">
        <f t="array" ref="J25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59" s="3">
        <v>15</v>
      </c>
      <c r="L259" s="3" t="str" cm="1">
        <f t="array" ref="L25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59" s="3">
        <v>10</v>
      </c>
      <c r="N259" s="3" t="str" cm="1">
        <f t="array" ref="N25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59" s="3">
        <v>17</v>
      </c>
      <c r="P259" s="3" t="str" cm="1">
        <f t="array" ref="P25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59" s="3">
        <v>12</v>
      </c>
      <c r="R259" s="3" t="str" cm="1">
        <f t="array" ref="R25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259" s="3">
        <v>21</v>
      </c>
      <c r="T259" s="3" t="str" cm="1">
        <f t="array" ref="T25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259" s="3">
        <v>7</v>
      </c>
      <c r="V259" s="3" t="str" cm="1">
        <f t="array" ref="V25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259" s="3">
        <v>18</v>
      </c>
      <c r="X259" s="3" t="str" cm="1">
        <f t="array" ref="X25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60" spans="1:24" x14ac:dyDescent="0.25">
      <c r="A260" s="7">
        <v>511002953</v>
      </c>
      <c r="B260" t="s">
        <v>460</v>
      </c>
      <c r="C260" t="s">
        <v>483</v>
      </c>
      <c r="D260" s="3">
        <v>1</v>
      </c>
      <c r="E260" s="3">
        <v>151</v>
      </c>
      <c r="F260" s="3">
        <v>213</v>
      </c>
      <c r="G260" s="3">
        <v>3</v>
      </c>
      <c r="H260" s="3" t="s">
        <v>5</v>
      </c>
      <c r="I260" s="3">
        <v>20</v>
      </c>
      <c r="J260" s="3" t="str" cm="1">
        <f t="array" ref="J26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60" s="3">
        <v>16</v>
      </c>
      <c r="L260" s="3" t="str" cm="1">
        <f t="array" ref="L26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60" s="3">
        <v>12</v>
      </c>
      <c r="N260" s="3" t="str" cm="1">
        <f t="array" ref="N26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60" s="3">
        <v>17</v>
      </c>
      <c r="P260" s="3" t="str" cm="1">
        <f t="array" ref="P26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60" s="3">
        <v>20</v>
      </c>
      <c r="R260" s="3" t="str" cm="1">
        <f t="array" ref="R26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60" s="3">
        <v>31</v>
      </c>
      <c r="T260" s="3" t="str" cm="1">
        <f t="array" ref="T26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60" s="3">
        <v>12</v>
      </c>
      <c r="V260" s="3" t="str" cm="1">
        <f t="array" ref="V26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60" s="3">
        <v>23</v>
      </c>
      <c r="X260" s="3" t="str" cm="1">
        <f t="array" ref="X26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61" spans="1:24" x14ac:dyDescent="0.25">
      <c r="A261" s="7">
        <v>511003435</v>
      </c>
      <c r="B261" t="s">
        <v>460</v>
      </c>
      <c r="C261" t="s">
        <v>484</v>
      </c>
      <c r="D261" s="3">
        <v>6</v>
      </c>
      <c r="E261" s="3">
        <v>171</v>
      </c>
      <c r="F261" s="3">
        <v>192</v>
      </c>
      <c r="G261" s="3">
        <v>4</v>
      </c>
      <c r="H261" s="3" t="s">
        <v>6</v>
      </c>
      <c r="I261" s="3">
        <v>28</v>
      </c>
      <c r="J261" s="3" t="str" cm="1">
        <f t="array" ref="J26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261" s="3">
        <v>21</v>
      </c>
      <c r="L261" s="3" t="str" cm="1">
        <f t="array" ref="L26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61" s="3">
        <v>18</v>
      </c>
      <c r="N261" s="3" t="str" cm="1">
        <f t="array" ref="N26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261" s="3">
        <v>21</v>
      </c>
      <c r="P261" s="3" t="str" cm="1">
        <f t="array" ref="P26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261" s="3">
        <v>17</v>
      </c>
      <c r="R261" s="3" t="str" cm="1">
        <f t="array" ref="R26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61" s="3">
        <v>29</v>
      </c>
      <c r="T261" s="3" t="str" cm="1">
        <f t="array" ref="T26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61" s="3">
        <v>14</v>
      </c>
      <c r="V261" s="3" t="str" cm="1">
        <f t="array" ref="V26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61" s="3">
        <v>23</v>
      </c>
      <c r="X261" s="3" t="str" cm="1">
        <f t="array" ref="X26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62" spans="1:24" x14ac:dyDescent="0.25">
      <c r="A262" s="7">
        <v>511002914</v>
      </c>
      <c r="B262" t="s">
        <v>460</v>
      </c>
      <c r="C262" t="s">
        <v>485</v>
      </c>
      <c r="D262" s="3">
        <v>2</v>
      </c>
      <c r="E262" s="3">
        <v>155</v>
      </c>
      <c r="F262" s="3">
        <v>197</v>
      </c>
      <c r="G262" s="3">
        <v>3</v>
      </c>
      <c r="H262" s="3" t="s">
        <v>5</v>
      </c>
      <c r="I262" s="3">
        <v>26</v>
      </c>
      <c r="J262" s="3" t="str" cm="1">
        <f t="array" ref="J26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62" s="3">
        <v>17</v>
      </c>
      <c r="L262" s="3" t="str" cm="1">
        <f t="array" ref="L26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62" s="3">
        <v>12</v>
      </c>
      <c r="N262" s="3" t="str" cm="1">
        <f t="array" ref="N26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62" s="3">
        <v>18</v>
      </c>
      <c r="P262" s="3" t="str" cm="1">
        <f t="array" ref="P26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62" s="3">
        <v>17</v>
      </c>
      <c r="R262" s="3" t="str" cm="1">
        <f t="array" ref="R26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62" s="3">
        <v>30</v>
      </c>
      <c r="T262" s="3" t="str" cm="1">
        <f t="array" ref="T26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62" s="3">
        <v>12</v>
      </c>
      <c r="V262" s="3" t="str" cm="1">
        <f t="array" ref="V26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62" s="3">
        <v>23</v>
      </c>
      <c r="X262" s="3" t="str" cm="1">
        <f t="array" ref="X26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63" spans="1:24" x14ac:dyDescent="0.25">
      <c r="A263" s="7">
        <v>511003555</v>
      </c>
      <c r="B263" t="s">
        <v>460</v>
      </c>
      <c r="C263" t="s">
        <v>486</v>
      </c>
      <c r="D263" s="3">
        <v>2</v>
      </c>
      <c r="E263" s="3">
        <v>135</v>
      </c>
      <c r="F263" s="3">
        <v>197</v>
      </c>
      <c r="G263" s="3">
        <v>3</v>
      </c>
      <c r="H263" s="3" t="s">
        <v>5</v>
      </c>
      <c r="I263" s="3">
        <v>23</v>
      </c>
      <c r="J263" s="3" t="str" cm="1">
        <f t="array" ref="J26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63" s="3">
        <v>14</v>
      </c>
      <c r="L263" s="3" t="str" cm="1">
        <f t="array" ref="L26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63" s="3">
        <v>12</v>
      </c>
      <c r="N263" s="3" t="str" cm="1">
        <f t="array" ref="N26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63" s="3">
        <v>19</v>
      </c>
      <c r="P263" s="3" t="str" cm="1">
        <f t="array" ref="P26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63" s="3">
        <v>19</v>
      </c>
      <c r="R263" s="3" t="str" cm="1">
        <f t="array" ref="R26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63" s="3">
        <v>20</v>
      </c>
      <c r="T263" s="3" t="str" cm="1">
        <f t="array" ref="T26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263" s="3">
        <v>9</v>
      </c>
      <c r="V263" s="3" t="str" cm="1">
        <f t="array" ref="V26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63" s="3">
        <v>19</v>
      </c>
      <c r="X263" s="3" t="str" cm="1">
        <f t="array" ref="X26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64" spans="1:24" x14ac:dyDescent="0.25">
      <c r="A264" s="7">
        <v>511003442</v>
      </c>
      <c r="B264" t="s">
        <v>460</v>
      </c>
      <c r="C264" t="s">
        <v>487</v>
      </c>
      <c r="D264" s="3">
        <v>6</v>
      </c>
      <c r="E264" s="3">
        <v>125</v>
      </c>
      <c r="F264" s="3">
        <v>192</v>
      </c>
      <c r="G264" s="3">
        <v>2</v>
      </c>
      <c r="H264" s="3" t="s">
        <v>8</v>
      </c>
      <c r="I264" s="3">
        <v>25</v>
      </c>
      <c r="J264" s="3" t="str" cm="1">
        <f t="array" ref="J26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64" s="3">
        <v>18</v>
      </c>
      <c r="L264" s="3" t="str" cm="1">
        <f t="array" ref="L26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64" s="3">
        <v>12</v>
      </c>
      <c r="N264" s="3" t="str" cm="1">
        <f t="array" ref="N26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64" s="3">
        <v>14</v>
      </c>
      <c r="P264" s="3" t="str" cm="1">
        <f t="array" ref="P26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264" s="3">
        <v>10</v>
      </c>
      <c r="R264" s="3" t="str" cm="1">
        <f t="array" ref="R26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264" s="3">
        <v>20</v>
      </c>
      <c r="T264" s="3" t="str" cm="1">
        <f t="array" ref="T26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264" s="3">
        <v>9</v>
      </c>
      <c r="V264" s="3" t="str" cm="1">
        <f t="array" ref="V26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64" s="3">
        <v>17</v>
      </c>
      <c r="X264" s="3" t="str" cm="1">
        <f t="array" ref="X26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65" spans="1:24" x14ac:dyDescent="0.25">
      <c r="A265" s="7">
        <v>511002777</v>
      </c>
      <c r="B265" t="s">
        <v>460</v>
      </c>
      <c r="C265" t="s">
        <v>488</v>
      </c>
      <c r="D265" s="3">
        <v>2</v>
      </c>
      <c r="E265" s="3">
        <v>119</v>
      </c>
      <c r="F265" s="3">
        <v>197</v>
      </c>
      <c r="G265" s="3">
        <v>2</v>
      </c>
      <c r="H265" s="3" t="s">
        <v>8</v>
      </c>
      <c r="I265" s="3">
        <v>17</v>
      </c>
      <c r="J265" s="3" t="str" cm="1">
        <f t="array" ref="J26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65" s="3">
        <v>9</v>
      </c>
      <c r="L265" s="3" t="str" cm="1">
        <f t="array" ref="L26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265" s="3">
        <v>14</v>
      </c>
      <c r="N265" s="3" t="str" cm="1">
        <f t="array" ref="N26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65" s="3">
        <v>16</v>
      </c>
      <c r="P265" s="3" t="str" cm="1">
        <f t="array" ref="P26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65" s="3">
        <v>13</v>
      </c>
      <c r="R265" s="3" t="str" cm="1">
        <f t="array" ref="R26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65" s="3">
        <v>23</v>
      </c>
      <c r="T265" s="3" t="str" cm="1">
        <f t="array" ref="T26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65" s="3">
        <v>10</v>
      </c>
      <c r="V265" s="3" t="str" cm="1">
        <f t="array" ref="V26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65" s="3">
        <v>17</v>
      </c>
      <c r="X265" s="3" t="str" cm="1">
        <f t="array" ref="X26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66" spans="1:24" x14ac:dyDescent="0.25">
      <c r="A266" s="7">
        <v>511003080</v>
      </c>
      <c r="B266" t="s">
        <v>460</v>
      </c>
      <c r="C266" t="s">
        <v>489</v>
      </c>
      <c r="D266" s="3">
        <v>2</v>
      </c>
      <c r="E266" s="3">
        <v>176</v>
      </c>
      <c r="F266" s="3">
        <v>197</v>
      </c>
      <c r="G266" s="3">
        <v>4</v>
      </c>
      <c r="H266" s="3" t="s">
        <v>6</v>
      </c>
      <c r="I266" s="3">
        <v>26</v>
      </c>
      <c r="J266" s="3" t="str" cm="1">
        <f t="array" ref="J26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66" s="3">
        <v>20</v>
      </c>
      <c r="L266" s="3" t="str" cm="1">
        <f t="array" ref="L26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66" s="3">
        <v>17</v>
      </c>
      <c r="N266" s="3" t="str" cm="1">
        <f t="array" ref="N26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266" s="3">
        <v>21</v>
      </c>
      <c r="P266" s="3" t="str" cm="1">
        <f t="array" ref="P26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266" s="3">
        <v>20</v>
      </c>
      <c r="R266" s="3" t="str" cm="1">
        <f t="array" ref="R26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266" s="3">
        <v>33</v>
      </c>
      <c r="T266" s="3" t="str" cm="1">
        <f t="array" ref="T26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266" s="3">
        <v>14</v>
      </c>
      <c r="V266" s="3" t="str" cm="1">
        <f t="array" ref="V26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66" s="3">
        <v>25</v>
      </c>
      <c r="X266" s="3" t="str" cm="1">
        <f t="array" ref="X26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267" spans="1:24" x14ac:dyDescent="0.25">
      <c r="A267" s="7">
        <v>511003153</v>
      </c>
      <c r="B267" t="s">
        <v>460</v>
      </c>
      <c r="C267" t="s">
        <v>490</v>
      </c>
      <c r="D267" s="3">
        <v>1</v>
      </c>
      <c r="E267" s="3">
        <v>152</v>
      </c>
      <c r="F267" s="3">
        <v>213</v>
      </c>
      <c r="G267" s="3">
        <v>3</v>
      </c>
      <c r="H267" s="3" t="s">
        <v>5</v>
      </c>
      <c r="I267" s="3">
        <v>26</v>
      </c>
      <c r="J267" s="3" t="str" cm="1">
        <f t="array" ref="J26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67" s="3">
        <v>11</v>
      </c>
      <c r="L267" s="3" t="str" cm="1">
        <f t="array" ref="L26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267" s="3">
        <v>12</v>
      </c>
      <c r="N267" s="3" t="str" cm="1">
        <f t="array" ref="N26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67" s="3">
        <v>18</v>
      </c>
      <c r="P267" s="3" t="str" cm="1">
        <f t="array" ref="P26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67" s="3">
        <v>18</v>
      </c>
      <c r="R267" s="3" t="str" cm="1">
        <f t="array" ref="R26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67" s="3">
        <v>33</v>
      </c>
      <c r="T267" s="3" t="str" cm="1">
        <f t="array" ref="T26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67" s="3">
        <v>12</v>
      </c>
      <c r="V267" s="3" t="str" cm="1">
        <f t="array" ref="V26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67" s="3">
        <v>22</v>
      </c>
      <c r="X267" s="3" t="str" cm="1">
        <f t="array" ref="X26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68" spans="1:24" x14ac:dyDescent="0.25">
      <c r="A268" s="7">
        <v>511002865</v>
      </c>
      <c r="B268" t="s">
        <v>460</v>
      </c>
      <c r="C268" t="s">
        <v>491</v>
      </c>
      <c r="D268" s="3">
        <v>2</v>
      </c>
      <c r="E268" s="3">
        <v>124</v>
      </c>
      <c r="F268" s="3">
        <v>197</v>
      </c>
      <c r="G268" s="3">
        <v>3</v>
      </c>
      <c r="H268" s="3" t="s">
        <v>5</v>
      </c>
      <c r="I268" s="3">
        <v>22</v>
      </c>
      <c r="J268" s="3" t="str" cm="1">
        <f t="array" ref="J26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68" s="3">
        <v>15</v>
      </c>
      <c r="L268" s="3" t="str" cm="1">
        <f t="array" ref="L26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68" s="3">
        <v>9</v>
      </c>
      <c r="N268" s="3" t="str" cm="1">
        <f t="array" ref="N26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68" s="3">
        <v>15</v>
      </c>
      <c r="P268" s="3" t="str" cm="1">
        <f t="array" ref="P26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268" s="3">
        <v>15</v>
      </c>
      <c r="R268" s="3" t="str" cm="1">
        <f t="array" ref="R26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68" s="3">
        <v>23</v>
      </c>
      <c r="T268" s="3" t="str" cm="1">
        <f t="array" ref="T26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68" s="3">
        <v>10</v>
      </c>
      <c r="V268" s="3" t="str" cm="1">
        <f t="array" ref="V26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68" s="3">
        <v>15</v>
      </c>
      <c r="X268" s="3" t="str" cm="1">
        <f t="array" ref="X26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269" spans="1:24" x14ac:dyDescent="0.25">
      <c r="A269" s="7">
        <v>511004534</v>
      </c>
      <c r="B269" t="s">
        <v>460</v>
      </c>
      <c r="C269" t="s">
        <v>492</v>
      </c>
      <c r="D269" s="3">
        <v>1</v>
      </c>
      <c r="E269" s="3">
        <v>206</v>
      </c>
      <c r="F269" s="3">
        <v>213</v>
      </c>
      <c r="G269" s="3">
        <v>4</v>
      </c>
      <c r="H269" s="3" t="s">
        <v>6</v>
      </c>
      <c r="I269" s="3">
        <v>29</v>
      </c>
      <c r="J269" s="3" t="str" cm="1">
        <f t="array" ref="J26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269" s="3">
        <v>21</v>
      </c>
      <c r="L269" s="3" t="str" cm="1">
        <f t="array" ref="L26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69" s="3">
        <v>18</v>
      </c>
      <c r="N269" s="3" t="str" cm="1">
        <f t="array" ref="N26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269" s="3">
        <v>22</v>
      </c>
      <c r="P269" s="3" t="str" cm="1">
        <f t="array" ref="P26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269" s="3">
        <v>23</v>
      </c>
      <c r="R269" s="3" t="str" cm="1">
        <f t="array" ref="R26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269" s="3">
        <v>51</v>
      </c>
      <c r="T269" s="3" t="str" cm="1">
        <f t="array" ref="T26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269" s="3">
        <v>14</v>
      </c>
      <c r="V269" s="3" t="str" cm="1">
        <f t="array" ref="V26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69" s="3">
        <v>28</v>
      </c>
      <c r="X269" s="3" t="str" cm="1">
        <f t="array" ref="X26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270" spans="1:24" x14ac:dyDescent="0.25">
      <c r="A270" s="7">
        <v>511004950</v>
      </c>
      <c r="B270" t="s">
        <v>460</v>
      </c>
      <c r="C270" t="s">
        <v>493</v>
      </c>
      <c r="D270" s="3">
        <v>1</v>
      </c>
      <c r="E270" s="3">
        <v>142</v>
      </c>
      <c r="F270" s="3">
        <v>213</v>
      </c>
      <c r="G270" s="3">
        <v>3</v>
      </c>
      <c r="H270" s="3" t="s">
        <v>5</v>
      </c>
      <c r="I270" s="3">
        <v>16</v>
      </c>
      <c r="J270" s="3" t="str" cm="1">
        <f t="array" ref="J27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270" s="3">
        <v>14</v>
      </c>
      <c r="L270" s="3" t="str" cm="1">
        <f t="array" ref="L27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70" s="3">
        <v>11</v>
      </c>
      <c r="N270" s="3" t="str" cm="1">
        <f t="array" ref="N27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70" s="3">
        <v>16</v>
      </c>
      <c r="P270" s="3" t="str" cm="1">
        <f t="array" ref="P27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70" s="3">
        <v>17</v>
      </c>
      <c r="R270" s="3" t="str" cm="1">
        <f t="array" ref="R27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70" s="3">
        <v>36</v>
      </c>
      <c r="T270" s="3" t="str" cm="1">
        <f t="array" ref="T27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70" s="3">
        <v>8</v>
      </c>
      <c r="V270" s="3" t="str" cm="1">
        <f t="array" ref="V27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70" s="3">
        <v>24</v>
      </c>
      <c r="X270" s="3" t="str" cm="1">
        <f t="array" ref="X27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71" spans="1:24" x14ac:dyDescent="0.25">
      <c r="A271" s="7">
        <v>511002858</v>
      </c>
      <c r="B271" t="s">
        <v>460</v>
      </c>
      <c r="C271" t="s">
        <v>494</v>
      </c>
      <c r="D271" s="3">
        <v>2</v>
      </c>
      <c r="E271" s="3">
        <v>145</v>
      </c>
      <c r="F271" s="3">
        <v>197</v>
      </c>
      <c r="G271" s="3">
        <v>3</v>
      </c>
      <c r="H271" s="3" t="s">
        <v>5</v>
      </c>
      <c r="I271" s="3">
        <v>24</v>
      </c>
      <c r="J271" s="3" t="str" cm="1">
        <f t="array" ref="J27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71" s="3">
        <v>13</v>
      </c>
      <c r="L271" s="3" t="str" cm="1">
        <f t="array" ref="L27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71" s="3">
        <v>13</v>
      </c>
      <c r="N271" s="3" t="str" cm="1">
        <f t="array" ref="N27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71" s="3">
        <v>20</v>
      </c>
      <c r="P271" s="3" t="str" cm="1">
        <f t="array" ref="P27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271" s="3">
        <v>15</v>
      </c>
      <c r="R271" s="3" t="str" cm="1">
        <f t="array" ref="R27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71" s="3">
        <v>25</v>
      </c>
      <c r="T271" s="3" t="str" cm="1">
        <f t="array" ref="T27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71" s="3">
        <v>12</v>
      </c>
      <c r="V271" s="3" t="str" cm="1">
        <f t="array" ref="V27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71" s="3">
        <v>23</v>
      </c>
      <c r="X271" s="3" t="str" cm="1">
        <f t="array" ref="X27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72" spans="1:24" x14ac:dyDescent="0.25">
      <c r="A272" s="7">
        <v>511002760</v>
      </c>
      <c r="B272" t="s">
        <v>460</v>
      </c>
      <c r="C272" t="s">
        <v>495</v>
      </c>
      <c r="D272" s="3">
        <v>6</v>
      </c>
      <c r="E272" s="3">
        <v>136</v>
      </c>
      <c r="F272" s="3">
        <v>192</v>
      </c>
      <c r="G272" s="3">
        <v>3</v>
      </c>
      <c r="H272" s="3" t="s">
        <v>5</v>
      </c>
      <c r="I272" s="3">
        <v>24</v>
      </c>
      <c r="J272" s="3" t="str" cm="1">
        <f t="array" ref="J27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72" s="3">
        <v>16</v>
      </c>
      <c r="L272" s="3" t="str" cm="1">
        <f t="array" ref="L27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72" s="3">
        <v>11</v>
      </c>
      <c r="N272" s="3" t="str" cm="1">
        <f t="array" ref="N27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72" s="3">
        <v>16</v>
      </c>
      <c r="P272" s="3" t="str" cm="1">
        <f t="array" ref="P27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72" s="3">
        <v>14</v>
      </c>
      <c r="R272" s="3" t="str" cm="1">
        <f t="array" ref="R27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72" s="3">
        <v>23</v>
      </c>
      <c r="T272" s="3" t="str" cm="1">
        <f t="array" ref="T27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72" s="3">
        <v>9</v>
      </c>
      <c r="V272" s="3" t="str" cm="1">
        <f t="array" ref="V27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72" s="3">
        <v>23</v>
      </c>
      <c r="X272" s="3" t="str" cm="1">
        <f t="array" ref="X27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73" spans="1:24" x14ac:dyDescent="0.25">
      <c r="A273" s="7">
        <v>511002939</v>
      </c>
      <c r="B273" t="s">
        <v>460</v>
      </c>
      <c r="C273" t="s">
        <v>496</v>
      </c>
      <c r="D273" s="3">
        <v>6</v>
      </c>
      <c r="E273" s="3">
        <v>177</v>
      </c>
      <c r="F273" s="3">
        <v>192</v>
      </c>
      <c r="G273" s="3">
        <v>4</v>
      </c>
      <c r="H273" s="3" t="s">
        <v>6</v>
      </c>
      <c r="I273" s="3">
        <v>29</v>
      </c>
      <c r="J273" s="3" t="str" cm="1">
        <f t="array" ref="J27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273" s="3">
        <v>21</v>
      </c>
      <c r="L273" s="3" t="str" cm="1">
        <f t="array" ref="L27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73" s="3">
        <v>17</v>
      </c>
      <c r="N273" s="3" t="str" cm="1">
        <f t="array" ref="N27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273" s="3">
        <v>21</v>
      </c>
      <c r="P273" s="3" t="str" cm="1">
        <f t="array" ref="P27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273" s="3">
        <v>20</v>
      </c>
      <c r="R273" s="3" t="str" cm="1">
        <f t="array" ref="R27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273" s="3">
        <v>30</v>
      </c>
      <c r="T273" s="3" t="str" cm="1">
        <f t="array" ref="T27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273" s="3">
        <v>14</v>
      </c>
      <c r="V273" s="3" t="str" cm="1">
        <f t="array" ref="V27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73" s="3">
        <v>25</v>
      </c>
      <c r="X273" s="3" t="str" cm="1">
        <f t="array" ref="X27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274" spans="1:24" x14ac:dyDescent="0.25">
      <c r="A274" s="7">
        <v>511003001</v>
      </c>
      <c r="B274" t="s">
        <v>460</v>
      </c>
      <c r="C274" t="s">
        <v>497</v>
      </c>
      <c r="D274" s="3">
        <v>1</v>
      </c>
      <c r="E274" s="3">
        <v>141</v>
      </c>
      <c r="F274" s="3">
        <v>213</v>
      </c>
      <c r="G274" s="3">
        <v>1</v>
      </c>
      <c r="H274" s="3" t="s">
        <v>7</v>
      </c>
      <c r="I274" s="3">
        <v>24</v>
      </c>
      <c r="J274" s="3" t="str" cm="1">
        <f t="array" ref="J27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74" s="3">
        <v>19</v>
      </c>
      <c r="L274" s="3" t="str" cm="1">
        <f t="array" ref="L27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74" s="3">
        <v>11</v>
      </c>
      <c r="N274" s="3" t="str" cm="1">
        <f t="array" ref="N27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74" s="3">
        <v>18</v>
      </c>
      <c r="P274" s="3" t="str" cm="1">
        <f t="array" ref="P27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74" s="3">
        <v>19</v>
      </c>
      <c r="R274" s="3" t="str" cm="1">
        <f t="array" ref="R27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74" s="3">
        <v>39</v>
      </c>
      <c r="T274" s="3" t="str" cm="1">
        <f t="array" ref="T27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74" s="3">
        <v>11</v>
      </c>
      <c r="V274" s="3" t="str" cm="1">
        <f t="array" ref="V27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74" s="3">
        <v>0</v>
      </c>
      <c r="X274" s="3" t="str" cm="1">
        <f t="array" ref="X27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Ниже базового</v>
      </c>
    </row>
    <row r="275" spans="1:24" x14ac:dyDescent="0.25">
      <c r="A275" s="7">
        <v>511002992</v>
      </c>
      <c r="B275" t="s">
        <v>460</v>
      </c>
      <c r="C275" t="s">
        <v>498</v>
      </c>
      <c r="D275" s="3">
        <v>6</v>
      </c>
      <c r="E275" s="3">
        <v>118</v>
      </c>
      <c r="F275" s="3">
        <v>192</v>
      </c>
      <c r="G275" s="3">
        <v>2</v>
      </c>
      <c r="H275" s="3" t="s">
        <v>8</v>
      </c>
      <c r="I275" s="3">
        <v>16</v>
      </c>
      <c r="J275" s="3" t="str" cm="1">
        <f t="array" ref="J27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275" s="3">
        <v>15</v>
      </c>
      <c r="L275" s="3" t="str" cm="1">
        <f t="array" ref="L27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75" s="3">
        <v>12</v>
      </c>
      <c r="N275" s="3" t="str" cm="1">
        <f t="array" ref="N27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75" s="3">
        <v>18</v>
      </c>
      <c r="P275" s="3" t="str" cm="1">
        <f t="array" ref="P27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75" s="3">
        <v>11</v>
      </c>
      <c r="R275" s="3" t="str" cm="1">
        <f t="array" ref="R27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275" s="3">
        <v>18</v>
      </c>
      <c r="T275" s="3" t="str" cm="1">
        <f t="array" ref="T27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275" s="3">
        <v>14</v>
      </c>
      <c r="V275" s="3" t="str" cm="1">
        <f t="array" ref="V27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75" s="3">
        <v>14</v>
      </c>
      <c r="X275" s="3" t="str" cm="1">
        <f t="array" ref="X27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276" spans="1:24" x14ac:dyDescent="0.25">
      <c r="A276" s="7">
        <v>511002897</v>
      </c>
      <c r="B276" t="s">
        <v>460</v>
      </c>
      <c r="C276" t="s">
        <v>499</v>
      </c>
      <c r="D276" s="3">
        <v>4</v>
      </c>
      <c r="E276" s="3">
        <v>99</v>
      </c>
      <c r="F276" s="3">
        <v>166</v>
      </c>
      <c r="G276" s="3">
        <v>2</v>
      </c>
      <c r="H276" s="3" t="s">
        <v>8</v>
      </c>
      <c r="I276" s="3">
        <v>14</v>
      </c>
      <c r="J276" s="3" t="str" cm="1">
        <f t="array" ref="J27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276" s="3">
        <v>17</v>
      </c>
      <c r="L276" s="3" t="str" cm="1">
        <f t="array" ref="L27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76" s="3">
        <v>11</v>
      </c>
      <c r="N276" s="3" t="str" cm="1">
        <f t="array" ref="N27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76" s="3">
        <v>17</v>
      </c>
      <c r="P276" s="3" t="str" cm="1">
        <f t="array" ref="P27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76" s="3">
        <v>11</v>
      </c>
      <c r="R276" s="3" t="str" cm="1">
        <f t="array" ref="R27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276" s="3">
        <v>14</v>
      </c>
      <c r="T276" s="3" t="str" cm="1">
        <f t="array" ref="T27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276" s="3">
        <v>0</v>
      </c>
      <c r="V276" s="3" t="str" cm="1">
        <f t="array" ref="V27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276" s="3">
        <v>15</v>
      </c>
      <c r="X276" s="3" t="str" cm="1">
        <f t="array" ref="X27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277" spans="1:24" x14ac:dyDescent="0.25">
      <c r="A277" s="7">
        <v>511002921</v>
      </c>
      <c r="B277" t="s">
        <v>460</v>
      </c>
      <c r="C277" t="s">
        <v>500</v>
      </c>
      <c r="D277" s="3">
        <v>6</v>
      </c>
      <c r="E277" s="3">
        <v>96</v>
      </c>
      <c r="F277" s="3">
        <v>192</v>
      </c>
      <c r="G277" s="3">
        <v>1</v>
      </c>
      <c r="H277" s="3" t="s">
        <v>7</v>
      </c>
      <c r="I277" s="3">
        <v>16</v>
      </c>
      <c r="J277" s="3" t="str" cm="1">
        <f t="array" ref="J27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277" s="3">
        <v>16</v>
      </c>
      <c r="L277" s="3" t="str" cm="1">
        <f t="array" ref="L27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77" s="3">
        <v>0</v>
      </c>
      <c r="N277" s="3" t="str" cm="1">
        <f t="array" ref="N27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277" s="3">
        <v>14</v>
      </c>
      <c r="P277" s="3" t="str" cm="1">
        <f t="array" ref="P27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277" s="3">
        <v>13</v>
      </c>
      <c r="R277" s="3" t="str" cm="1">
        <f t="array" ref="R27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77" s="3">
        <v>17</v>
      </c>
      <c r="T277" s="3" t="str" cm="1">
        <f t="array" ref="T27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277" s="3">
        <v>8</v>
      </c>
      <c r="V277" s="3" t="str" cm="1">
        <f t="array" ref="V27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77" s="3">
        <v>12</v>
      </c>
      <c r="X277" s="3" t="str" cm="1">
        <f t="array" ref="X27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278" spans="1:24" x14ac:dyDescent="0.25">
      <c r="A278" s="7">
        <v>511003033</v>
      </c>
      <c r="B278" t="s">
        <v>460</v>
      </c>
      <c r="C278" t="s">
        <v>501</v>
      </c>
      <c r="D278" s="3">
        <v>2</v>
      </c>
      <c r="E278" s="3">
        <v>119</v>
      </c>
      <c r="F278" s="3">
        <v>197</v>
      </c>
      <c r="G278" s="3">
        <v>1</v>
      </c>
      <c r="H278" s="3" t="s">
        <v>7</v>
      </c>
      <c r="I278" s="3">
        <v>0</v>
      </c>
      <c r="J278" s="3" t="str" cm="1">
        <f t="array" ref="J27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Ниже базового</v>
      </c>
      <c r="K278" s="3">
        <v>13</v>
      </c>
      <c r="L278" s="3" t="str" cm="1">
        <f t="array" ref="L27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78" s="3">
        <v>14</v>
      </c>
      <c r="N278" s="3" t="str" cm="1">
        <f t="array" ref="N27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78" s="3">
        <v>21</v>
      </c>
      <c r="P278" s="3" t="str" cm="1">
        <f t="array" ref="P27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278" s="3">
        <v>17</v>
      </c>
      <c r="R278" s="3" t="str" cm="1">
        <f t="array" ref="R27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78" s="3">
        <v>21</v>
      </c>
      <c r="T278" s="3" t="str" cm="1">
        <f t="array" ref="T27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278" s="3">
        <v>11</v>
      </c>
      <c r="V278" s="3" t="str" cm="1">
        <f t="array" ref="V27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78" s="3">
        <v>22</v>
      </c>
      <c r="X278" s="3" t="str" cm="1">
        <f t="array" ref="X27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79" spans="1:24" x14ac:dyDescent="0.25">
      <c r="A279" s="7">
        <v>511002664</v>
      </c>
      <c r="B279" t="s">
        <v>460</v>
      </c>
      <c r="C279" t="s">
        <v>502</v>
      </c>
      <c r="D279" s="3">
        <v>2</v>
      </c>
      <c r="E279" s="3">
        <v>150</v>
      </c>
      <c r="F279" s="3">
        <v>197</v>
      </c>
      <c r="G279" s="3">
        <v>3</v>
      </c>
      <c r="H279" s="3" t="s">
        <v>5</v>
      </c>
      <c r="I279" s="3">
        <v>22</v>
      </c>
      <c r="J279" s="3" t="str" cm="1">
        <f t="array" ref="J27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79" s="3">
        <v>18</v>
      </c>
      <c r="L279" s="3" t="str" cm="1">
        <f t="array" ref="L27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79" s="3">
        <v>12</v>
      </c>
      <c r="N279" s="3" t="str" cm="1">
        <f t="array" ref="N27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79" s="3">
        <v>18</v>
      </c>
      <c r="P279" s="3" t="str" cm="1">
        <f t="array" ref="P27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79" s="3">
        <v>14</v>
      </c>
      <c r="R279" s="3" t="str" cm="1">
        <f t="array" ref="R27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79" s="3">
        <v>30</v>
      </c>
      <c r="T279" s="3" t="str" cm="1">
        <f t="array" ref="T27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79" s="3">
        <v>13</v>
      </c>
      <c r="V279" s="3" t="str" cm="1">
        <f t="array" ref="V27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79" s="3">
        <v>23</v>
      </c>
      <c r="X279" s="3" t="str" cm="1">
        <f t="array" ref="X27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80" spans="1:24" x14ac:dyDescent="0.25">
      <c r="A280" s="7">
        <v>511003072</v>
      </c>
      <c r="B280" t="s">
        <v>460</v>
      </c>
      <c r="C280" t="s">
        <v>503</v>
      </c>
      <c r="D280" s="3">
        <v>1</v>
      </c>
      <c r="E280" s="3">
        <v>167</v>
      </c>
      <c r="F280" s="3">
        <v>213</v>
      </c>
      <c r="G280" s="3">
        <v>3</v>
      </c>
      <c r="H280" s="3" t="s">
        <v>5</v>
      </c>
      <c r="I280" s="3">
        <v>23</v>
      </c>
      <c r="J280" s="3" t="str" cm="1">
        <f t="array" ref="J28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80" s="3">
        <v>18</v>
      </c>
      <c r="L280" s="3" t="str" cm="1">
        <f t="array" ref="L28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80" s="3">
        <v>14</v>
      </c>
      <c r="N280" s="3" t="str" cm="1">
        <f t="array" ref="N28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80" s="3">
        <v>20</v>
      </c>
      <c r="P280" s="3" t="str" cm="1">
        <f t="array" ref="P28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280" s="3">
        <v>20</v>
      </c>
      <c r="R280" s="3" t="str" cm="1">
        <f t="array" ref="R28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80" s="3">
        <v>36</v>
      </c>
      <c r="T280" s="3" t="str" cm="1">
        <f t="array" ref="T28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80" s="3">
        <v>14</v>
      </c>
      <c r="V280" s="3" t="str" cm="1">
        <f t="array" ref="V28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80" s="3">
        <v>22</v>
      </c>
      <c r="X280" s="3" t="str" cm="1">
        <f t="array" ref="X28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81" spans="1:24" x14ac:dyDescent="0.25">
      <c r="A281" s="7">
        <v>511003185</v>
      </c>
      <c r="B281" t="s">
        <v>460</v>
      </c>
      <c r="C281" t="s">
        <v>504</v>
      </c>
      <c r="D281" s="3">
        <v>1</v>
      </c>
      <c r="E281" s="3">
        <v>152</v>
      </c>
      <c r="F281" s="3">
        <v>213</v>
      </c>
      <c r="G281" s="3">
        <v>3</v>
      </c>
      <c r="H281" s="3" t="s">
        <v>5</v>
      </c>
      <c r="I281" s="3">
        <v>22</v>
      </c>
      <c r="J281" s="3" t="str" cm="1">
        <f t="array" ref="J28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81" s="3">
        <v>17</v>
      </c>
      <c r="L281" s="3" t="str" cm="1">
        <f t="array" ref="L28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81" s="3">
        <v>12</v>
      </c>
      <c r="N281" s="3" t="str" cm="1">
        <f t="array" ref="N28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81" s="3">
        <v>18</v>
      </c>
      <c r="P281" s="3" t="str" cm="1">
        <f t="array" ref="P28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81" s="3">
        <v>18</v>
      </c>
      <c r="R281" s="3" t="str" cm="1">
        <f t="array" ref="R28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81" s="3">
        <v>31</v>
      </c>
      <c r="T281" s="3" t="str" cm="1">
        <f t="array" ref="T28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81" s="3">
        <v>11</v>
      </c>
      <c r="V281" s="3" t="str" cm="1">
        <f t="array" ref="V28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81" s="3">
        <v>23</v>
      </c>
      <c r="X281" s="3" t="str" cm="1">
        <f t="array" ref="X28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82" spans="1:24" x14ac:dyDescent="0.25">
      <c r="A282" s="7">
        <v>512027277</v>
      </c>
      <c r="B282" t="s">
        <v>505</v>
      </c>
      <c r="C282" t="s">
        <v>506</v>
      </c>
      <c r="D282" s="3">
        <v>1</v>
      </c>
      <c r="E282" s="3">
        <v>174</v>
      </c>
      <c r="F282" s="3">
        <v>213</v>
      </c>
      <c r="G282" s="3">
        <v>4</v>
      </c>
      <c r="H282" s="3" t="s">
        <v>6</v>
      </c>
      <c r="I282" s="3">
        <v>27</v>
      </c>
      <c r="J282" s="3" t="str" cm="1">
        <f t="array" ref="J28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282" s="3">
        <v>16</v>
      </c>
      <c r="L282" s="3" t="str" cm="1">
        <f t="array" ref="L28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82" s="3">
        <v>12</v>
      </c>
      <c r="N282" s="3" t="str" cm="1">
        <f t="array" ref="N28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82" s="3">
        <v>20</v>
      </c>
      <c r="P282" s="3" t="str" cm="1">
        <f t="array" ref="P28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282" s="3">
        <v>18</v>
      </c>
      <c r="R282" s="3" t="str" cm="1">
        <f t="array" ref="R28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82" s="3">
        <v>45</v>
      </c>
      <c r="T282" s="3" t="str" cm="1">
        <f t="array" ref="T28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282" s="3">
        <v>12</v>
      </c>
      <c r="V282" s="3" t="str" cm="1">
        <f t="array" ref="V28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82" s="3">
        <v>24</v>
      </c>
      <c r="X282" s="3" t="str" cm="1">
        <f t="array" ref="X28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83" spans="1:24" x14ac:dyDescent="0.25">
      <c r="A283" s="7">
        <v>512011622</v>
      </c>
      <c r="B283" t="s">
        <v>505</v>
      </c>
      <c r="C283" t="s">
        <v>507</v>
      </c>
      <c r="D283" s="3">
        <v>1</v>
      </c>
      <c r="E283" s="3">
        <v>122</v>
      </c>
      <c r="F283" s="3">
        <v>213</v>
      </c>
      <c r="G283" s="3">
        <v>2</v>
      </c>
      <c r="H283" s="3" t="s">
        <v>8</v>
      </c>
      <c r="I283" s="3">
        <v>16</v>
      </c>
      <c r="J283" s="3" t="str" cm="1">
        <f t="array" ref="J28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283" s="3">
        <v>14</v>
      </c>
      <c r="L283" s="3" t="str" cm="1">
        <f t="array" ref="L28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83" s="3">
        <v>9</v>
      </c>
      <c r="N283" s="3" t="str" cm="1">
        <f t="array" ref="N28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83" s="3">
        <v>14</v>
      </c>
      <c r="P283" s="3" t="str" cm="1">
        <f t="array" ref="P28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283" s="3">
        <v>12</v>
      </c>
      <c r="R283" s="3" t="str" cm="1">
        <f t="array" ref="R28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283" s="3">
        <v>31</v>
      </c>
      <c r="T283" s="3" t="str" cm="1">
        <f t="array" ref="T28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83" s="3">
        <v>11</v>
      </c>
      <c r="V283" s="3" t="str" cm="1">
        <f t="array" ref="V28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83" s="3">
        <v>15</v>
      </c>
      <c r="X283" s="3" t="str" cm="1">
        <f t="array" ref="X28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284" spans="1:24" x14ac:dyDescent="0.25">
      <c r="A284" s="7">
        <v>512027291</v>
      </c>
      <c r="B284" t="s">
        <v>505</v>
      </c>
      <c r="C284" t="s">
        <v>508</v>
      </c>
      <c r="D284" s="3">
        <v>1</v>
      </c>
      <c r="E284" s="3">
        <v>131</v>
      </c>
      <c r="F284" s="3">
        <v>213</v>
      </c>
      <c r="G284" s="3">
        <v>1</v>
      </c>
      <c r="H284" s="3" t="s">
        <v>7</v>
      </c>
      <c r="I284" s="3">
        <v>18</v>
      </c>
      <c r="J284" s="3" t="str" cm="1">
        <f t="array" ref="J28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84" s="3">
        <v>0</v>
      </c>
      <c r="L284" s="3" t="str" cm="1">
        <f t="array" ref="L28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Ниже базового</v>
      </c>
      <c r="M284" s="3">
        <v>14</v>
      </c>
      <c r="N284" s="3" t="str" cm="1">
        <f t="array" ref="N28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84" s="3">
        <v>19</v>
      </c>
      <c r="P284" s="3" t="str" cm="1">
        <f t="array" ref="P28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84" s="3">
        <v>16</v>
      </c>
      <c r="R284" s="3" t="str" cm="1">
        <f t="array" ref="R28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84" s="3">
        <v>38</v>
      </c>
      <c r="T284" s="3" t="str" cm="1">
        <f t="array" ref="T28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84" s="3">
        <v>12</v>
      </c>
      <c r="V284" s="3" t="str" cm="1">
        <f t="array" ref="V28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84" s="3">
        <v>14</v>
      </c>
      <c r="X284" s="3" t="str" cm="1">
        <f t="array" ref="X28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285" spans="1:24" x14ac:dyDescent="0.25">
      <c r="A285" s="7">
        <v>512011728</v>
      </c>
      <c r="B285" t="s">
        <v>505</v>
      </c>
      <c r="C285" t="s">
        <v>509</v>
      </c>
      <c r="D285" s="3">
        <v>1</v>
      </c>
      <c r="E285" s="3">
        <v>144</v>
      </c>
      <c r="F285" s="3">
        <v>213</v>
      </c>
      <c r="G285" s="3">
        <v>3</v>
      </c>
      <c r="H285" s="3" t="s">
        <v>5</v>
      </c>
      <c r="I285" s="3">
        <v>26</v>
      </c>
      <c r="J285" s="3" t="str" cm="1">
        <f t="array" ref="J28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85" s="3">
        <v>15</v>
      </c>
      <c r="L285" s="3" t="str" cm="1">
        <f t="array" ref="L28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85" s="3">
        <v>12</v>
      </c>
      <c r="N285" s="3" t="str" cm="1">
        <f t="array" ref="N28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85" s="3">
        <v>17</v>
      </c>
      <c r="P285" s="3" t="str" cm="1">
        <f t="array" ref="P28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85" s="3">
        <v>15</v>
      </c>
      <c r="R285" s="3" t="str" cm="1">
        <f t="array" ref="R28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85" s="3">
        <v>29</v>
      </c>
      <c r="T285" s="3" t="str" cm="1">
        <f t="array" ref="T28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85" s="3">
        <v>9</v>
      </c>
      <c r="V285" s="3" t="str" cm="1">
        <f t="array" ref="V28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85" s="3">
        <v>21</v>
      </c>
      <c r="X285" s="3" t="str" cm="1">
        <f t="array" ref="X28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86" spans="1:24" x14ac:dyDescent="0.25">
      <c r="A286" s="7">
        <v>512027245</v>
      </c>
      <c r="B286" t="s">
        <v>505</v>
      </c>
      <c r="C286" t="s">
        <v>510</v>
      </c>
      <c r="D286" s="3">
        <v>1</v>
      </c>
      <c r="E286" s="3">
        <v>148</v>
      </c>
      <c r="F286" s="3">
        <v>213</v>
      </c>
      <c r="G286" s="3">
        <v>3</v>
      </c>
      <c r="H286" s="3" t="s">
        <v>5</v>
      </c>
      <c r="I286" s="3">
        <v>21</v>
      </c>
      <c r="J286" s="3" t="str" cm="1">
        <f t="array" ref="J28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86" s="3">
        <v>16</v>
      </c>
      <c r="L286" s="3" t="str" cm="1">
        <f t="array" ref="L28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86" s="3">
        <v>13</v>
      </c>
      <c r="N286" s="3" t="str" cm="1">
        <f t="array" ref="N28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86" s="3">
        <v>18</v>
      </c>
      <c r="P286" s="3" t="str" cm="1">
        <f t="array" ref="P28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86" s="3">
        <v>14</v>
      </c>
      <c r="R286" s="3" t="str" cm="1">
        <f t="array" ref="R28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86" s="3">
        <v>36</v>
      </c>
      <c r="T286" s="3" t="str" cm="1">
        <f t="array" ref="T28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86" s="3">
        <v>11</v>
      </c>
      <c r="V286" s="3" t="str" cm="1">
        <f t="array" ref="V28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86" s="3">
        <v>19</v>
      </c>
      <c r="X286" s="3" t="str" cm="1">
        <f t="array" ref="X28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87" spans="1:24" x14ac:dyDescent="0.25">
      <c r="A287" s="7">
        <v>512011598</v>
      </c>
      <c r="B287" t="s">
        <v>505</v>
      </c>
      <c r="C287" t="s">
        <v>511</v>
      </c>
      <c r="D287" s="3">
        <v>5</v>
      </c>
      <c r="E287" s="3">
        <v>156</v>
      </c>
      <c r="F287" s="3">
        <v>208</v>
      </c>
      <c r="G287" s="3">
        <v>3</v>
      </c>
      <c r="H287" s="3" t="s">
        <v>5</v>
      </c>
      <c r="I287" s="3">
        <v>26</v>
      </c>
      <c r="J287" s="3" t="str" cm="1">
        <f t="array" ref="J28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87" s="3">
        <v>18</v>
      </c>
      <c r="L287" s="3" t="str" cm="1">
        <f t="array" ref="L28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87" s="3">
        <v>12</v>
      </c>
      <c r="N287" s="3" t="str" cm="1">
        <f t="array" ref="N28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87" s="3">
        <v>18</v>
      </c>
      <c r="P287" s="3" t="str" cm="1">
        <f t="array" ref="P28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87" s="3">
        <v>12</v>
      </c>
      <c r="R287" s="3" t="str" cm="1">
        <f t="array" ref="R28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287" s="3">
        <v>38</v>
      </c>
      <c r="T287" s="3" t="str" cm="1">
        <f t="array" ref="T28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287" s="3">
        <v>10</v>
      </c>
      <c r="V287" s="3" t="str" cm="1">
        <f t="array" ref="V28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87" s="3">
        <v>22</v>
      </c>
      <c r="X287" s="3" t="str" cm="1">
        <f t="array" ref="X28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88" spans="1:24" x14ac:dyDescent="0.25">
      <c r="A288" s="7">
        <v>512011693</v>
      </c>
      <c r="B288" t="s">
        <v>505</v>
      </c>
      <c r="C288" t="s">
        <v>512</v>
      </c>
      <c r="D288" s="3">
        <v>1</v>
      </c>
      <c r="E288" s="3">
        <v>156</v>
      </c>
      <c r="F288" s="3">
        <v>213</v>
      </c>
      <c r="G288" s="3">
        <v>3</v>
      </c>
      <c r="H288" s="3" t="s">
        <v>5</v>
      </c>
      <c r="I288" s="3">
        <v>24</v>
      </c>
      <c r="J288" s="3" t="str" cm="1">
        <f t="array" ref="J28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88" s="3">
        <v>20</v>
      </c>
      <c r="L288" s="3" t="str" cm="1">
        <f t="array" ref="L28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88" s="3">
        <v>15</v>
      </c>
      <c r="N288" s="3" t="str" cm="1">
        <f t="array" ref="N28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88" s="3">
        <v>17</v>
      </c>
      <c r="P288" s="3" t="str" cm="1">
        <f t="array" ref="P28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88" s="3">
        <v>14</v>
      </c>
      <c r="R288" s="3" t="str" cm="1">
        <f t="array" ref="R28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88" s="3">
        <v>38</v>
      </c>
      <c r="T288" s="3" t="str" cm="1">
        <f t="array" ref="T28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88" s="3">
        <v>10</v>
      </c>
      <c r="V288" s="3" t="str" cm="1">
        <f t="array" ref="V28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88" s="3">
        <v>18</v>
      </c>
      <c r="X288" s="3" t="str" cm="1">
        <f t="array" ref="X28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89" spans="1:24" x14ac:dyDescent="0.25">
      <c r="A289" s="7">
        <v>512011830</v>
      </c>
      <c r="B289" t="s">
        <v>505</v>
      </c>
      <c r="C289" t="s">
        <v>513</v>
      </c>
      <c r="D289" s="3">
        <v>1</v>
      </c>
      <c r="E289" s="3">
        <v>167</v>
      </c>
      <c r="F289" s="3">
        <v>213</v>
      </c>
      <c r="G289" s="3">
        <v>3</v>
      </c>
      <c r="H289" s="3" t="s">
        <v>5</v>
      </c>
      <c r="I289" s="3">
        <v>19</v>
      </c>
      <c r="J289" s="3" t="str" cm="1">
        <f t="array" ref="J28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89" s="3">
        <v>15</v>
      </c>
      <c r="L289" s="3" t="str" cm="1">
        <f t="array" ref="L28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89" s="3">
        <v>18</v>
      </c>
      <c r="N289" s="3" t="str" cm="1">
        <f t="array" ref="N28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289" s="3">
        <v>20</v>
      </c>
      <c r="P289" s="3" t="str" cm="1">
        <f t="array" ref="P28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289" s="3">
        <v>20</v>
      </c>
      <c r="R289" s="3" t="str" cm="1">
        <f t="array" ref="R28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89" s="3">
        <v>35</v>
      </c>
      <c r="T289" s="3" t="str" cm="1">
        <f t="array" ref="T28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89" s="3">
        <v>13</v>
      </c>
      <c r="V289" s="3" t="str" cm="1">
        <f t="array" ref="V28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89" s="3">
        <v>27</v>
      </c>
      <c r="X289" s="3" t="str" cm="1">
        <f t="array" ref="X28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290" spans="1:24" x14ac:dyDescent="0.25">
      <c r="A290" s="7">
        <v>512027125</v>
      </c>
      <c r="B290" t="s">
        <v>505</v>
      </c>
      <c r="C290" t="s">
        <v>514</v>
      </c>
      <c r="D290" s="3">
        <v>5</v>
      </c>
      <c r="E290" s="3">
        <v>118</v>
      </c>
      <c r="F290" s="3">
        <v>208</v>
      </c>
      <c r="G290" s="3">
        <v>2</v>
      </c>
      <c r="H290" s="3" t="s">
        <v>8</v>
      </c>
      <c r="I290" s="3">
        <v>18</v>
      </c>
      <c r="J290" s="3" t="str" cm="1">
        <f t="array" ref="J29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90" s="3">
        <v>19</v>
      </c>
      <c r="L290" s="3" t="str" cm="1">
        <f t="array" ref="L29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90" s="3">
        <v>9</v>
      </c>
      <c r="N290" s="3" t="str" cm="1">
        <f t="array" ref="N29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90" s="3">
        <v>16</v>
      </c>
      <c r="P290" s="3" t="str" cm="1">
        <f t="array" ref="P29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90" s="3">
        <v>12</v>
      </c>
      <c r="R290" s="3" t="str" cm="1">
        <f t="array" ref="R29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290" s="3">
        <v>19</v>
      </c>
      <c r="T290" s="3" t="str" cm="1">
        <f t="array" ref="T29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290" s="3">
        <v>9</v>
      </c>
      <c r="V290" s="3" t="str" cm="1">
        <f t="array" ref="V29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90" s="3">
        <v>16</v>
      </c>
      <c r="X290" s="3" t="str" cm="1">
        <f t="array" ref="X29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291" spans="1:24" x14ac:dyDescent="0.25">
      <c r="A291" s="7">
        <v>512086339</v>
      </c>
      <c r="B291" t="s">
        <v>505</v>
      </c>
      <c r="C291" t="s">
        <v>515</v>
      </c>
      <c r="D291" s="3">
        <v>3</v>
      </c>
      <c r="E291" s="3">
        <v>110</v>
      </c>
      <c r="F291" s="3">
        <v>182</v>
      </c>
      <c r="G291" s="3">
        <v>2</v>
      </c>
      <c r="H291" s="3" t="s">
        <v>8</v>
      </c>
      <c r="I291" s="3">
        <v>17</v>
      </c>
      <c r="J291" s="3" t="str" cm="1">
        <f t="array" ref="J29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91" s="3">
        <v>19</v>
      </c>
      <c r="L291" s="3" t="str" cm="1">
        <f t="array" ref="L29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91" s="3">
        <v>9</v>
      </c>
      <c r="N291" s="3" t="str" cm="1">
        <f t="array" ref="N29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91" s="3">
        <v>13</v>
      </c>
      <c r="P291" s="3" t="str" cm="1">
        <f t="array" ref="P29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291" s="3">
        <v>8</v>
      </c>
      <c r="R291" s="3" t="str" cm="1">
        <f t="array" ref="R29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291" s="3">
        <v>28</v>
      </c>
      <c r="T291" s="3" t="str" cm="1">
        <f t="array" ref="T29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91" s="3">
        <v>0</v>
      </c>
      <c r="V291" s="3" t="str" cm="1">
        <f t="array" ref="V29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291" s="3">
        <v>16</v>
      </c>
      <c r="X291" s="3" t="str" cm="1">
        <f t="array" ref="X29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292" spans="1:24" x14ac:dyDescent="0.25">
      <c r="A292" s="7">
        <v>512027252</v>
      </c>
      <c r="B292" t="s">
        <v>505</v>
      </c>
      <c r="C292" t="s">
        <v>516</v>
      </c>
      <c r="D292" s="3">
        <v>1</v>
      </c>
      <c r="E292" s="3">
        <v>143</v>
      </c>
      <c r="F292" s="3">
        <v>213</v>
      </c>
      <c r="G292" s="3">
        <v>3</v>
      </c>
      <c r="H292" s="3" t="s">
        <v>5</v>
      </c>
      <c r="I292" s="3">
        <v>16</v>
      </c>
      <c r="J292" s="3" t="str" cm="1">
        <f t="array" ref="J29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292" s="3">
        <v>18</v>
      </c>
      <c r="L292" s="3" t="str" cm="1">
        <f t="array" ref="L29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92" s="3">
        <v>10</v>
      </c>
      <c r="N292" s="3" t="str" cm="1">
        <f t="array" ref="N29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92" s="3">
        <v>20</v>
      </c>
      <c r="P292" s="3" t="str" cm="1">
        <f t="array" ref="P29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292" s="3">
        <v>13</v>
      </c>
      <c r="R292" s="3" t="str" cm="1">
        <f t="array" ref="R29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92" s="3">
        <v>36</v>
      </c>
      <c r="T292" s="3" t="str" cm="1">
        <f t="array" ref="T29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92" s="3">
        <v>12</v>
      </c>
      <c r="V292" s="3" t="str" cm="1">
        <f t="array" ref="V29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92" s="3">
        <v>18</v>
      </c>
      <c r="X292" s="3" t="str" cm="1">
        <f t="array" ref="X29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93" spans="1:24" x14ac:dyDescent="0.25">
      <c r="A293" s="7">
        <v>512011534</v>
      </c>
      <c r="B293" t="s">
        <v>505</v>
      </c>
      <c r="C293" t="s">
        <v>517</v>
      </c>
      <c r="D293" s="3">
        <v>1</v>
      </c>
      <c r="E293" s="3">
        <v>108</v>
      </c>
      <c r="F293" s="3">
        <v>213</v>
      </c>
      <c r="G293" s="3">
        <v>2</v>
      </c>
      <c r="H293" s="3" t="s">
        <v>8</v>
      </c>
      <c r="I293" s="3">
        <v>15</v>
      </c>
      <c r="J293" s="3" t="str" cm="1">
        <f t="array" ref="J29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293" s="3">
        <v>13</v>
      </c>
      <c r="L293" s="3" t="str" cm="1">
        <f t="array" ref="L29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93" s="3">
        <v>10</v>
      </c>
      <c r="N293" s="3" t="str" cm="1">
        <f t="array" ref="N29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93" s="3">
        <v>17</v>
      </c>
      <c r="P293" s="3" t="str" cm="1">
        <f t="array" ref="P29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93" s="3">
        <v>10</v>
      </c>
      <c r="R293" s="3" t="str" cm="1">
        <f t="array" ref="R29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293" s="3">
        <v>22</v>
      </c>
      <c r="T293" s="3" t="str" cm="1">
        <f t="array" ref="T29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293" s="3">
        <v>10</v>
      </c>
      <c r="V293" s="3" t="str" cm="1">
        <f t="array" ref="V29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93" s="3">
        <v>11</v>
      </c>
      <c r="X293" s="3" t="str" cm="1">
        <f t="array" ref="X29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294" spans="1:24" x14ac:dyDescent="0.25">
      <c r="A294" s="7">
        <v>512011510</v>
      </c>
      <c r="B294" t="s">
        <v>505</v>
      </c>
      <c r="C294" t="s">
        <v>518</v>
      </c>
      <c r="D294" s="3">
        <v>1</v>
      </c>
      <c r="E294" s="3">
        <v>168</v>
      </c>
      <c r="F294" s="3">
        <v>213</v>
      </c>
      <c r="G294" s="3">
        <v>3</v>
      </c>
      <c r="H294" s="3" t="s">
        <v>5</v>
      </c>
      <c r="I294" s="3">
        <v>22</v>
      </c>
      <c r="J294" s="3" t="str" cm="1">
        <f t="array" ref="J29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94" s="3">
        <v>19</v>
      </c>
      <c r="L294" s="3" t="str" cm="1">
        <f t="array" ref="L29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94" s="3">
        <v>16</v>
      </c>
      <c r="N294" s="3" t="str" cm="1">
        <f t="array" ref="N29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94" s="3">
        <v>20</v>
      </c>
      <c r="P294" s="3" t="str" cm="1">
        <f t="array" ref="P29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294" s="3">
        <v>17</v>
      </c>
      <c r="R294" s="3" t="str" cm="1">
        <f t="array" ref="R29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94" s="3">
        <v>39</v>
      </c>
      <c r="T294" s="3" t="str" cm="1">
        <f t="array" ref="T29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94" s="3">
        <v>13</v>
      </c>
      <c r="V294" s="3" t="str" cm="1">
        <f t="array" ref="V29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94" s="3">
        <v>22</v>
      </c>
      <c r="X294" s="3" t="str" cm="1">
        <f t="array" ref="X29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95" spans="1:24" x14ac:dyDescent="0.25">
      <c r="A295" s="7">
        <v>512011654</v>
      </c>
      <c r="B295" t="s">
        <v>505</v>
      </c>
      <c r="C295" t="s">
        <v>519</v>
      </c>
      <c r="D295" s="3">
        <v>1</v>
      </c>
      <c r="E295" s="3">
        <v>174</v>
      </c>
      <c r="F295" s="3">
        <v>213</v>
      </c>
      <c r="G295" s="3">
        <v>4</v>
      </c>
      <c r="H295" s="3" t="s">
        <v>6</v>
      </c>
      <c r="I295" s="3">
        <v>27</v>
      </c>
      <c r="J295" s="3" t="str" cm="1">
        <f t="array" ref="J29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295" s="3">
        <v>16</v>
      </c>
      <c r="L295" s="3" t="str" cm="1">
        <f t="array" ref="L29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295" s="3">
        <v>17</v>
      </c>
      <c r="N295" s="3" t="str" cm="1">
        <f t="array" ref="N29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295" s="3">
        <v>20</v>
      </c>
      <c r="P295" s="3" t="str" cm="1">
        <f t="array" ref="P29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295" s="3">
        <v>17</v>
      </c>
      <c r="R295" s="3" t="str" cm="1">
        <f t="array" ref="R29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95" s="3">
        <v>38</v>
      </c>
      <c r="T295" s="3" t="str" cm="1">
        <f t="array" ref="T29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95" s="3">
        <v>13</v>
      </c>
      <c r="V295" s="3" t="str" cm="1">
        <f t="array" ref="V29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95" s="3">
        <v>26</v>
      </c>
      <c r="X295" s="3" t="str" cm="1">
        <f t="array" ref="X29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296" spans="1:24" x14ac:dyDescent="0.25">
      <c r="A296" s="7">
        <v>512011559</v>
      </c>
      <c r="B296" t="s">
        <v>505</v>
      </c>
      <c r="C296" t="s">
        <v>520</v>
      </c>
      <c r="D296" s="3">
        <v>5</v>
      </c>
      <c r="E296" s="3">
        <v>114</v>
      </c>
      <c r="F296" s="3">
        <v>208</v>
      </c>
      <c r="G296" s="3">
        <v>2</v>
      </c>
      <c r="H296" s="3" t="s">
        <v>8</v>
      </c>
      <c r="I296" s="3">
        <v>18</v>
      </c>
      <c r="J296" s="3" t="str" cm="1">
        <f t="array" ref="J29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96" s="3">
        <v>13</v>
      </c>
      <c r="L296" s="3" t="str" cm="1">
        <f t="array" ref="L29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96" s="3">
        <v>11</v>
      </c>
      <c r="N296" s="3" t="str" cm="1">
        <f t="array" ref="N29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296" s="3">
        <v>12</v>
      </c>
      <c r="P296" s="3" t="str" cm="1">
        <f t="array" ref="P29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296" s="3">
        <v>12</v>
      </c>
      <c r="R296" s="3" t="str" cm="1">
        <f t="array" ref="R29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296" s="3">
        <v>26</v>
      </c>
      <c r="T296" s="3" t="str" cm="1">
        <f t="array" ref="T29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96" s="3">
        <v>10</v>
      </c>
      <c r="V296" s="3" t="str" cm="1">
        <f t="array" ref="V29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96" s="3">
        <v>12</v>
      </c>
      <c r="X296" s="3" t="str" cm="1">
        <f t="array" ref="X29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297" spans="1:24" x14ac:dyDescent="0.25">
      <c r="A297" s="7">
        <v>512027319</v>
      </c>
      <c r="B297" t="s">
        <v>505</v>
      </c>
      <c r="C297" t="s">
        <v>521</v>
      </c>
      <c r="D297" s="3">
        <v>1</v>
      </c>
      <c r="E297" s="3">
        <v>138</v>
      </c>
      <c r="F297" s="3">
        <v>213</v>
      </c>
      <c r="G297" s="3">
        <v>3</v>
      </c>
      <c r="H297" s="3" t="s">
        <v>5</v>
      </c>
      <c r="I297" s="3">
        <v>21</v>
      </c>
      <c r="J297" s="3" t="str" cm="1">
        <f t="array" ref="J29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97" s="3">
        <v>14</v>
      </c>
      <c r="L297" s="3" t="str" cm="1">
        <f t="array" ref="L29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97" s="3">
        <v>14</v>
      </c>
      <c r="N297" s="3" t="str" cm="1">
        <f t="array" ref="N29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97" s="3">
        <v>18</v>
      </c>
      <c r="P297" s="3" t="str" cm="1">
        <f t="array" ref="P29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97" s="3">
        <v>13</v>
      </c>
      <c r="R297" s="3" t="str" cm="1">
        <f t="array" ref="R29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97" s="3">
        <v>32</v>
      </c>
      <c r="T297" s="3" t="str" cm="1">
        <f t="array" ref="T29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97" s="3">
        <v>8</v>
      </c>
      <c r="V297" s="3" t="str" cm="1">
        <f t="array" ref="V29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97" s="3">
        <v>18</v>
      </c>
      <c r="X297" s="3" t="str" cm="1">
        <f t="array" ref="X29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98" spans="1:24" x14ac:dyDescent="0.25">
      <c r="A298" s="7">
        <v>512027196</v>
      </c>
      <c r="B298" t="s">
        <v>505</v>
      </c>
      <c r="C298" t="s">
        <v>522</v>
      </c>
      <c r="D298" s="3">
        <v>1</v>
      </c>
      <c r="E298" s="3">
        <v>138</v>
      </c>
      <c r="F298" s="3">
        <v>213</v>
      </c>
      <c r="G298" s="3">
        <v>3</v>
      </c>
      <c r="H298" s="3" t="s">
        <v>5</v>
      </c>
      <c r="I298" s="3">
        <v>18</v>
      </c>
      <c r="J298" s="3" t="str" cm="1">
        <f t="array" ref="J29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98" s="3">
        <v>14</v>
      </c>
      <c r="L298" s="3" t="str" cm="1">
        <f t="array" ref="L29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98" s="3">
        <v>14</v>
      </c>
      <c r="N298" s="3" t="str" cm="1">
        <f t="array" ref="N29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98" s="3">
        <v>18</v>
      </c>
      <c r="P298" s="3" t="str" cm="1">
        <f t="array" ref="P29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98" s="3">
        <v>15</v>
      </c>
      <c r="R298" s="3" t="str" cm="1">
        <f t="array" ref="R29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98" s="3">
        <v>31</v>
      </c>
      <c r="T298" s="3" t="str" cm="1">
        <f t="array" ref="T29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98" s="3">
        <v>9</v>
      </c>
      <c r="V298" s="3" t="str" cm="1">
        <f t="array" ref="V29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298" s="3">
        <v>19</v>
      </c>
      <c r="X298" s="3" t="str" cm="1">
        <f t="array" ref="X29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299" spans="1:24" x14ac:dyDescent="0.25">
      <c r="A299" s="7">
        <v>512011686</v>
      </c>
      <c r="B299" t="s">
        <v>505</v>
      </c>
      <c r="C299" t="s">
        <v>523</v>
      </c>
      <c r="D299" s="3">
        <v>1</v>
      </c>
      <c r="E299" s="3">
        <v>151</v>
      </c>
      <c r="F299" s="3">
        <v>213</v>
      </c>
      <c r="G299" s="3">
        <v>3</v>
      </c>
      <c r="H299" s="3" t="s">
        <v>5</v>
      </c>
      <c r="I299" s="3">
        <v>22</v>
      </c>
      <c r="J299" s="3" t="str" cm="1">
        <f t="array" ref="J29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299" s="3">
        <v>15</v>
      </c>
      <c r="L299" s="3" t="str" cm="1">
        <f t="array" ref="L29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299" s="3">
        <v>15</v>
      </c>
      <c r="N299" s="3" t="str" cm="1">
        <f t="array" ref="N29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299" s="3">
        <v>18</v>
      </c>
      <c r="P299" s="3" t="str" cm="1">
        <f t="array" ref="P29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299" s="3">
        <v>15</v>
      </c>
      <c r="R299" s="3" t="str" cm="1">
        <f t="array" ref="R29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299" s="3">
        <v>35</v>
      </c>
      <c r="T299" s="3" t="str" cm="1">
        <f t="array" ref="T29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299" s="3">
        <v>12</v>
      </c>
      <c r="V299" s="3" t="str" cm="1">
        <f t="array" ref="V29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299" s="3">
        <v>19</v>
      </c>
      <c r="X299" s="3" t="str" cm="1">
        <f t="array" ref="X29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00" spans="1:24" x14ac:dyDescent="0.25">
      <c r="A300" s="7">
        <v>512011566</v>
      </c>
      <c r="B300" t="s">
        <v>505</v>
      </c>
      <c r="C300" t="s">
        <v>524</v>
      </c>
      <c r="D300" s="3">
        <v>1</v>
      </c>
      <c r="E300" s="3">
        <v>157</v>
      </c>
      <c r="F300" s="3">
        <v>213</v>
      </c>
      <c r="G300" s="3">
        <v>3</v>
      </c>
      <c r="H300" s="3" t="s">
        <v>5</v>
      </c>
      <c r="I300" s="3">
        <v>25</v>
      </c>
      <c r="J300" s="3" t="str" cm="1">
        <f t="array" ref="J30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00" s="3">
        <v>18</v>
      </c>
      <c r="L300" s="3" t="str" cm="1">
        <f t="array" ref="L30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00" s="3">
        <v>15</v>
      </c>
      <c r="N300" s="3" t="str" cm="1">
        <f t="array" ref="N30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00" s="3">
        <v>19</v>
      </c>
      <c r="P300" s="3" t="str" cm="1">
        <f t="array" ref="P30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00" s="3">
        <v>17</v>
      </c>
      <c r="R300" s="3" t="str" cm="1">
        <f t="array" ref="R30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00" s="3">
        <v>33</v>
      </c>
      <c r="T300" s="3" t="str" cm="1">
        <f t="array" ref="T30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00" s="3">
        <v>11</v>
      </c>
      <c r="V300" s="3" t="str" cm="1">
        <f t="array" ref="V30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00" s="3">
        <v>19</v>
      </c>
      <c r="X300" s="3" t="str" cm="1">
        <f t="array" ref="X30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01" spans="1:24" x14ac:dyDescent="0.25">
      <c r="A301" s="7">
        <v>512011527</v>
      </c>
      <c r="B301" t="s">
        <v>505</v>
      </c>
      <c r="C301" t="s">
        <v>525</v>
      </c>
      <c r="D301" s="3">
        <v>5</v>
      </c>
      <c r="E301" s="3">
        <v>124</v>
      </c>
      <c r="F301" s="3">
        <v>208</v>
      </c>
      <c r="G301" s="3">
        <v>3</v>
      </c>
      <c r="H301" s="3" t="s">
        <v>5</v>
      </c>
      <c r="I301" s="3">
        <v>16</v>
      </c>
      <c r="J301" s="3" t="str" cm="1">
        <f t="array" ref="J30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301" s="3">
        <v>13</v>
      </c>
      <c r="L301" s="3" t="str" cm="1">
        <f t="array" ref="L30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01" s="3">
        <v>12</v>
      </c>
      <c r="N301" s="3" t="str" cm="1">
        <f t="array" ref="N30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01" s="3">
        <v>15</v>
      </c>
      <c r="P301" s="3" t="str" cm="1">
        <f t="array" ref="P30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301" s="3">
        <v>15</v>
      </c>
      <c r="R301" s="3" t="str" cm="1">
        <f t="array" ref="R30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01" s="3">
        <v>27</v>
      </c>
      <c r="T301" s="3" t="str" cm="1">
        <f t="array" ref="T30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01" s="3">
        <v>8</v>
      </c>
      <c r="V301" s="3" t="str" cm="1">
        <f t="array" ref="V30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01" s="3">
        <v>18</v>
      </c>
      <c r="X301" s="3" t="str" cm="1">
        <f t="array" ref="X30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02" spans="1:24" x14ac:dyDescent="0.25">
      <c r="A302" s="7">
        <v>512011816</v>
      </c>
      <c r="B302" t="s">
        <v>505</v>
      </c>
      <c r="C302" t="s">
        <v>526</v>
      </c>
      <c r="D302" s="3">
        <v>5</v>
      </c>
      <c r="E302" s="3">
        <v>152</v>
      </c>
      <c r="F302" s="3">
        <v>208</v>
      </c>
      <c r="G302" s="3">
        <v>3</v>
      </c>
      <c r="H302" s="3" t="s">
        <v>5</v>
      </c>
      <c r="I302" s="3">
        <v>26</v>
      </c>
      <c r="J302" s="3" t="str" cm="1">
        <f t="array" ref="J30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02" s="3">
        <v>17</v>
      </c>
      <c r="L302" s="3" t="str" cm="1">
        <f t="array" ref="L30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02" s="3">
        <v>15</v>
      </c>
      <c r="N302" s="3" t="str" cm="1">
        <f t="array" ref="N30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02" s="3">
        <v>18</v>
      </c>
      <c r="P302" s="3" t="str" cm="1">
        <f t="array" ref="P30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02" s="3">
        <v>15</v>
      </c>
      <c r="R302" s="3" t="str" cm="1">
        <f t="array" ref="R30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02" s="3">
        <v>29</v>
      </c>
      <c r="T302" s="3" t="str" cm="1">
        <f t="array" ref="T30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02" s="3">
        <v>13</v>
      </c>
      <c r="V302" s="3" t="str" cm="1">
        <f t="array" ref="V30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02" s="3">
        <v>19</v>
      </c>
      <c r="X302" s="3" t="str" cm="1">
        <f t="array" ref="X30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03" spans="1:24" x14ac:dyDescent="0.25">
      <c r="A303" s="7">
        <v>512027157</v>
      </c>
      <c r="B303" t="s">
        <v>505</v>
      </c>
      <c r="C303" t="s">
        <v>527</v>
      </c>
      <c r="D303" s="3">
        <v>1</v>
      </c>
      <c r="E303" s="3">
        <v>148</v>
      </c>
      <c r="F303" s="3">
        <v>213</v>
      </c>
      <c r="G303" s="3">
        <v>3</v>
      </c>
      <c r="H303" s="3" t="s">
        <v>5</v>
      </c>
      <c r="I303" s="3">
        <v>20</v>
      </c>
      <c r="J303" s="3" t="str" cm="1">
        <f t="array" ref="J30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03" s="3">
        <v>15</v>
      </c>
      <c r="L303" s="3" t="str" cm="1">
        <f t="array" ref="L30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03" s="3">
        <v>14</v>
      </c>
      <c r="N303" s="3" t="str" cm="1">
        <f t="array" ref="N30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03" s="3">
        <v>20</v>
      </c>
      <c r="P303" s="3" t="str" cm="1">
        <f t="array" ref="P30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303" s="3">
        <v>17</v>
      </c>
      <c r="R303" s="3" t="str" cm="1">
        <f t="array" ref="R30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03" s="3">
        <v>34</v>
      </c>
      <c r="T303" s="3" t="str" cm="1">
        <f t="array" ref="T30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03" s="3">
        <v>11</v>
      </c>
      <c r="V303" s="3" t="str" cm="1">
        <f t="array" ref="V30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03" s="3">
        <v>17</v>
      </c>
      <c r="X303" s="3" t="str" cm="1">
        <f t="array" ref="X30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04" spans="1:24" x14ac:dyDescent="0.25">
      <c r="A304" s="7">
        <v>512027284</v>
      </c>
      <c r="B304" t="s">
        <v>505</v>
      </c>
      <c r="C304" t="s">
        <v>528</v>
      </c>
      <c r="D304" s="3">
        <v>1</v>
      </c>
      <c r="E304" s="3">
        <v>156</v>
      </c>
      <c r="F304" s="3">
        <v>213</v>
      </c>
      <c r="G304" s="3">
        <v>3</v>
      </c>
      <c r="H304" s="3" t="s">
        <v>5</v>
      </c>
      <c r="I304" s="3">
        <v>16</v>
      </c>
      <c r="J304" s="3" t="str" cm="1">
        <f t="array" ref="J30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304" s="3">
        <v>16</v>
      </c>
      <c r="L304" s="3" t="str" cm="1">
        <f t="array" ref="L30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04" s="3">
        <v>15</v>
      </c>
      <c r="N304" s="3" t="str" cm="1">
        <f t="array" ref="N30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04" s="3">
        <v>19</v>
      </c>
      <c r="P304" s="3" t="str" cm="1">
        <f t="array" ref="P30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04" s="3">
        <v>20</v>
      </c>
      <c r="R304" s="3" t="str" cm="1">
        <f t="array" ref="R30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04" s="3">
        <v>37</v>
      </c>
      <c r="T304" s="3" t="str" cm="1">
        <f t="array" ref="T30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04" s="3">
        <v>13</v>
      </c>
      <c r="V304" s="3" t="str" cm="1">
        <f t="array" ref="V30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04" s="3">
        <v>20</v>
      </c>
      <c r="X304" s="3" t="str" cm="1">
        <f t="array" ref="X30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05" spans="1:24" x14ac:dyDescent="0.25">
      <c r="A305" s="7">
        <v>512027301</v>
      </c>
      <c r="B305" t="s">
        <v>505</v>
      </c>
      <c r="C305" t="s">
        <v>529</v>
      </c>
      <c r="D305" s="3">
        <v>5</v>
      </c>
      <c r="E305" s="3">
        <v>122</v>
      </c>
      <c r="F305" s="3">
        <v>208</v>
      </c>
      <c r="G305" s="3">
        <v>3</v>
      </c>
      <c r="H305" s="3" t="s">
        <v>5</v>
      </c>
      <c r="I305" s="3">
        <v>17</v>
      </c>
      <c r="J305" s="3" t="str" cm="1">
        <f t="array" ref="J30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05" s="3">
        <v>11</v>
      </c>
      <c r="L305" s="3" t="str" cm="1">
        <f t="array" ref="L30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305" s="3">
        <v>11</v>
      </c>
      <c r="N305" s="3" t="str" cm="1">
        <f t="array" ref="N30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05" s="3">
        <v>16</v>
      </c>
      <c r="P305" s="3" t="str" cm="1">
        <f t="array" ref="P30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05" s="3">
        <v>17</v>
      </c>
      <c r="R305" s="3" t="str" cm="1">
        <f t="array" ref="R30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05" s="3">
        <v>27</v>
      </c>
      <c r="T305" s="3" t="str" cm="1">
        <f t="array" ref="T30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05" s="3">
        <v>8</v>
      </c>
      <c r="V305" s="3" t="str" cm="1">
        <f t="array" ref="V30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05" s="3">
        <v>15</v>
      </c>
      <c r="X305" s="3" t="str" cm="1">
        <f t="array" ref="X30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306" spans="1:24" x14ac:dyDescent="0.25">
      <c r="A306" s="7">
        <v>512011630</v>
      </c>
      <c r="B306" t="s">
        <v>505</v>
      </c>
      <c r="C306" t="s">
        <v>530</v>
      </c>
      <c r="D306" s="3">
        <v>1</v>
      </c>
      <c r="E306" s="3">
        <v>138</v>
      </c>
      <c r="F306" s="3">
        <v>213</v>
      </c>
      <c r="G306" s="3">
        <v>3</v>
      </c>
      <c r="H306" s="3" t="s">
        <v>5</v>
      </c>
      <c r="I306" s="3">
        <v>18</v>
      </c>
      <c r="J306" s="3" t="str" cm="1">
        <f t="array" ref="J30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06" s="3">
        <v>15</v>
      </c>
      <c r="L306" s="3" t="str" cm="1">
        <f t="array" ref="L30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06" s="3">
        <v>11</v>
      </c>
      <c r="N306" s="3" t="str" cm="1">
        <f t="array" ref="N30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06" s="3">
        <v>18</v>
      </c>
      <c r="P306" s="3" t="str" cm="1">
        <f t="array" ref="P30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06" s="3">
        <v>13</v>
      </c>
      <c r="R306" s="3" t="str" cm="1">
        <f t="array" ref="R30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06" s="3">
        <v>33</v>
      </c>
      <c r="T306" s="3" t="str" cm="1">
        <f t="array" ref="T30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06" s="3">
        <v>11</v>
      </c>
      <c r="V306" s="3" t="str" cm="1">
        <f t="array" ref="V30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06" s="3">
        <v>19</v>
      </c>
      <c r="X306" s="3" t="str" cm="1">
        <f t="array" ref="X30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07" spans="1:24" x14ac:dyDescent="0.25">
      <c r="A307" s="7">
        <v>512011608</v>
      </c>
      <c r="B307" t="s">
        <v>505</v>
      </c>
      <c r="C307" t="s">
        <v>539</v>
      </c>
      <c r="D307" s="3">
        <v>9</v>
      </c>
      <c r="E307" s="3">
        <v>155</v>
      </c>
      <c r="F307" s="3">
        <v>211</v>
      </c>
      <c r="G307" s="3">
        <v>3</v>
      </c>
      <c r="H307" s="3" t="s">
        <v>5</v>
      </c>
      <c r="I307" s="3">
        <v>26</v>
      </c>
      <c r="J307" s="3" t="str" cm="1">
        <f t="array" ref="J30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07" s="3">
        <v>19</v>
      </c>
      <c r="L307" s="3" t="str" cm="1">
        <f t="array" ref="L30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07" s="3">
        <v>18</v>
      </c>
      <c r="N307" s="3" t="str" cm="1">
        <f t="array" ref="N30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307" s="3">
        <v>16</v>
      </c>
      <c r="P307" s="3" t="str" cm="1">
        <f t="array" ref="P30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07" s="3">
        <v>15</v>
      </c>
      <c r="R307" s="3" t="str" cm="1">
        <f t="array" ref="R30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07" s="3">
        <v>31</v>
      </c>
      <c r="T307" s="3" t="str" cm="1">
        <f t="array" ref="T30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07" s="3">
        <v>10</v>
      </c>
      <c r="V307" s="3" t="str" cm="1">
        <f t="array" ref="V30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07" s="3">
        <v>20</v>
      </c>
      <c r="X307" s="3" t="str" cm="1">
        <f t="array" ref="X30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08" spans="1:24" x14ac:dyDescent="0.25">
      <c r="A308" s="7">
        <v>512027238</v>
      </c>
      <c r="B308" t="s">
        <v>505</v>
      </c>
      <c r="C308" t="s">
        <v>533</v>
      </c>
      <c r="D308" s="3">
        <v>1</v>
      </c>
      <c r="E308" s="3">
        <v>172</v>
      </c>
      <c r="F308" s="3">
        <v>213</v>
      </c>
      <c r="G308" s="3">
        <v>3</v>
      </c>
      <c r="H308" s="3" t="s">
        <v>5</v>
      </c>
      <c r="I308" s="3">
        <v>27</v>
      </c>
      <c r="J308" s="3" t="str" cm="1">
        <f t="array" ref="J30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308" s="3">
        <v>16</v>
      </c>
      <c r="L308" s="3" t="str" cm="1">
        <f t="array" ref="L30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08" s="3">
        <v>17</v>
      </c>
      <c r="N308" s="3" t="str" cm="1">
        <f t="array" ref="N30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308" s="3">
        <v>20</v>
      </c>
      <c r="P308" s="3" t="str" cm="1">
        <f t="array" ref="P30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308" s="3">
        <v>18</v>
      </c>
      <c r="R308" s="3" t="str" cm="1">
        <f t="array" ref="R30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08" s="3">
        <v>39</v>
      </c>
      <c r="T308" s="3" t="str" cm="1">
        <f t="array" ref="T30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08" s="3">
        <v>14</v>
      </c>
      <c r="V308" s="3" t="str" cm="1">
        <f t="array" ref="V30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08" s="3">
        <v>21</v>
      </c>
      <c r="X308" s="3" t="str" cm="1">
        <f t="array" ref="X30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09" spans="1:24" x14ac:dyDescent="0.25">
      <c r="A309" s="7">
        <v>512011541</v>
      </c>
      <c r="B309" t="s">
        <v>505</v>
      </c>
      <c r="C309" t="s">
        <v>534</v>
      </c>
      <c r="D309" s="3">
        <v>1</v>
      </c>
      <c r="E309" s="3">
        <v>133</v>
      </c>
      <c r="F309" s="3">
        <v>213</v>
      </c>
      <c r="G309" s="3">
        <v>3</v>
      </c>
      <c r="H309" s="3" t="s">
        <v>5</v>
      </c>
      <c r="I309" s="3">
        <v>19</v>
      </c>
      <c r="J309" s="3" t="str" cm="1">
        <f t="array" ref="J30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09" s="3">
        <v>11</v>
      </c>
      <c r="L309" s="3" t="str" cm="1">
        <f t="array" ref="L30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309" s="3">
        <v>12</v>
      </c>
      <c r="N309" s="3" t="str" cm="1">
        <f t="array" ref="N30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09" s="3">
        <v>17</v>
      </c>
      <c r="P309" s="3" t="str" cm="1">
        <f t="array" ref="P30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09" s="3">
        <v>13</v>
      </c>
      <c r="R309" s="3" t="str" cm="1">
        <f t="array" ref="R30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09" s="3">
        <v>32</v>
      </c>
      <c r="T309" s="3" t="str" cm="1">
        <f t="array" ref="T30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09" s="3">
        <v>11</v>
      </c>
      <c r="V309" s="3" t="str" cm="1">
        <f t="array" ref="V30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09" s="3">
        <v>18</v>
      </c>
      <c r="X309" s="3" t="str" cm="1">
        <f t="array" ref="X30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10" spans="1:24" x14ac:dyDescent="0.25">
      <c r="A310" s="7">
        <v>512011573</v>
      </c>
      <c r="B310" t="s">
        <v>505</v>
      </c>
      <c r="C310" t="s">
        <v>535</v>
      </c>
      <c r="D310" s="3">
        <v>1</v>
      </c>
      <c r="E310" s="3">
        <v>161</v>
      </c>
      <c r="F310" s="3">
        <v>213</v>
      </c>
      <c r="G310" s="3">
        <v>3</v>
      </c>
      <c r="H310" s="3" t="s">
        <v>5</v>
      </c>
      <c r="I310" s="3">
        <v>23</v>
      </c>
      <c r="J310" s="3" t="str" cm="1">
        <f t="array" ref="J31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10" s="3">
        <v>17</v>
      </c>
      <c r="L310" s="3" t="str" cm="1">
        <f t="array" ref="L31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10" s="3">
        <v>14</v>
      </c>
      <c r="N310" s="3" t="str" cm="1">
        <f t="array" ref="N31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10" s="3">
        <v>20</v>
      </c>
      <c r="P310" s="3" t="str" cm="1">
        <f t="array" ref="P31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310" s="3">
        <v>15</v>
      </c>
      <c r="R310" s="3" t="str" cm="1">
        <f t="array" ref="R31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10" s="3">
        <v>36</v>
      </c>
      <c r="T310" s="3" t="str" cm="1">
        <f t="array" ref="T31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10" s="3">
        <v>13</v>
      </c>
      <c r="V310" s="3" t="str" cm="1">
        <f t="array" ref="V31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10" s="3">
        <v>23</v>
      </c>
      <c r="X310" s="3" t="str" cm="1">
        <f t="array" ref="X31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11" spans="1:24" x14ac:dyDescent="0.25">
      <c r="A311" s="7">
        <v>512011781</v>
      </c>
      <c r="B311" t="s">
        <v>505</v>
      </c>
      <c r="C311" t="s">
        <v>536</v>
      </c>
      <c r="D311" s="3">
        <v>1</v>
      </c>
      <c r="E311" s="3">
        <v>161</v>
      </c>
      <c r="F311" s="3">
        <v>213</v>
      </c>
      <c r="G311" s="3">
        <v>3</v>
      </c>
      <c r="H311" s="3" t="s">
        <v>5</v>
      </c>
      <c r="I311" s="3">
        <v>25</v>
      </c>
      <c r="J311" s="3" t="str" cm="1">
        <f t="array" ref="J31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11" s="3">
        <v>18</v>
      </c>
      <c r="L311" s="3" t="str" cm="1">
        <f t="array" ref="L31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11" s="3">
        <v>14</v>
      </c>
      <c r="N311" s="3" t="str" cm="1">
        <f t="array" ref="N31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11" s="3">
        <v>16</v>
      </c>
      <c r="P311" s="3" t="str" cm="1">
        <f t="array" ref="P31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11" s="3">
        <v>16</v>
      </c>
      <c r="R311" s="3" t="str" cm="1">
        <f t="array" ref="R31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11" s="3">
        <v>39</v>
      </c>
      <c r="T311" s="3" t="str" cm="1">
        <f t="array" ref="T31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11" s="3">
        <v>12</v>
      </c>
      <c r="V311" s="3" t="str" cm="1">
        <f t="array" ref="V31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11" s="3">
        <v>21</v>
      </c>
      <c r="X311" s="3" t="str" cm="1">
        <f t="array" ref="X31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12" spans="1:24" x14ac:dyDescent="0.25">
      <c r="A312" s="7">
        <v>512011809</v>
      </c>
      <c r="B312" t="s">
        <v>505</v>
      </c>
      <c r="C312" t="s">
        <v>537</v>
      </c>
      <c r="D312" s="3">
        <v>1</v>
      </c>
      <c r="E312" s="3">
        <v>126</v>
      </c>
      <c r="F312" s="3">
        <v>213</v>
      </c>
      <c r="G312" s="3">
        <v>2</v>
      </c>
      <c r="H312" s="3" t="s">
        <v>8</v>
      </c>
      <c r="I312" s="3">
        <v>15</v>
      </c>
      <c r="J312" s="3" t="str" cm="1">
        <f t="array" ref="J31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312" s="3">
        <v>12</v>
      </c>
      <c r="L312" s="3" t="str" cm="1">
        <f t="array" ref="L31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312" s="3">
        <v>13</v>
      </c>
      <c r="N312" s="3" t="str" cm="1">
        <f t="array" ref="N31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12" s="3">
        <v>17</v>
      </c>
      <c r="P312" s="3" t="str" cm="1">
        <f t="array" ref="P31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12" s="3">
        <v>14</v>
      </c>
      <c r="R312" s="3" t="str" cm="1">
        <f t="array" ref="R31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12" s="3">
        <v>31</v>
      </c>
      <c r="T312" s="3" t="str" cm="1">
        <f t="array" ref="T31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12" s="3">
        <v>9</v>
      </c>
      <c r="V312" s="3" t="str" cm="1">
        <f t="array" ref="V31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12" s="3">
        <v>15</v>
      </c>
      <c r="X312" s="3" t="str" cm="1">
        <f t="array" ref="X31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313" spans="1:24" x14ac:dyDescent="0.25">
      <c r="A313" s="7">
        <v>512011823</v>
      </c>
      <c r="B313" t="s">
        <v>505</v>
      </c>
      <c r="C313" t="s">
        <v>538</v>
      </c>
      <c r="D313" s="3">
        <v>1</v>
      </c>
      <c r="E313" s="3">
        <v>141</v>
      </c>
      <c r="F313" s="3">
        <v>213</v>
      </c>
      <c r="G313" s="3">
        <v>2</v>
      </c>
      <c r="H313" s="3" t="s">
        <v>8</v>
      </c>
      <c r="I313" s="3">
        <v>21</v>
      </c>
      <c r="J313" s="3" t="str" cm="1">
        <f t="array" ref="J31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13" s="3">
        <v>17</v>
      </c>
      <c r="L313" s="3" t="str" cm="1">
        <f t="array" ref="L31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13" s="3">
        <v>12</v>
      </c>
      <c r="N313" s="3" t="str" cm="1">
        <f t="array" ref="N31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13" s="3">
        <v>19</v>
      </c>
      <c r="P313" s="3" t="str" cm="1">
        <f t="array" ref="P31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13" s="3">
        <v>14</v>
      </c>
      <c r="R313" s="3" t="str" cm="1">
        <f t="array" ref="R31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13" s="3">
        <v>25</v>
      </c>
      <c r="T313" s="3" t="str" cm="1">
        <f t="array" ref="T31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313" s="3">
        <v>10</v>
      </c>
      <c r="V313" s="3" t="str" cm="1">
        <f t="array" ref="V31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13" s="3">
        <v>23</v>
      </c>
      <c r="X313" s="3" t="str" cm="1">
        <f t="array" ref="X31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14" spans="1:24" x14ac:dyDescent="0.25">
      <c r="A314" s="7">
        <v>512011710</v>
      </c>
      <c r="B314" t="s">
        <v>505</v>
      </c>
      <c r="C314" t="s">
        <v>531</v>
      </c>
      <c r="D314" s="3">
        <v>1</v>
      </c>
      <c r="E314" s="3">
        <v>139</v>
      </c>
      <c r="F314" s="3">
        <v>213</v>
      </c>
      <c r="G314" s="3">
        <v>2</v>
      </c>
      <c r="H314" s="3" t="s">
        <v>8</v>
      </c>
      <c r="I314" s="3">
        <v>17</v>
      </c>
      <c r="J314" s="3" t="str" cm="1">
        <f t="array" ref="J31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14" s="3">
        <v>15</v>
      </c>
      <c r="L314" s="3" t="str" cm="1">
        <f t="array" ref="L31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14" s="3">
        <v>9</v>
      </c>
      <c r="N314" s="3" t="str" cm="1">
        <f t="array" ref="N31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14" s="3">
        <v>19</v>
      </c>
      <c r="P314" s="3" t="str" cm="1">
        <f t="array" ref="P31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14" s="3">
        <v>13</v>
      </c>
      <c r="R314" s="3" t="str" cm="1">
        <f t="array" ref="R31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14" s="3">
        <v>33</v>
      </c>
      <c r="T314" s="3" t="str" cm="1">
        <f t="array" ref="T31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14" s="3">
        <v>11</v>
      </c>
      <c r="V314" s="3" t="str" cm="1">
        <f t="array" ref="V31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14" s="3">
        <v>22</v>
      </c>
      <c r="X314" s="3" t="str" cm="1">
        <f t="array" ref="X31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15" spans="1:24" x14ac:dyDescent="0.25">
      <c r="A315" s="7">
        <v>512027206</v>
      </c>
      <c r="B315" t="s">
        <v>505</v>
      </c>
      <c r="C315" t="s">
        <v>532</v>
      </c>
      <c r="D315" s="3">
        <v>1</v>
      </c>
      <c r="E315" s="3">
        <v>144</v>
      </c>
      <c r="F315" s="3">
        <v>213</v>
      </c>
      <c r="G315" s="3">
        <v>3</v>
      </c>
      <c r="H315" s="3" t="s">
        <v>5</v>
      </c>
      <c r="I315" s="3">
        <v>23</v>
      </c>
      <c r="J315" s="3" t="str" cm="1">
        <f t="array" ref="J31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15" s="3">
        <v>14</v>
      </c>
      <c r="L315" s="3" t="str" cm="1">
        <f t="array" ref="L31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15" s="3">
        <v>14</v>
      </c>
      <c r="N315" s="3" t="str" cm="1">
        <f t="array" ref="N31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15" s="3">
        <v>17</v>
      </c>
      <c r="P315" s="3" t="str" cm="1">
        <f t="array" ref="P31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15" s="3">
        <v>13</v>
      </c>
      <c r="R315" s="3" t="str" cm="1">
        <f t="array" ref="R31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15" s="3">
        <v>31</v>
      </c>
      <c r="T315" s="3" t="str" cm="1">
        <f t="array" ref="T31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15" s="3">
        <v>13</v>
      </c>
      <c r="V315" s="3" t="str" cm="1">
        <f t="array" ref="V31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15" s="3">
        <v>19</v>
      </c>
      <c r="X315" s="3" t="str" cm="1">
        <f t="array" ref="X31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16" spans="1:24" x14ac:dyDescent="0.25">
      <c r="A316" s="7">
        <v>512011647</v>
      </c>
      <c r="B316" t="s">
        <v>505</v>
      </c>
      <c r="C316" t="s">
        <v>540</v>
      </c>
      <c r="D316" s="3">
        <v>1</v>
      </c>
      <c r="E316" s="3">
        <v>148</v>
      </c>
      <c r="F316" s="3">
        <v>213</v>
      </c>
      <c r="G316" s="3">
        <v>3</v>
      </c>
      <c r="H316" s="3" t="s">
        <v>5</v>
      </c>
      <c r="I316" s="3">
        <v>25</v>
      </c>
      <c r="J316" s="3" t="str" cm="1">
        <f t="array" ref="J31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16" s="3">
        <v>12</v>
      </c>
      <c r="L316" s="3" t="str" cm="1">
        <f t="array" ref="L31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316" s="3">
        <v>15</v>
      </c>
      <c r="N316" s="3" t="str" cm="1">
        <f t="array" ref="N31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16" s="3">
        <v>18</v>
      </c>
      <c r="P316" s="3" t="str" cm="1">
        <f t="array" ref="P31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16" s="3">
        <v>14</v>
      </c>
      <c r="R316" s="3" t="str" cm="1">
        <f t="array" ref="R31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16" s="3">
        <v>35</v>
      </c>
      <c r="T316" s="3" t="str" cm="1">
        <f t="array" ref="T31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16" s="3">
        <v>9</v>
      </c>
      <c r="V316" s="3" t="str" cm="1">
        <f t="array" ref="V31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16" s="3">
        <v>20</v>
      </c>
      <c r="X316" s="3" t="str" cm="1">
        <f t="array" ref="X31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17" spans="1:24" x14ac:dyDescent="0.25">
      <c r="A317" s="7">
        <v>512011485</v>
      </c>
      <c r="B317" t="s">
        <v>505</v>
      </c>
      <c r="C317" t="s">
        <v>541</v>
      </c>
      <c r="D317" s="3">
        <v>1</v>
      </c>
      <c r="E317" s="3">
        <v>193</v>
      </c>
      <c r="F317" s="3">
        <v>213</v>
      </c>
      <c r="G317" s="3">
        <v>4</v>
      </c>
      <c r="H317" s="3" t="s">
        <v>6</v>
      </c>
      <c r="I317" s="3">
        <v>28</v>
      </c>
      <c r="J317" s="3" t="str" cm="1">
        <f t="array" ref="J31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317" s="3">
        <v>20</v>
      </c>
      <c r="L317" s="3" t="str" cm="1">
        <f t="array" ref="L31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17" s="3">
        <v>17</v>
      </c>
      <c r="N317" s="3" t="str" cm="1">
        <f t="array" ref="N31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317" s="3">
        <v>21</v>
      </c>
      <c r="P317" s="3" t="str" cm="1">
        <f t="array" ref="P31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317" s="3">
        <v>20</v>
      </c>
      <c r="R317" s="3" t="str" cm="1">
        <f t="array" ref="R31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17" s="3">
        <v>47</v>
      </c>
      <c r="T317" s="3" t="str" cm="1">
        <f t="array" ref="T31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317" s="3">
        <v>13</v>
      </c>
      <c r="V317" s="3" t="str" cm="1">
        <f t="array" ref="V31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17" s="3">
        <v>27</v>
      </c>
      <c r="X317" s="3" t="str" cm="1">
        <f t="array" ref="X31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318" spans="1:24" x14ac:dyDescent="0.25">
      <c r="A318" s="7">
        <v>512011580</v>
      </c>
      <c r="B318" t="s">
        <v>505</v>
      </c>
      <c r="C318" t="s">
        <v>542</v>
      </c>
      <c r="D318" s="3">
        <v>1</v>
      </c>
      <c r="E318" s="3">
        <v>133</v>
      </c>
      <c r="F318" s="3">
        <v>213</v>
      </c>
      <c r="G318" s="3">
        <v>2</v>
      </c>
      <c r="H318" s="3" t="s">
        <v>8</v>
      </c>
      <c r="I318" s="3">
        <v>20</v>
      </c>
      <c r="J318" s="3" t="str" cm="1">
        <f t="array" ref="J31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18" s="3">
        <v>14</v>
      </c>
      <c r="L318" s="3" t="str" cm="1">
        <f t="array" ref="L31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18" s="3">
        <v>9</v>
      </c>
      <c r="N318" s="3" t="str" cm="1">
        <f t="array" ref="N31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18" s="3">
        <v>16</v>
      </c>
      <c r="P318" s="3" t="str" cm="1">
        <f t="array" ref="P31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18" s="3">
        <v>14</v>
      </c>
      <c r="R318" s="3" t="str" cm="1">
        <f t="array" ref="R31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18" s="3">
        <v>31</v>
      </c>
      <c r="T318" s="3" t="str" cm="1">
        <f t="array" ref="T31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18" s="3">
        <v>11</v>
      </c>
      <c r="V318" s="3" t="str" cm="1">
        <f t="array" ref="V31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18" s="3">
        <v>18</v>
      </c>
      <c r="X318" s="3" t="str" cm="1">
        <f t="array" ref="X31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19" spans="1:24" x14ac:dyDescent="0.25">
      <c r="A319" s="7">
        <v>512011767</v>
      </c>
      <c r="B319" t="s">
        <v>505</v>
      </c>
      <c r="C319" t="s">
        <v>543</v>
      </c>
      <c r="D319" s="3">
        <v>1</v>
      </c>
      <c r="E319" s="3">
        <v>140</v>
      </c>
      <c r="F319" s="3">
        <v>213</v>
      </c>
      <c r="G319" s="3">
        <v>3</v>
      </c>
      <c r="H319" s="3" t="s">
        <v>5</v>
      </c>
      <c r="I319" s="3">
        <v>17</v>
      </c>
      <c r="J319" s="3" t="str" cm="1">
        <f t="array" ref="J31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19" s="3">
        <v>14</v>
      </c>
      <c r="L319" s="3" t="str" cm="1">
        <f t="array" ref="L31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19" s="3">
        <v>14</v>
      </c>
      <c r="N319" s="3" t="str" cm="1">
        <f t="array" ref="N31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19" s="3">
        <v>17</v>
      </c>
      <c r="P319" s="3" t="str" cm="1">
        <f t="array" ref="P31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19" s="3">
        <v>15</v>
      </c>
      <c r="R319" s="3" t="str" cm="1">
        <f t="array" ref="R31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19" s="3">
        <v>31</v>
      </c>
      <c r="T319" s="3" t="str" cm="1">
        <f t="array" ref="T31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19" s="3">
        <v>12</v>
      </c>
      <c r="V319" s="3" t="str" cm="1">
        <f t="array" ref="V31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19" s="3">
        <v>20</v>
      </c>
      <c r="X319" s="3" t="str" cm="1">
        <f t="array" ref="X31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20" spans="1:24" x14ac:dyDescent="0.25">
      <c r="A320" s="7">
        <v>512027090</v>
      </c>
      <c r="B320" t="s">
        <v>505</v>
      </c>
      <c r="C320" t="s">
        <v>544</v>
      </c>
      <c r="D320" s="3">
        <v>3</v>
      </c>
      <c r="E320" s="3">
        <v>113</v>
      </c>
      <c r="F320" s="3">
        <v>182</v>
      </c>
      <c r="G320" s="3">
        <v>2</v>
      </c>
      <c r="H320" s="3" t="s">
        <v>8</v>
      </c>
      <c r="I320" s="3">
        <v>23</v>
      </c>
      <c r="J320" s="3" t="str" cm="1">
        <f t="array" ref="J32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20" s="3">
        <v>15</v>
      </c>
      <c r="L320" s="3" t="str" cm="1">
        <f t="array" ref="L32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20" s="3">
        <v>9</v>
      </c>
      <c r="N320" s="3" t="str" cm="1">
        <f t="array" ref="N32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20" s="3">
        <v>14</v>
      </c>
      <c r="P320" s="3" t="str" cm="1">
        <f t="array" ref="P32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320" s="3">
        <v>13</v>
      </c>
      <c r="R320" s="3" t="str" cm="1">
        <f t="array" ref="R32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20" s="3">
        <v>23</v>
      </c>
      <c r="T320" s="3" t="str" cm="1">
        <f t="array" ref="T32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20" s="3">
        <v>0</v>
      </c>
      <c r="V320" s="3" t="str" cm="1">
        <f t="array" ref="V32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320" s="3">
        <v>16</v>
      </c>
      <c r="X320" s="3" t="str" cm="1">
        <f t="array" ref="X32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321" spans="1:24" x14ac:dyDescent="0.25">
      <c r="A321" s="7">
        <v>512011679</v>
      </c>
      <c r="B321" t="s">
        <v>505</v>
      </c>
      <c r="C321" t="s">
        <v>545</v>
      </c>
      <c r="D321" s="3">
        <v>9</v>
      </c>
      <c r="E321" s="3">
        <v>146</v>
      </c>
      <c r="F321" s="3">
        <v>211</v>
      </c>
      <c r="G321" s="3">
        <v>3</v>
      </c>
      <c r="H321" s="3" t="s">
        <v>5</v>
      </c>
      <c r="I321" s="3">
        <v>22</v>
      </c>
      <c r="J321" s="3" t="str" cm="1">
        <f t="array" ref="J32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21" s="3">
        <v>16</v>
      </c>
      <c r="L321" s="3" t="str" cm="1">
        <f t="array" ref="L32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21" s="3">
        <v>15</v>
      </c>
      <c r="N321" s="3" t="str" cm="1">
        <f t="array" ref="N32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21" s="3">
        <v>16</v>
      </c>
      <c r="P321" s="3" t="str" cm="1">
        <f t="array" ref="P32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21" s="3">
        <v>16</v>
      </c>
      <c r="R321" s="3" t="str" cm="1">
        <f t="array" ref="R32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21" s="3">
        <v>33</v>
      </c>
      <c r="T321" s="3" t="str" cm="1">
        <f t="array" ref="T32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21" s="3">
        <v>10</v>
      </c>
      <c r="V321" s="3" t="str" cm="1">
        <f t="array" ref="V32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21" s="3">
        <v>18</v>
      </c>
      <c r="X321" s="3" t="str" cm="1">
        <f t="array" ref="X32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22" spans="1:24" x14ac:dyDescent="0.25">
      <c r="A322" s="7">
        <v>512027189</v>
      </c>
      <c r="B322" t="s">
        <v>505</v>
      </c>
      <c r="C322" t="s">
        <v>546</v>
      </c>
      <c r="D322" s="3">
        <v>1</v>
      </c>
      <c r="E322" s="3">
        <v>143</v>
      </c>
      <c r="F322" s="3">
        <v>213</v>
      </c>
      <c r="G322" s="3">
        <v>3</v>
      </c>
      <c r="H322" s="3" t="s">
        <v>5</v>
      </c>
      <c r="I322" s="3">
        <v>20</v>
      </c>
      <c r="J322" s="3" t="str" cm="1">
        <f t="array" ref="J32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22" s="3">
        <v>14</v>
      </c>
      <c r="L322" s="3" t="str" cm="1">
        <f t="array" ref="L32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22" s="3">
        <v>14</v>
      </c>
      <c r="N322" s="3" t="str" cm="1">
        <f t="array" ref="N32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22" s="3">
        <v>18</v>
      </c>
      <c r="P322" s="3" t="str" cm="1">
        <f t="array" ref="P32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22" s="3">
        <v>15</v>
      </c>
      <c r="R322" s="3" t="str" cm="1">
        <f t="array" ref="R32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22" s="3">
        <v>30</v>
      </c>
      <c r="T322" s="3" t="str" cm="1">
        <f t="array" ref="T32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22" s="3">
        <v>10</v>
      </c>
      <c r="V322" s="3" t="str" cm="1">
        <f t="array" ref="V32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22" s="3">
        <v>22</v>
      </c>
      <c r="X322" s="3" t="str" cm="1">
        <f t="array" ref="X32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23" spans="1:24" x14ac:dyDescent="0.25">
      <c r="A323" s="7">
        <v>512027132</v>
      </c>
      <c r="B323" t="s">
        <v>505</v>
      </c>
      <c r="C323" t="s">
        <v>547</v>
      </c>
      <c r="D323" s="3">
        <v>1</v>
      </c>
      <c r="E323" s="3">
        <v>180</v>
      </c>
      <c r="F323" s="3">
        <v>213</v>
      </c>
      <c r="G323" s="3">
        <v>4</v>
      </c>
      <c r="H323" s="3" t="s">
        <v>6</v>
      </c>
      <c r="I323" s="3">
        <v>24</v>
      </c>
      <c r="J323" s="3" t="str" cm="1">
        <f t="array" ref="J32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23" s="3">
        <v>17</v>
      </c>
      <c r="L323" s="3" t="str" cm="1">
        <f t="array" ref="L32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23" s="3">
        <v>17</v>
      </c>
      <c r="N323" s="3" t="str" cm="1">
        <f t="array" ref="N32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323" s="3">
        <v>21</v>
      </c>
      <c r="P323" s="3" t="str" cm="1">
        <f t="array" ref="P32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323" s="3">
        <v>18</v>
      </c>
      <c r="R323" s="3" t="str" cm="1">
        <f t="array" ref="R32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23" s="3">
        <v>42</v>
      </c>
      <c r="T323" s="3" t="str" cm="1">
        <f t="array" ref="T32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323" s="3">
        <v>13</v>
      </c>
      <c r="V323" s="3" t="str" cm="1">
        <f t="array" ref="V32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23" s="3">
        <v>28</v>
      </c>
      <c r="X323" s="3" t="str" cm="1">
        <f t="array" ref="X32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324" spans="1:24" x14ac:dyDescent="0.25">
      <c r="A324" s="7">
        <v>512020200</v>
      </c>
      <c r="B324" t="s">
        <v>505</v>
      </c>
      <c r="C324" t="s">
        <v>548</v>
      </c>
      <c r="D324" s="3">
        <v>1</v>
      </c>
      <c r="E324" s="3">
        <v>151</v>
      </c>
      <c r="F324" s="3">
        <v>213</v>
      </c>
      <c r="G324" s="3">
        <v>3</v>
      </c>
      <c r="H324" s="3" t="s">
        <v>5</v>
      </c>
      <c r="I324" s="3">
        <v>23</v>
      </c>
      <c r="J324" s="3" t="str" cm="1">
        <f t="array" ref="J32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24" s="3">
        <v>15</v>
      </c>
      <c r="L324" s="3" t="str" cm="1">
        <f t="array" ref="L32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24" s="3">
        <v>12</v>
      </c>
      <c r="N324" s="3" t="str" cm="1">
        <f t="array" ref="N32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24" s="3">
        <v>19</v>
      </c>
      <c r="P324" s="3" t="str" cm="1">
        <f t="array" ref="P32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24" s="3">
        <v>16</v>
      </c>
      <c r="R324" s="3" t="str" cm="1">
        <f t="array" ref="R32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24" s="3">
        <v>34</v>
      </c>
      <c r="T324" s="3" t="str" cm="1">
        <f t="array" ref="T32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24" s="3">
        <v>11</v>
      </c>
      <c r="V324" s="3" t="str" cm="1">
        <f t="array" ref="V32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24" s="3">
        <v>21</v>
      </c>
      <c r="X324" s="3" t="str" cm="1">
        <f t="array" ref="X32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25" spans="1:24" x14ac:dyDescent="0.25">
      <c r="A325" s="7">
        <v>512011661</v>
      </c>
      <c r="B325" t="s">
        <v>505</v>
      </c>
      <c r="C325" t="s">
        <v>549</v>
      </c>
      <c r="D325" s="3">
        <v>1</v>
      </c>
      <c r="E325" s="3">
        <v>140</v>
      </c>
      <c r="F325" s="3">
        <v>213</v>
      </c>
      <c r="G325" s="3">
        <v>2</v>
      </c>
      <c r="H325" s="3" t="s">
        <v>8</v>
      </c>
      <c r="I325" s="3">
        <v>22</v>
      </c>
      <c r="J325" s="3" t="str" cm="1">
        <f t="array" ref="J32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25" s="3">
        <v>18</v>
      </c>
      <c r="L325" s="3" t="str" cm="1">
        <f t="array" ref="L32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25" s="3">
        <v>15</v>
      </c>
      <c r="N325" s="3" t="str" cm="1">
        <f t="array" ref="N32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25" s="3">
        <v>19</v>
      </c>
      <c r="P325" s="3" t="str" cm="1">
        <f t="array" ref="P32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25" s="3">
        <v>12</v>
      </c>
      <c r="R325" s="3" t="str" cm="1">
        <f t="array" ref="R32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325" s="3">
        <v>25</v>
      </c>
      <c r="T325" s="3" t="str" cm="1">
        <f t="array" ref="T32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325" s="3">
        <v>10</v>
      </c>
      <c r="V325" s="3" t="str" cm="1">
        <f t="array" ref="V32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25" s="3">
        <v>19</v>
      </c>
      <c r="X325" s="3" t="str" cm="1">
        <f t="array" ref="X32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26" spans="1:24" x14ac:dyDescent="0.25">
      <c r="A326" s="7">
        <v>512027076</v>
      </c>
      <c r="B326" t="s">
        <v>505</v>
      </c>
      <c r="C326" t="s">
        <v>550</v>
      </c>
      <c r="D326" s="3">
        <v>1</v>
      </c>
      <c r="E326" s="3">
        <v>149</v>
      </c>
      <c r="F326" s="3">
        <v>213</v>
      </c>
      <c r="G326" s="3">
        <v>3</v>
      </c>
      <c r="H326" s="3" t="s">
        <v>5</v>
      </c>
      <c r="I326" s="3">
        <v>19</v>
      </c>
      <c r="J326" s="3" t="str" cm="1">
        <f t="array" ref="J32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26" s="3">
        <v>15</v>
      </c>
      <c r="L326" s="3" t="str" cm="1">
        <f t="array" ref="L32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26" s="3">
        <v>13</v>
      </c>
      <c r="N326" s="3" t="str" cm="1">
        <f t="array" ref="N32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26" s="3">
        <v>16</v>
      </c>
      <c r="P326" s="3" t="str" cm="1">
        <f t="array" ref="P32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26" s="3">
        <v>16</v>
      </c>
      <c r="R326" s="3" t="str" cm="1">
        <f t="array" ref="R32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26" s="3">
        <v>38</v>
      </c>
      <c r="T326" s="3" t="str" cm="1">
        <f t="array" ref="T32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26" s="3">
        <v>13</v>
      </c>
      <c r="V326" s="3" t="str" cm="1">
        <f t="array" ref="V32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26" s="3">
        <v>19</v>
      </c>
      <c r="X326" s="3" t="str" cm="1">
        <f t="array" ref="X32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27" spans="1:24" x14ac:dyDescent="0.25">
      <c r="A327" s="7">
        <v>553212350</v>
      </c>
      <c r="B327" t="s">
        <v>551</v>
      </c>
      <c r="C327" t="s">
        <v>552</v>
      </c>
      <c r="D327" s="3">
        <v>1</v>
      </c>
      <c r="E327" s="3">
        <v>136</v>
      </c>
      <c r="F327" s="3">
        <v>213</v>
      </c>
      <c r="G327" s="3">
        <v>1</v>
      </c>
      <c r="H327" s="3" t="s">
        <v>7</v>
      </c>
      <c r="I327" s="3">
        <v>24</v>
      </c>
      <c r="J327" s="3" t="str" cm="1">
        <f t="array" ref="J32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27" s="3">
        <v>20</v>
      </c>
      <c r="L327" s="3" t="str" cm="1">
        <f t="array" ref="L32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27" s="3">
        <v>16</v>
      </c>
      <c r="N327" s="3" t="str" cm="1">
        <f t="array" ref="N32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27" s="3">
        <v>19</v>
      </c>
      <c r="P327" s="3" t="str" cm="1">
        <f t="array" ref="P32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27" s="3">
        <v>19</v>
      </c>
      <c r="R327" s="3" t="str" cm="1">
        <f t="array" ref="R32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27" s="3">
        <v>0</v>
      </c>
      <c r="T327" s="3" t="str" cm="1">
        <f t="array" ref="T32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327" s="3">
        <v>12</v>
      </c>
      <c r="V327" s="3" t="str" cm="1">
        <f t="array" ref="V32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27" s="3">
        <v>26</v>
      </c>
      <c r="X327" s="3" t="str" cm="1">
        <f t="array" ref="X32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328" spans="1:24" x14ac:dyDescent="0.25">
      <c r="A328" s="7">
        <v>553212374</v>
      </c>
      <c r="B328" t="s">
        <v>551</v>
      </c>
      <c r="C328" t="s">
        <v>553</v>
      </c>
      <c r="D328" s="3">
        <v>6</v>
      </c>
      <c r="E328" s="3">
        <v>134</v>
      </c>
      <c r="F328" s="3">
        <v>192</v>
      </c>
      <c r="G328" s="3">
        <v>3</v>
      </c>
      <c r="H328" s="3" t="s">
        <v>5</v>
      </c>
      <c r="I328" s="3">
        <v>17</v>
      </c>
      <c r="J328" s="3" t="str" cm="1">
        <f t="array" ref="J32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28" s="3">
        <v>16</v>
      </c>
      <c r="L328" s="3" t="str" cm="1">
        <f t="array" ref="L32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28" s="3">
        <v>12</v>
      </c>
      <c r="N328" s="3" t="str" cm="1">
        <f t="array" ref="N32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28" s="3">
        <v>19</v>
      </c>
      <c r="P328" s="3" t="str" cm="1">
        <f t="array" ref="P32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28" s="3">
        <v>15</v>
      </c>
      <c r="R328" s="3" t="str" cm="1">
        <f t="array" ref="R32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28" s="3">
        <v>27</v>
      </c>
      <c r="T328" s="3" t="str" cm="1">
        <f t="array" ref="T32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28" s="3">
        <v>11</v>
      </c>
      <c r="V328" s="3" t="str" cm="1">
        <f t="array" ref="V32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28" s="3">
        <v>17</v>
      </c>
      <c r="X328" s="3" t="str" cm="1">
        <f t="array" ref="X32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29" spans="1:24" x14ac:dyDescent="0.25">
      <c r="A329" s="7">
        <v>553003444</v>
      </c>
      <c r="B329" t="s">
        <v>551</v>
      </c>
      <c r="C329" t="s">
        <v>554</v>
      </c>
      <c r="D329" s="3">
        <v>5</v>
      </c>
      <c r="E329" s="3">
        <v>136</v>
      </c>
      <c r="F329" s="3">
        <v>208</v>
      </c>
      <c r="G329" s="3">
        <v>3</v>
      </c>
      <c r="H329" s="3" t="s">
        <v>5</v>
      </c>
      <c r="I329" s="3">
        <v>17</v>
      </c>
      <c r="J329" s="3" t="str" cm="1">
        <f t="array" ref="J32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29" s="3">
        <v>18</v>
      </c>
      <c r="L329" s="3" t="str" cm="1">
        <f t="array" ref="L32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29" s="3">
        <v>15</v>
      </c>
      <c r="N329" s="3" t="str" cm="1">
        <f t="array" ref="N32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29" s="3">
        <v>16</v>
      </c>
      <c r="P329" s="3" t="str" cm="1">
        <f t="array" ref="P32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29" s="3">
        <v>16</v>
      </c>
      <c r="R329" s="3" t="str" cm="1">
        <f t="array" ref="R32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29" s="3">
        <v>26</v>
      </c>
      <c r="T329" s="3" t="str" cm="1">
        <f t="array" ref="T32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29" s="3">
        <v>10</v>
      </c>
      <c r="V329" s="3" t="str" cm="1">
        <f t="array" ref="V32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29" s="3">
        <v>18</v>
      </c>
      <c r="X329" s="3" t="str" cm="1">
        <f t="array" ref="X32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30" spans="1:24" x14ac:dyDescent="0.25">
      <c r="A330" s="7">
        <v>553003236</v>
      </c>
      <c r="B330" t="s">
        <v>551</v>
      </c>
      <c r="C330" t="s">
        <v>555</v>
      </c>
      <c r="D330" s="3">
        <v>2</v>
      </c>
      <c r="E330" s="3">
        <v>126</v>
      </c>
      <c r="F330" s="3">
        <v>197</v>
      </c>
      <c r="G330" s="3">
        <v>3</v>
      </c>
      <c r="H330" s="3" t="s">
        <v>5</v>
      </c>
      <c r="I330" s="3">
        <v>22</v>
      </c>
      <c r="J330" s="3" t="str" cm="1">
        <f t="array" ref="J33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30" s="3">
        <v>16</v>
      </c>
      <c r="L330" s="3" t="str" cm="1">
        <f t="array" ref="L33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30" s="3">
        <v>11</v>
      </c>
      <c r="N330" s="3" t="str" cm="1">
        <f t="array" ref="N33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30" s="3">
        <v>15</v>
      </c>
      <c r="P330" s="3" t="str" cm="1">
        <f t="array" ref="P33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330" s="3">
        <v>14</v>
      </c>
      <c r="R330" s="3" t="str" cm="1">
        <f t="array" ref="R33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30" s="3">
        <v>23</v>
      </c>
      <c r="T330" s="3" t="str" cm="1">
        <f t="array" ref="T33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30" s="3">
        <v>9</v>
      </c>
      <c r="V330" s="3" t="str" cm="1">
        <f t="array" ref="V33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30" s="3">
        <v>16</v>
      </c>
      <c r="X330" s="3" t="str" cm="1">
        <f t="array" ref="X33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331" spans="1:24" x14ac:dyDescent="0.25">
      <c r="A331" s="7">
        <v>553003388</v>
      </c>
      <c r="B331" t="s">
        <v>551</v>
      </c>
      <c r="C331" t="s">
        <v>556</v>
      </c>
      <c r="D331" s="3">
        <v>2</v>
      </c>
      <c r="E331" s="3">
        <v>135</v>
      </c>
      <c r="F331" s="3">
        <v>197</v>
      </c>
      <c r="G331" s="3">
        <v>3</v>
      </c>
      <c r="H331" s="3" t="s">
        <v>5</v>
      </c>
      <c r="I331" s="3">
        <v>21</v>
      </c>
      <c r="J331" s="3" t="str" cm="1">
        <f t="array" ref="J33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31" s="3">
        <v>18</v>
      </c>
      <c r="L331" s="3" t="str" cm="1">
        <f t="array" ref="L33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31" s="3">
        <v>15</v>
      </c>
      <c r="N331" s="3" t="str" cm="1">
        <f t="array" ref="N33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31" s="3">
        <v>16</v>
      </c>
      <c r="P331" s="3" t="str" cm="1">
        <f t="array" ref="P33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31" s="3">
        <v>15</v>
      </c>
      <c r="R331" s="3" t="str" cm="1">
        <f t="array" ref="R33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31" s="3">
        <v>22</v>
      </c>
      <c r="T331" s="3" t="str" cm="1">
        <f t="array" ref="T33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331" s="3">
        <v>11</v>
      </c>
      <c r="V331" s="3" t="str" cm="1">
        <f t="array" ref="V33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31" s="3">
        <v>17</v>
      </c>
      <c r="X331" s="3" t="str" cm="1">
        <f t="array" ref="X33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32" spans="1:24" x14ac:dyDescent="0.25">
      <c r="A332" s="7">
        <v>553212293</v>
      </c>
      <c r="B332" t="s">
        <v>551</v>
      </c>
      <c r="C332" t="s">
        <v>557</v>
      </c>
      <c r="D332" s="3">
        <v>6</v>
      </c>
      <c r="E332" s="3">
        <v>147</v>
      </c>
      <c r="F332" s="3">
        <v>192</v>
      </c>
      <c r="G332" s="3">
        <v>3</v>
      </c>
      <c r="H332" s="3" t="s">
        <v>5</v>
      </c>
      <c r="I332" s="3">
        <v>24</v>
      </c>
      <c r="J332" s="3" t="str" cm="1">
        <f t="array" ref="J33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32" s="3">
        <v>16</v>
      </c>
      <c r="L332" s="3" t="str" cm="1">
        <f t="array" ref="L33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32" s="3">
        <v>14</v>
      </c>
      <c r="N332" s="3" t="str" cm="1">
        <f t="array" ref="N33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32" s="3">
        <v>19</v>
      </c>
      <c r="P332" s="3" t="str" cm="1">
        <f t="array" ref="P33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32" s="3">
        <v>15</v>
      </c>
      <c r="R332" s="3" t="str" cm="1">
        <f t="array" ref="R33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32" s="3">
        <v>25</v>
      </c>
      <c r="T332" s="3" t="str" cm="1">
        <f t="array" ref="T33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32" s="3">
        <v>12</v>
      </c>
      <c r="V332" s="3" t="str" cm="1">
        <f t="array" ref="V33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32" s="3">
        <v>22</v>
      </c>
      <c r="X332" s="3" t="str" cm="1">
        <f t="array" ref="X33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33" spans="1:24" x14ac:dyDescent="0.25">
      <c r="A333" s="7">
        <v>553002970</v>
      </c>
      <c r="B333" t="s">
        <v>551</v>
      </c>
      <c r="C333" t="s">
        <v>558</v>
      </c>
      <c r="D333" s="3">
        <v>1</v>
      </c>
      <c r="E333" s="3">
        <v>172</v>
      </c>
      <c r="F333" s="3">
        <v>213</v>
      </c>
      <c r="G333" s="3">
        <v>3</v>
      </c>
      <c r="H333" s="3" t="s">
        <v>5</v>
      </c>
      <c r="I333" s="3">
        <v>22</v>
      </c>
      <c r="J333" s="3" t="str" cm="1">
        <f t="array" ref="J33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33" s="3">
        <v>19</v>
      </c>
      <c r="L333" s="3" t="str" cm="1">
        <f t="array" ref="L33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33" s="3">
        <v>18</v>
      </c>
      <c r="N333" s="3" t="str" cm="1">
        <f t="array" ref="N33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333" s="3">
        <v>20</v>
      </c>
      <c r="P333" s="3" t="str" cm="1">
        <f t="array" ref="P33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333" s="3">
        <v>19</v>
      </c>
      <c r="R333" s="3" t="str" cm="1">
        <f t="array" ref="R33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33" s="3">
        <v>36</v>
      </c>
      <c r="T333" s="3" t="str" cm="1">
        <f t="array" ref="T33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33" s="3">
        <v>14</v>
      </c>
      <c r="V333" s="3" t="str" cm="1">
        <f t="array" ref="V33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33" s="3">
        <v>24</v>
      </c>
      <c r="X333" s="3" t="str" cm="1">
        <f t="array" ref="X33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34" spans="1:24" x14ac:dyDescent="0.25">
      <c r="A334" s="7">
        <v>553002810</v>
      </c>
      <c r="B334" t="s">
        <v>551</v>
      </c>
      <c r="C334" t="s">
        <v>559</v>
      </c>
      <c r="D334" s="3">
        <v>1</v>
      </c>
      <c r="E334" s="3">
        <v>118</v>
      </c>
      <c r="F334" s="3">
        <v>213</v>
      </c>
      <c r="G334" s="3">
        <v>1</v>
      </c>
      <c r="H334" s="3" t="s">
        <v>7</v>
      </c>
      <c r="I334" s="3">
        <v>19</v>
      </c>
      <c r="J334" s="3" t="str" cm="1">
        <f t="array" ref="J33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34" s="3">
        <v>18</v>
      </c>
      <c r="L334" s="3" t="str" cm="1">
        <f t="array" ref="L33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34" s="3">
        <v>14</v>
      </c>
      <c r="N334" s="3" t="str" cm="1">
        <f t="array" ref="N33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34" s="3">
        <v>18</v>
      </c>
      <c r="P334" s="3" t="str" cm="1">
        <f t="array" ref="P33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34" s="3">
        <v>15</v>
      </c>
      <c r="R334" s="3" t="str" cm="1">
        <f t="array" ref="R33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34" s="3">
        <v>0</v>
      </c>
      <c r="T334" s="3" t="str" cm="1">
        <f t="array" ref="T33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334" s="3">
        <v>11</v>
      </c>
      <c r="V334" s="3" t="str" cm="1">
        <f t="array" ref="V33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34" s="3">
        <v>23</v>
      </c>
      <c r="X334" s="3" t="str" cm="1">
        <f t="array" ref="X33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35" spans="1:24" x14ac:dyDescent="0.25">
      <c r="A335" s="7">
        <v>553212367</v>
      </c>
      <c r="B335" t="s">
        <v>551</v>
      </c>
      <c r="C335" t="s">
        <v>560</v>
      </c>
      <c r="D335" s="3">
        <v>6</v>
      </c>
      <c r="E335" s="3">
        <v>154</v>
      </c>
      <c r="F335" s="3">
        <v>192</v>
      </c>
      <c r="G335" s="3">
        <v>3</v>
      </c>
      <c r="H335" s="3" t="s">
        <v>5</v>
      </c>
      <c r="I335" s="3">
        <v>24</v>
      </c>
      <c r="J335" s="3" t="str" cm="1">
        <f t="array" ref="J33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35" s="3">
        <v>19</v>
      </c>
      <c r="L335" s="3" t="str" cm="1">
        <f t="array" ref="L33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35" s="3">
        <v>17</v>
      </c>
      <c r="N335" s="3" t="str" cm="1">
        <f t="array" ref="N33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335" s="3">
        <v>19</v>
      </c>
      <c r="P335" s="3" t="str" cm="1">
        <f t="array" ref="P33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35" s="3">
        <v>17</v>
      </c>
      <c r="R335" s="3" t="str" cm="1">
        <f t="array" ref="R33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35" s="3">
        <v>25</v>
      </c>
      <c r="T335" s="3" t="str" cm="1">
        <f t="array" ref="T33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35" s="3">
        <v>13</v>
      </c>
      <c r="V335" s="3" t="str" cm="1">
        <f t="array" ref="V33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35" s="3">
        <v>20</v>
      </c>
      <c r="X335" s="3" t="str" cm="1">
        <f t="array" ref="X33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36" spans="1:24" x14ac:dyDescent="0.25">
      <c r="A336" s="7">
        <v>553212247</v>
      </c>
      <c r="B336" t="s">
        <v>551</v>
      </c>
      <c r="C336" t="s">
        <v>561</v>
      </c>
      <c r="D336" s="3">
        <v>1</v>
      </c>
      <c r="E336" s="3">
        <v>129</v>
      </c>
      <c r="F336" s="3">
        <v>213</v>
      </c>
      <c r="G336" s="3">
        <v>2</v>
      </c>
      <c r="H336" s="3" t="s">
        <v>8</v>
      </c>
      <c r="I336" s="3">
        <v>18</v>
      </c>
      <c r="J336" s="3" t="str" cm="1">
        <f t="array" ref="J33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36" s="3">
        <v>15</v>
      </c>
      <c r="L336" s="3" t="str" cm="1">
        <f t="array" ref="L33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36" s="3">
        <v>13</v>
      </c>
      <c r="N336" s="3" t="str" cm="1">
        <f t="array" ref="N33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36" s="3">
        <v>18</v>
      </c>
      <c r="P336" s="3" t="str" cm="1">
        <f t="array" ref="P33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36" s="3">
        <v>13</v>
      </c>
      <c r="R336" s="3" t="str" cm="1">
        <f t="array" ref="R33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36" s="3">
        <v>25</v>
      </c>
      <c r="T336" s="3" t="str" cm="1">
        <f t="array" ref="T33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336" s="3">
        <v>11</v>
      </c>
      <c r="V336" s="3" t="str" cm="1">
        <f t="array" ref="V33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36" s="3">
        <v>16</v>
      </c>
      <c r="X336" s="3" t="str" cm="1">
        <f t="array" ref="X33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337" spans="1:24" x14ac:dyDescent="0.25">
      <c r="A337" s="7">
        <v>513005572</v>
      </c>
      <c r="B337" t="s">
        <v>562</v>
      </c>
      <c r="C337" t="s">
        <v>563</v>
      </c>
      <c r="D337" s="3">
        <v>5</v>
      </c>
      <c r="E337" s="3">
        <v>144</v>
      </c>
      <c r="F337" s="3">
        <v>208</v>
      </c>
      <c r="G337" s="3">
        <v>3</v>
      </c>
      <c r="H337" s="3" t="s">
        <v>5</v>
      </c>
      <c r="I337" s="3">
        <v>20</v>
      </c>
      <c r="J337" s="3" t="str" cm="1">
        <f t="array" ref="J33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37" s="3">
        <v>15</v>
      </c>
      <c r="L337" s="3" t="str" cm="1">
        <f t="array" ref="L33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37" s="3">
        <v>16</v>
      </c>
      <c r="N337" s="3" t="str" cm="1">
        <f t="array" ref="N33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37" s="3">
        <v>18</v>
      </c>
      <c r="P337" s="3" t="str" cm="1">
        <f t="array" ref="P33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37" s="3">
        <v>19</v>
      </c>
      <c r="R337" s="3" t="str" cm="1">
        <f t="array" ref="R33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37" s="3">
        <v>25</v>
      </c>
      <c r="T337" s="3" t="str" cm="1">
        <f t="array" ref="T33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337" s="3">
        <v>10</v>
      </c>
      <c r="V337" s="3" t="str" cm="1">
        <f t="array" ref="V33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37" s="3">
        <v>21</v>
      </c>
      <c r="X337" s="3" t="str" cm="1">
        <f t="array" ref="X33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38" spans="1:24" x14ac:dyDescent="0.25">
      <c r="A338" s="7">
        <v>513005710</v>
      </c>
      <c r="B338" t="s">
        <v>562</v>
      </c>
      <c r="C338" t="s">
        <v>564</v>
      </c>
      <c r="D338" s="3">
        <v>1</v>
      </c>
      <c r="E338" s="3">
        <v>135</v>
      </c>
      <c r="F338" s="3">
        <v>213</v>
      </c>
      <c r="G338" s="3">
        <v>3</v>
      </c>
      <c r="H338" s="3" t="s">
        <v>5</v>
      </c>
      <c r="I338" s="3">
        <v>18</v>
      </c>
      <c r="J338" s="3" t="str" cm="1">
        <f t="array" ref="J33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38" s="3">
        <v>13</v>
      </c>
      <c r="L338" s="3" t="str" cm="1">
        <f t="array" ref="L33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38" s="3">
        <v>13</v>
      </c>
      <c r="N338" s="3" t="str" cm="1">
        <f t="array" ref="N33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38" s="3">
        <v>18</v>
      </c>
      <c r="P338" s="3" t="str" cm="1">
        <f t="array" ref="P33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38" s="3">
        <v>15</v>
      </c>
      <c r="R338" s="3" t="str" cm="1">
        <f t="array" ref="R33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38" s="3">
        <v>30</v>
      </c>
      <c r="T338" s="3" t="str" cm="1">
        <f t="array" ref="T33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38" s="3">
        <v>10</v>
      </c>
      <c r="V338" s="3" t="str" cm="1">
        <f t="array" ref="V33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38" s="3">
        <v>18</v>
      </c>
      <c r="X338" s="3" t="str" cm="1">
        <f t="array" ref="X33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39" spans="1:24" x14ac:dyDescent="0.25">
      <c r="A339" s="7">
        <v>513005685</v>
      </c>
      <c r="B339" t="s">
        <v>562</v>
      </c>
      <c r="C339" t="s">
        <v>565</v>
      </c>
      <c r="D339" s="3">
        <v>1</v>
      </c>
      <c r="E339" s="3">
        <v>181</v>
      </c>
      <c r="F339" s="3">
        <v>213</v>
      </c>
      <c r="G339" s="3">
        <v>4</v>
      </c>
      <c r="H339" s="3" t="s">
        <v>6</v>
      </c>
      <c r="I339" s="3">
        <v>26</v>
      </c>
      <c r="J339" s="3" t="str" cm="1">
        <f t="array" ref="J33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39" s="3">
        <v>19</v>
      </c>
      <c r="L339" s="3" t="str" cm="1">
        <f t="array" ref="L33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39" s="3">
        <v>18</v>
      </c>
      <c r="N339" s="3" t="str" cm="1">
        <f t="array" ref="N33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339" s="3">
        <v>20</v>
      </c>
      <c r="P339" s="3" t="str" cm="1">
        <f t="array" ref="P33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339" s="3">
        <v>21</v>
      </c>
      <c r="R339" s="3" t="str" cm="1">
        <f t="array" ref="R33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339" s="3">
        <v>39</v>
      </c>
      <c r="T339" s="3" t="str" cm="1">
        <f t="array" ref="T33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39" s="3">
        <v>12</v>
      </c>
      <c r="V339" s="3" t="str" cm="1">
        <f t="array" ref="V33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39" s="3">
        <v>26</v>
      </c>
      <c r="X339" s="3" t="str" cm="1">
        <f t="array" ref="X33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340" spans="1:24" x14ac:dyDescent="0.25">
      <c r="A340" s="7">
        <v>513005660</v>
      </c>
      <c r="B340" t="s">
        <v>562</v>
      </c>
      <c r="C340" t="s">
        <v>566</v>
      </c>
      <c r="D340" s="3">
        <v>6</v>
      </c>
      <c r="E340" s="3">
        <v>110</v>
      </c>
      <c r="F340" s="3">
        <v>192</v>
      </c>
      <c r="G340" s="3">
        <v>2</v>
      </c>
      <c r="H340" s="3" t="s">
        <v>8</v>
      </c>
      <c r="I340" s="3">
        <v>17</v>
      </c>
      <c r="J340" s="3" t="str" cm="1">
        <f t="array" ref="J34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40" s="3">
        <v>14</v>
      </c>
      <c r="L340" s="3" t="str" cm="1">
        <f t="array" ref="L34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40" s="3">
        <v>10</v>
      </c>
      <c r="N340" s="3" t="str" cm="1">
        <f t="array" ref="N34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40" s="3">
        <v>14</v>
      </c>
      <c r="P340" s="3" t="str" cm="1">
        <f t="array" ref="P34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340" s="3">
        <v>11</v>
      </c>
      <c r="R340" s="3" t="str" cm="1">
        <f t="array" ref="R34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340" s="3">
        <v>23</v>
      </c>
      <c r="T340" s="3" t="str" cm="1">
        <f t="array" ref="T34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40" s="3">
        <v>8</v>
      </c>
      <c r="V340" s="3" t="str" cm="1">
        <f t="array" ref="V34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40" s="3">
        <v>13</v>
      </c>
      <c r="X340" s="3" t="str" cm="1">
        <f t="array" ref="X34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341" spans="1:24" x14ac:dyDescent="0.25">
      <c r="A341" s="7">
        <v>546013850</v>
      </c>
      <c r="B341" t="s">
        <v>562</v>
      </c>
      <c r="C341" t="s">
        <v>567</v>
      </c>
      <c r="D341" s="3">
        <v>1</v>
      </c>
      <c r="E341" s="3">
        <v>156</v>
      </c>
      <c r="F341" s="3">
        <v>213</v>
      </c>
      <c r="G341" s="3">
        <v>3</v>
      </c>
      <c r="H341" s="3" t="s">
        <v>5</v>
      </c>
      <c r="I341" s="3">
        <v>27</v>
      </c>
      <c r="J341" s="3" t="str" cm="1">
        <f t="array" ref="J34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341" s="3">
        <v>17</v>
      </c>
      <c r="L341" s="3" t="str" cm="1">
        <f t="array" ref="L34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41" s="3">
        <v>11</v>
      </c>
      <c r="N341" s="3" t="str" cm="1">
        <f t="array" ref="N34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41" s="3">
        <v>19</v>
      </c>
      <c r="P341" s="3" t="str" cm="1">
        <f t="array" ref="P34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41" s="3">
        <v>19</v>
      </c>
      <c r="R341" s="3" t="str" cm="1">
        <f t="array" ref="R34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41" s="3">
        <v>27</v>
      </c>
      <c r="T341" s="3" t="str" cm="1">
        <f t="array" ref="T34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341" s="3">
        <v>13</v>
      </c>
      <c r="V341" s="3" t="str" cm="1">
        <f t="array" ref="V34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41" s="3">
        <v>23</v>
      </c>
      <c r="X341" s="3" t="str" cm="1">
        <f t="array" ref="X34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42" spans="1:24" x14ac:dyDescent="0.25">
      <c r="A342" s="7">
        <v>513005692</v>
      </c>
      <c r="B342" t="s">
        <v>562</v>
      </c>
      <c r="C342" t="s">
        <v>568</v>
      </c>
      <c r="D342" s="3">
        <v>1</v>
      </c>
      <c r="E342" s="3">
        <v>177</v>
      </c>
      <c r="F342" s="3">
        <v>213</v>
      </c>
      <c r="G342" s="3">
        <v>4</v>
      </c>
      <c r="H342" s="3" t="s">
        <v>6</v>
      </c>
      <c r="I342" s="3">
        <v>24</v>
      </c>
      <c r="J342" s="3" t="str" cm="1">
        <f t="array" ref="J34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42" s="3">
        <v>17</v>
      </c>
      <c r="L342" s="3" t="str" cm="1">
        <f t="array" ref="L34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42" s="3">
        <v>18</v>
      </c>
      <c r="N342" s="3" t="str" cm="1">
        <f t="array" ref="N34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342" s="3">
        <v>20</v>
      </c>
      <c r="P342" s="3" t="str" cm="1">
        <f t="array" ref="P34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342" s="3">
        <v>23</v>
      </c>
      <c r="R342" s="3" t="str" cm="1">
        <f t="array" ref="R34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342" s="3">
        <v>38</v>
      </c>
      <c r="T342" s="3" t="str" cm="1">
        <f t="array" ref="T34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42" s="3">
        <v>13</v>
      </c>
      <c r="V342" s="3" t="str" cm="1">
        <f t="array" ref="V34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42" s="3">
        <v>24</v>
      </c>
      <c r="X342" s="3" t="str" cm="1">
        <f t="array" ref="X34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43" spans="1:24" x14ac:dyDescent="0.25">
      <c r="A343" s="7">
        <v>513005614</v>
      </c>
      <c r="B343" t="s">
        <v>562</v>
      </c>
      <c r="C343" t="s">
        <v>569</v>
      </c>
      <c r="D343" s="3">
        <v>1</v>
      </c>
      <c r="E343" s="3">
        <v>164</v>
      </c>
      <c r="F343" s="3">
        <v>213</v>
      </c>
      <c r="G343" s="3">
        <v>3</v>
      </c>
      <c r="H343" s="3" t="s">
        <v>5</v>
      </c>
      <c r="I343" s="3">
        <v>23</v>
      </c>
      <c r="J343" s="3" t="str" cm="1">
        <f t="array" ref="J34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43" s="3">
        <v>18</v>
      </c>
      <c r="L343" s="3" t="str" cm="1">
        <f t="array" ref="L34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43" s="3">
        <v>18</v>
      </c>
      <c r="N343" s="3" t="str" cm="1">
        <f t="array" ref="N34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343" s="3">
        <v>19</v>
      </c>
      <c r="P343" s="3" t="str" cm="1">
        <f t="array" ref="P34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43" s="3">
        <v>21</v>
      </c>
      <c r="R343" s="3" t="str" cm="1">
        <f t="array" ref="R34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343" s="3">
        <v>32</v>
      </c>
      <c r="T343" s="3" t="str" cm="1">
        <f t="array" ref="T34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43" s="3">
        <v>12</v>
      </c>
      <c r="V343" s="3" t="str" cm="1">
        <f t="array" ref="V34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43" s="3">
        <v>21</v>
      </c>
      <c r="X343" s="3" t="str" cm="1">
        <f t="array" ref="X34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44" spans="1:24" x14ac:dyDescent="0.25">
      <c r="A344" s="7">
        <v>513005734</v>
      </c>
      <c r="B344" t="s">
        <v>562</v>
      </c>
      <c r="C344" t="s">
        <v>570</v>
      </c>
      <c r="D344" s="3">
        <v>5</v>
      </c>
      <c r="E344" s="3">
        <v>131</v>
      </c>
      <c r="F344" s="3">
        <v>208</v>
      </c>
      <c r="G344" s="3">
        <v>1</v>
      </c>
      <c r="H344" s="3" t="s">
        <v>7</v>
      </c>
      <c r="I344" s="3">
        <v>24</v>
      </c>
      <c r="J344" s="3" t="str" cm="1">
        <f t="array" ref="J34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44" s="3">
        <v>18</v>
      </c>
      <c r="L344" s="3" t="str" cm="1">
        <f t="array" ref="L34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44" s="3">
        <v>16</v>
      </c>
      <c r="N344" s="3" t="str" cm="1">
        <f t="array" ref="N34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44" s="3">
        <v>20</v>
      </c>
      <c r="P344" s="3" t="str" cm="1">
        <f t="array" ref="P34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344" s="3">
        <v>18</v>
      </c>
      <c r="R344" s="3" t="str" cm="1">
        <f t="array" ref="R34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44" s="3">
        <v>0</v>
      </c>
      <c r="T344" s="3" t="str" cm="1">
        <f t="array" ref="T34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344" s="3">
        <v>11</v>
      </c>
      <c r="V344" s="3" t="str" cm="1">
        <f t="array" ref="V34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44" s="3">
        <v>24</v>
      </c>
      <c r="X344" s="3" t="str" cm="1">
        <f t="array" ref="X34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45" spans="1:24" x14ac:dyDescent="0.25">
      <c r="A345" s="7">
        <v>513005540</v>
      </c>
      <c r="B345" t="s">
        <v>562</v>
      </c>
      <c r="C345" t="s">
        <v>571</v>
      </c>
      <c r="D345" s="3">
        <v>1</v>
      </c>
      <c r="E345" s="3">
        <v>155</v>
      </c>
      <c r="F345" s="3">
        <v>213</v>
      </c>
      <c r="G345" s="3">
        <v>3</v>
      </c>
      <c r="H345" s="3" t="s">
        <v>5</v>
      </c>
      <c r="I345" s="3">
        <v>19</v>
      </c>
      <c r="J345" s="3" t="str" cm="1">
        <f t="array" ref="J34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45" s="3">
        <v>15</v>
      </c>
      <c r="L345" s="3" t="str" cm="1">
        <f t="array" ref="L34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45" s="3">
        <v>16</v>
      </c>
      <c r="N345" s="3" t="str" cm="1">
        <f t="array" ref="N34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45" s="3">
        <v>20</v>
      </c>
      <c r="P345" s="3" t="str" cm="1">
        <f t="array" ref="P34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345" s="3">
        <v>21</v>
      </c>
      <c r="R345" s="3" t="str" cm="1">
        <f t="array" ref="R34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345" s="3">
        <v>35</v>
      </c>
      <c r="T345" s="3" t="str" cm="1">
        <f t="array" ref="T34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45" s="3">
        <v>11</v>
      </c>
      <c r="V345" s="3" t="str" cm="1">
        <f t="array" ref="V34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45" s="3">
        <v>18</v>
      </c>
      <c r="X345" s="3" t="str" cm="1">
        <f t="array" ref="X34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46" spans="1:24" x14ac:dyDescent="0.25">
      <c r="A346" s="7">
        <v>513005678</v>
      </c>
      <c r="B346" t="s">
        <v>562</v>
      </c>
      <c r="C346" t="s">
        <v>572</v>
      </c>
      <c r="D346" s="3">
        <v>1</v>
      </c>
      <c r="E346" s="3">
        <v>161</v>
      </c>
      <c r="F346" s="3">
        <v>213</v>
      </c>
      <c r="G346" s="3">
        <v>3</v>
      </c>
      <c r="H346" s="3" t="s">
        <v>5</v>
      </c>
      <c r="I346" s="3">
        <v>24</v>
      </c>
      <c r="J346" s="3" t="str" cm="1">
        <f t="array" ref="J34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46" s="3">
        <v>21</v>
      </c>
      <c r="L346" s="3" t="str" cm="1">
        <f t="array" ref="L34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46" s="3">
        <v>13</v>
      </c>
      <c r="N346" s="3" t="str" cm="1">
        <f t="array" ref="N34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46" s="3">
        <v>18</v>
      </c>
      <c r="P346" s="3" t="str" cm="1">
        <f t="array" ref="P34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46" s="3">
        <v>19</v>
      </c>
      <c r="R346" s="3" t="str" cm="1">
        <f t="array" ref="R34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46" s="3">
        <v>32</v>
      </c>
      <c r="T346" s="3" t="str" cm="1">
        <f t="array" ref="T34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46" s="3">
        <v>10</v>
      </c>
      <c r="V346" s="3" t="str" cm="1">
        <f t="array" ref="V34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46" s="3">
        <v>24</v>
      </c>
      <c r="X346" s="3" t="str" cm="1">
        <f t="array" ref="X34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47" spans="1:24" x14ac:dyDescent="0.25">
      <c r="A347" s="7">
        <v>513005702</v>
      </c>
      <c r="B347" t="s">
        <v>562</v>
      </c>
      <c r="C347" t="s">
        <v>573</v>
      </c>
      <c r="D347" s="3">
        <v>1</v>
      </c>
      <c r="E347" s="3">
        <v>136</v>
      </c>
      <c r="F347" s="3">
        <v>213</v>
      </c>
      <c r="G347" s="3">
        <v>3</v>
      </c>
      <c r="H347" s="3" t="s">
        <v>5</v>
      </c>
      <c r="I347" s="3">
        <v>19</v>
      </c>
      <c r="J347" s="3" t="str" cm="1">
        <f t="array" ref="J34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47" s="3">
        <v>15</v>
      </c>
      <c r="L347" s="3" t="str" cm="1">
        <f t="array" ref="L34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47" s="3">
        <v>14</v>
      </c>
      <c r="N347" s="3" t="str" cm="1">
        <f t="array" ref="N34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47" s="3">
        <v>17</v>
      </c>
      <c r="P347" s="3" t="str" cm="1">
        <f t="array" ref="P34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47" s="3">
        <v>14</v>
      </c>
      <c r="R347" s="3" t="str" cm="1">
        <f t="array" ref="R34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47" s="3">
        <v>29</v>
      </c>
      <c r="T347" s="3" t="str" cm="1">
        <f t="array" ref="T34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47" s="3">
        <v>9</v>
      </c>
      <c r="V347" s="3" t="str" cm="1">
        <f t="array" ref="V34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47" s="3">
        <v>19</v>
      </c>
      <c r="X347" s="3" t="str" cm="1">
        <f t="array" ref="X34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48" spans="1:24" x14ac:dyDescent="0.25">
      <c r="A348" s="7">
        <v>513005565</v>
      </c>
      <c r="B348" t="s">
        <v>562</v>
      </c>
      <c r="C348" t="s">
        <v>574</v>
      </c>
      <c r="D348" s="3">
        <v>1</v>
      </c>
      <c r="E348" s="3">
        <v>173</v>
      </c>
      <c r="F348" s="3">
        <v>213</v>
      </c>
      <c r="G348" s="3">
        <v>3</v>
      </c>
      <c r="H348" s="3" t="s">
        <v>5</v>
      </c>
      <c r="I348" s="3">
        <v>25</v>
      </c>
      <c r="J348" s="3" t="str" cm="1">
        <f t="array" ref="J34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48" s="3">
        <v>17</v>
      </c>
      <c r="L348" s="3" t="str" cm="1">
        <f t="array" ref="L34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48" s="3">
        <v>17</v>
      </c>
      <c r="N348" s="3" t="str" cm="1">
        <f t="array" ref="N34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348" s="3">
        <v>19</v>
      </c>
      <c r="P348" s="3" t="str" cm="1">
        <f t="array" ref="P34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48" s="3">
        <v>19</v>
      </c>
      <c r="R348" s="3" t="str" cm="1">
        <f t="array" ref="R34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48" s="3">
        <v>42</v>
      </c>
      <c r="T348" s="3" t="str" cm="1">
        <f t="array" ref="T34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348" s="3">
        <v>11</v>
      </c>
      <c r="V348" s="3" t="str" cm="1">
        <f t="array" ref="V34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48" s="3">
        <v>23</v>
      </c>
      <c r="X348" s="3" t="str" cm="1">
        <f t="array" ref="X34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49" spans="1:24" x14ac:dyDescent="0.25">
      <c r="A349" s="7">
        <v>513007019</v>
      </c>
      <c r="B349" t="s">
        <v>562</v>
      </c>
      <c r="C349" t="s">
        <v>575</v>
      </c>
      <c r="D349" s="3">
        <v>3</v>
      </c>
      <c r="E349" s="3">
        <v>100</v>
      </c>
      <c r="F349" s="3">
        <v>182</v>
      </c>
      <c r="G349" s="3">
        <v>2</v>
      </c>
      <c r="H349" s="3" t="s">
        <v>8</v>
      </c>
      <c r="I349" s="3">
        <v>13</v>
      </c>
      <c r="J349" s="3" t="str" cm="1">
        <f t="array" ref="J34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349" s="3">
        <v>15</v>
      </c>
      <c r="L349" s="3" t="str" cm="1">
        <f t="array" ref="L34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49" s="3">
        <v>10</v>
      </c>
      <c r="N349" s="3" t="str" cm="1">
        <f t="array" ref="N34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49" s="3">
        <v>16</v>
      </c>
      <c r="P349" s="3" t="str" cm="1">
        <f t="array" ref="P34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49" s="3">
        <v>10</v>
      </c>
      <c r="R349" s="3" t="str" cm="1">
        <f t="array" ref="R34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349" s="3">
        <v>22</v>
      </c>
      <c r="T349" s="3" t="str" cm="1">
        <f t="array" ref="T34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349" s="3">
        <v>0</v>
      </c>
      <c r="V349" s="3" t="str" cm="1">
        <f t="array" ref="V34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349" s="3">
        <v>14</v>
      </c>
      <c r="X349" s="3" t="str" cm="1">
        <f t="array" ref="X34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350" spans="1:24" x14ac:dyDescent="0.25">
      <c r="A350" s="7">
        <v>513005558</v>
      </c>
      <c r="B350" t="s">
        <v>562</v>
      </c>
      <c r="C350" t="s">
        <v>576</v>
      </c>
      <c r="D350" s="3">
        <v>1</v>
      </c>
      <c r="E350" s="3">
        <v>156</v>
      </c>
      <c r="F350" s="3">
        <v>213</v>
      </c>
      <c r="G350" s="3">
        <v>3</v>
      </c>
      <c r="H350" s="3" t="s">
        <v>5</v>
      </c>
      <c r="I350" s="3">
        <v>23</v>
      </c>
      <c r="J350" s="3" t="str" cm="1">
        <f t="array" ref="J35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50" s="3">
        <v>17</v>
      </c>
      <c r="L350" s="3" t="str" cm="1">
        <f t="array" ref="L35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50" s="3">
        <v>17</v>
      </c>
      <c r="N350" s="3" t="str" cm="1">
        <f t="array" ref="N35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350" s="3">
        <v>22</v>
      </c>
      <c r="P350" s="3" t="str" cm="1">
        <f t="array" ref="P35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350" s="3">
        <v>15</v>
      </c>
      <c r="R350" s="3" t="str" cm="1">
        <f t="array" ref="R35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50" s="3">
        <v>33</v>
      </c>
      <c r="T350" s="3" t="str" cm="1">
        <f t="array" ref="T35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50" s="3">
        <v>9</v>
      </c>
      <c r="V350" s="3" t="str" cm="1">
        <f t="array" ref="V35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50" s="3">
        <v>20</v>
      </c>
      <c r="X350" s="3" t="str" cm="1">
        <f t="array" ref="X35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51" spans="1:24" x14ac:dyDescent="0.25">
      <c r="A351" s="7">
        <v>513005043</v>
      </c>
      <c r="B351" t="s">
        <v>562</v>
      </c>
      <c r="C351" t="s">
        <v>577</v>
      </c>
      <c r="D351" s="3">
        <v>1</v>
      </c>
      <c r="E351" s="3">
        <v>112</v>
      </c>
      <c r="F351" s="3">
        <v>213</v>
      </c>
      <c r="G351" s="3">
        <v>2</v>
      </c>
      <c r="H351" s="3" t="s">
        <v>8</v>
      </c>
      <c r="I351" s="3">
        <v>16</v>
      </c>
      <c r="J351" s="3" t="str" cm="1">
        <f t="array" ref="J35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351" s="3">
        <v>13</v>
      </c>
      <c r="L351" s="3" t="str" cm="1">
        <f t="array" ref="L35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51" s="3">
        <v>13</v>
      </c>
      <c r="N351" s="3" t="str" cm="1">
        <f t="array" ref="N35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51" s="3">
        <v>14</v>
      </c>
      <c r="P351" s="3" t="str" cm="1">
        <f t="array" ref="P35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351" s="3">
        <v>14</v>
      </c>
      <c r="R351" s="3" t="str" cm="1">
        <f t="array" ref="R35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51" s="3">
        <v>17</v>
      </c>
      <c r="T351" s="3" t="str" cm="1">
        <f t="array" ref="T35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351" s="3">
        <v>9</v>
      </c>
      <c r="V351" s="3" t="str" cm="1">
        <f t="array" ref="V35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51" s="3">
        <v>16</v>
      </c>
      <c r="X351" s="3" t="str" cm="1">
        <f t="array" ref="X35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352" spans="1:24" x14ac:dyDescent="0.25">
      <c r="A352" s="7">
        <v>514003031</v>
      </c>
      <c r="B352" t="s">
        <v>578</v>
      </c>
      <c r="C352" t="s">
        <v>579</v>
      </c>
      <c r="D352" s="3">
        <v>6</v>
      </c>
      <c r="E352" s="3">
        <v>120</v>
      </c>
      <c r="F352" s="3">
        <v>192</v>
      </c>
      <c r="G352" s="3">
        <v>3</v>
      </c>
      <c r="H352" s="3" t="s">
        <v>5</v>
      </c>
      <c r="I352" s="3">
        <v>20</v>
      </c>
      <c r="J352" s="3" t="str" cm="1">
        <f t="array" ref="J35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52" s="3">
        <v>14</v>
      </c>
      <c r="L352" s="3" t="str" cm="1">
        <f t="array" ref="L35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52" s="3">
        <v>13</v>
      </c>
      <c r="N352" s="3" t="str" cm="1">
        <f t="array" ref="N35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52" s="3">
        <v>15</v>
      </c>
      <c r="P352" s="3" t="str" cm="1">
        <f t="array" ref="P35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352" s="3">
        <v>13</v>
      </c>
      <c r="R352" s="3" t="str" cm="1">
        <f t="array" ref="R35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52" s="3">
        <v>21</v>
      </c>
      <c r="T352" s="3" t="str" cm="1">
        <f t="array" ref="T35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352" s="3">
        <v>7</v>
      </c>
      <c r="V352" s="3" t="str" cm="1">
        <f t="array" ref="V35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352" s="3">
        <v>17</v>
      </c>
      <c r="X352" s="3" t="str" cm="1">
        <f t="array" ref="X35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53" spans="1:24" x14ac:dyDescent="0.25">
      <c r="A353" s="7">
        <v>514003722</v>
      </c>
      <c r="B353" t="s">
        <v>578</v>
      </c>
      <c r="C353" t="s">
        <v>580</v>
      </c>
      <c r="D353" s="3">
        <v>1</v>
      </c>
      <c r="E353" s="3">
        <v>181</v>
      </c>
      <c r="F353" s="3">
        <v>213</v>
      </c>
      <c r="G353" s="3">
        <v>4</v>
      </c>
      <c r="H353" s="3" t="s">
        <v>6</v>
      </c>
      <c r="I353" s="3">
        <v>25</v>
      </c>
      <c r="J353" s="3" t="str" cm="1">
        <f t="array" ref="J35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53" s="3">
        <v>18</v>
      </c>
      <c r="L353" s="3" t="str" cm="1">
        <f t="array" ref="L35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53" s="3">
        <v>17</v>
      </c>
      <c r="N353" s="3" t="str" cm="1">
        <f t="array" ref="N35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353" s="3">
        <v>22</v>
      </c>
      <c r="P353" s="3" t="str" cm="1">
        <f t="array" ref="P35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353" s="3">
        <v>20</v>
      </c>
      <c r="R353" s="3" t="str" cm="1">
        <f t="array" ref="R35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53" s="3">
        <v>41</v>
      </c>
      <c r="T353" s="3" t="str" cm="1">
        <f t="array" ref="T35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353" s="3">
        <v>13</v>
      </c>
      <c r="V353" s="3" t="str" cm="1">
        <f t="array" ref="V35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53" s="3">
        <v>25</v>
      </c>
      <c r="X353" s="3" t="str" cm="1">
        <f t="array" ref="X35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354" spans="1:24" x14ac:dyDescent="0.25">
      <c r="A354" s="7">
        <v>514003049</v>
      </c>
      <c r="B354" t="s">
        <v>578</v>
      </c>
      <c r="C354" t="s">
        <v>581</v>
      </c>
      <c r="D354" s="3">
        <v>2</v>
      </c>
      <c r="E354" s="3">
        <v>148</v>
      </c>
      <c r="F354" s="3">
        <v>197</v>
      </c>
      <c r="G354" s="3">
        <v>2</v>
      </c>
      <c r="H354" s="3" t="s">
        <v>8</v>
      </c>
      <c r="I354" s="3">
        <v>15</v>
      </c>
      <c r="J354" s="3" t="str" cm="1">
        <f t="array" ref="J35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354" s="3">
        <v>21</v>
      </c>
      <c r="L354" s="3" t="str" cm="1">
        <f t="array" ref="L35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54" s="3">
        <v>8</v>
      </c>
      <c r="N354" s="3" t="str" cm="1">
        <f t="array" ref="N35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54" s="3">
        <v>19</v>
      </c>
      <c r="P354" s="3" t="str" cm="1">
        <f t="array" ref="P35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54" s="3">
        <v>19</v>
      </c>
      <c r="R354" s="3" t="str" cm="1">
        <f t="array" ref="R35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54" s="3">
        <v>30</v>
      </c>
      <c r="T354" s="3" t="str" cm="1">
        <f t="array" ref="T35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54" s="3">
        <v>14</v>
      </c>
      <c r="V354" s="3" t="str" cm="1">
        <f t="array" ref="V35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54" s="3">
        <v>22</v>
      </c>
      <c r="X354" s="3" t="str" cm="1">
        <f t="array" ref="X35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55" spans="1:24" x14ac:dyDescent="0.25">
      <c r="A355" s="7">
        <v>514900352</v>
      </c>
      <c r="B355" t="s">
        <v>578</v>
      </c>
      <c r="C355" t="s">
        <v>582</v>
      </c>
      <c r="D355" s="3">
        <v>2</v>
      </c>
      <c r="E355" s="3">
        <v>182</v>
      </c>
      <c r="F355" s="3">
        <v>197</v>
      </c>
      <c r="G355" s="3">
        <v>4</v>
      </c>
      <c r="H355" s="3" t="s">
        <v>6</v>
      </c>
      <c r="I355" s="3">
        <v>28</v>
      </c>
      <c r="J355" s="3" t="str" cm="1">
        <f t="array" ref="J35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355" s="3">
        <v>21</v>
      </c>
      <c r="L355" s="3" t="str" cm="1">
        <f t="array" ref="L35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55" s="3">
        <v>17</v>
      </c>
      <c r="N355" s="3" t="str" cm="1">
        <f t="array" ref="N35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355" s="3">
        <v>21</v>
      </c>
      <c r="P355" s="3" t="str" cm="1">
        <f t="array" ref="P35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355" s="3">
        <v>21</v>
      </c>
      <c r="R355" s="3" t="str" cm="1">
        <f t="array" ref="R35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355" s="3">
        <v>34</v>
      </c>
      <c r="T355" s="3" t="str" cm="1">
        <f t="array" ref="T35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355" s="3">
        <v>12</v>
      </c>
      <c r="V355" s="3" t="str" cm="1">
        <f t="array" ref="V35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55" s="3">
        <v>28</v>
      </c>
      <c r="X355" s="3" t="str" cm="1">
        <f t="array" ref="X35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356" spans="1:24" x14ac:dyDescent="0.25">
      <c r="A356" s="7">
        <v>514003779</v>
      </c>
      <c r="B356" t="s">
        <v>578</v>
      </c>
      <c r="C356" t="s">
        <v>583</v>
      </c>
      <c r="D356" s="3">
        <v>2</v>
      </c>
      <c r="E356" s="3">
        <v>136</v>
      </c>
      <c r="F356" s="3">
        <v>197</v>
      </c>
      <c r="G356" s="3">
        <v>3</v>
      </c>
      <c r="H356" s="3" t="s">
        <v>5</v>
      </c>
      <c r="I356" s="3">
        <v>19</v>
      </c>
      <c r="J356" s="3" t="str" cm="1">
        <f t="array" ref="J35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56" s="3">
        <v>13</v>
      </c>
      <c r="L356" s="3" t="str" cm="1">
        <f t="array" ref="L35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56" s="3">
        <v>13</v>
      </c>
      <c r="N356" s="3" t="str" cm="1">
        <f t="array" ref="N35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56" s="3">
        <v>17</v>
      </c>
      <c r="P356" s="3" t="str" cm="1">
        <f t="array" ref="P35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56" s="3">
        <v>16</v>
      </c>
      <c r="R356" s="3" t="str" cm="1">
        <f t="array" ref="R35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56" s="3">
        <v>29</v>
      </c>
      <c r="T356" s="3" t="str" cm="1">
        <f t="array" ref="T35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56" s="3">
        <v>9</v>
      </c>
      <c r="V356" s="3" t="str" cm="1">
        <f t="array" ref="V35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56" s="3">
        <v>20</v>
      </c>
      <c r="X356" s="3" t="str" cm="1">
        <f t="array" ref="X35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57" spans="1:24" x14ac:dyDescent="0.25">
      <c r="A357" s="7">
        <v>514003627</v>
      </c>
      <c r="B357" t="s">
        <v>578</v>
      </c>
      <c r="C357" t="s">
        <v>584</v>
      </c>
      <c r="D357" s="3">
        <v>5</v>
      </c>
      <c r="E357" s="3">
        <v>158</v>
      </c>
      <c r="F357" s="3">
        <v>208</v>
      </c>
      <c r="G357" s="3">
        <v>3</v>
      </c>
      <c r="H357" s="3" t="s">
        <v>5</v>
      </c>
      <c r="I357" s="3">
        <v>18</v>
      </c>
      <c r="J357" s="3" t="str" cm="1">
        <f t="array" ref="J35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57" s="3">
        <v>19</v>
      </c>
      <c r="L357" s="3" t="str" cm="1">
        <f t="array" ref="L35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57" s="3">
        <v>13</v>
      </c>
      <c r="N357" s="3" t="str" cm="1">
        <f t="array" ref="N35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57" s="3">
        <v>20</v>
      </c>
      <c r="P357" s="3" t="str" cm="1">
        <f t="array" ref="P35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357" s="3">
        <v>16</v>
      </c>
      <c r="R357" s="3" t="str" cm="1">
        <f t="array" ref="R35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57" s="3">
        <v>36</v>
      </c>
      <c r="T357" s="3" t="str" cm="1">
        <f t="array" ref="T35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57" s="3">
        <v>14</v>
      </c>
      <c r="V357" s="3" t="str" cm="1">
        <f t="array" ref="V35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57" s="3">
        <v>22</v>
      </c>
      <c r="X357" s="3" t="str" cm="1">
        <f t="array" ref="X35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58" spans="1:24" x14ac:dyDescent="0.25">
      <c r="A358" s="7">
        <v>514003715</v>
      </c>
      <c r="B358" t="s">
        <v>578</v>
      </c>
      <c r="C358" t="s">
        <v>585</v>
      </c>
      <c r="D358" s="3">
        <v>1</v>
      </c>
      <c r="E358" s="3">
        <v>155</v>
      </c>
      <c r="F358" s="3">
        <v>213</v>
      </c>
      <c r="G358" s="3">
        <v>3</v>
      </c>
      <c r="H358" s="3" t="s">
        <v>5</v>
      </c>
      <c r="I358" s="3">
        <v>21</v>
      </c>
      <c r="J358" s="3" t="str" cm="1">
        <f t="array" ref="J35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58" s="3">
        <v>14</v>
      </c>
      <c r="L358" s="3" t="str" cm="1">
        <f t="array" ref="L35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58" s="3">
        <v>16</v>
      </c>
      <c r="N358" s="3" t="str" cm="1">
        <f t="array" ref="N35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58" s="3">
        <v>22</v>
      </c>
      <c r="P358" s="3" t="str" cm="1">
        <f t="array" ref="P35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358" s="3">
        <v>17</v>
      </c>
      <c r="R358" s="3" t="str" cm="1">
        <f t="array" ref="R35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58" s="3">
        <v>34</v>
      </c>
      <c r="T358" s="3" t="str" cm="1">
        <f t="array" ref="T35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58" s="3">
        <v>11</v>
      </c>
      <c r="V358" s="3" t="str" cm="1">
        <f t="array" ref="V35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58" s="3">
        <v>20</v>
      </c>
      <c r="X358" s="3" t="str" cm="1">
        <f t="array" ref="X35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59" spans="1:24" x14ac:dyDescent="0.25">
      <c r="A359" s="7">
        <v>514003271</v>
      </c>
      <c r="B359" t="s">
        <v>578</v>
      </c>
      <c r="C359" t="s">
        <v>586</v>
      </c>
      <c r="D359" s="3">
        <v>3</v>
      </c>
      <c r="E359" s="3">
        <v>120</v>
      </c>
      <c r="F359" s="3">
        <v>182</v>
      </c>
      <c r="G359" s="3">
        <v>3</v>
      </c>
      <c r="H359" s="3" t="s">
        <v>5</v>
      </c>
      <c r="I359" s="3">
        <v>18</v>
      </c>
      <c r="J359" s="3" t="str" cm="1">
        <f t="array" ref="J35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59" s="3">
        <v>16</v>
      </c>
      <c r="L359" s="3" t="str" cm="1">
        <f t="array" ref="L35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59" s="3">
        <v>10</v>
      </c>
      <c r="N359" s="3" t="str" cm="1">
        <f t="array" ref="N35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59" s="3">
        <v>16</v>
      </c>
      <c r="P359" s="3" t="str" cm="1">
        <f t="array" ref="P35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59" s="3">
        <v>15</v>
      </c>
      <c r="R359" s="3" t="str" cm="1">
        <f t="array" ref="R35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59" s="3">
        <v>25</v>
      </c>
      <c r="T359" s="3" t="str" cm="1">
        <f t="array" ref="T35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59" s="3">
        <v>1</v>
      </c>
      <c r="V359" s="3" t="str" cm="1">
        <f t="array" ref="V35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59" s="3">
        <v>19</v>
      </c>
      <c r="X359" s="3" t="str" cm="1">
        <f t="array" ref="X35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60" spans="1:24" x14ac:dyDescent="0.25">
      <c r="A360" s="7">
        <v>514003666</v>
      </c>
      <c r="B360" t="s">
        <v>578</v>
      </c>
      <c r="C360" t="s">
        <v>587</v>
      </c>
      <c r="D360" s="3">
        <v>3</v>
      </c>
      <c r="E360" s="3">
        <v>125</v>
      </c>
      <c r="F360" s="3">
        <v>182</v>
      </c>
      <c r="G360" s="3">
        <v>2</v>
      </c>
      <c r="H360" s="3" t="s">
        <v>8</v>
      </c>
      <c r="I360" s="3">
        <v>22</v>
      </c>
      <c r="J360" s="3" t="str" cm="1">
        <f t="array" ref="J36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60" s="3">
        <v>15</v>
      </c>
      <c r="L360" s="3" t="str" cm="1">
        <f t="array" ref="L36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60" s="3">
        <v>9</v>
      </c>
      <c r="N360" s="3" t="str" cm="1">
        <f t="array" ref="N36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60" s="3">
        <v>16</v>
      </c>
      <c r="P360" s="3" t="str" cm="1">
        <f t="array" ref="P36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60" s="3">
        <v>15</v>
      </c>
      <c r="R360" s="3" t="str" cm="1">
        <f t="array" ref="R36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60" s="3">
        <v>29</v>
      </c>
      <c r="T360" s="3" t="str" cm="1">
        <f t="array" ref="T36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60" s="3">
        <v>0</v>
      </c>
      <c r="V360" s="3" t="str" cm="1">
        <f t="array" ref="V36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360" s="3">
        <v>19</v>
      </c>
      <c r="X360" s="3" t="str" cm="1">
        <f t="array" ref="X36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61" spans="1:24" x14ac:dyDescent="0.25">
      <c r="A361" s="7">
        <v>514003842</v>
      </c>
      <c r="B361" t="s">
        <v>578</v>
      </c>
      <c r="C361" t="s">
        <v>588</v>
      </c>
      <c r="D361" s="3">
        <v>1</v>
      </c>
      <c r="E361" s="3">
        <v>159</v>
      </c>
      <c r="F361" s="3">
        <v>213</v>
      </c>
      <c r="G361" s="3">
        <v>3</v>
      </c>
      <c r="H361" s="3" t="s">
        <v>5</v>
      </c>
      <c r="I361" s="3">
        <v>23</v>
      </c>
      <c r="J361" s="3" t="str" cm="1">
        <f t="array" ref="J36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61" s="3">
        <v>15</v>
      </c>
      <c r="L361" s="3" t="str" cm="1">
        <f t="array" ref="L36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61" s="3">
        <v>14</v>
      </c>
      <c r="N361" s="3" t="str" cm="1">
        <f t="array" ref="N36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61" s="3">
        <v>18</v>
      </c>
      <c r="P361" s="3" t="str" cm="1">
        <f t="array" ref="P36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61" s="3">
        <v>17</v>
      </c>
      <c r="R361" s="3" t="str" cm="1">
        <f t="array" ref="R36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61" s="3">
        <v>41</v>
      </c>
      <c r="T361" s="3" t="str" cm="1">
        <f t="array" ref="T36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361" s="3">
        <v>11</v>
      </c>
      <c r="V361" s="3" t="str" cm="1">
        <f t="array" ref="V36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61" s="3">
        <v>20</v>
      </c>
      <c r="X361" s="3" t="str" cm="1">
        <f t="array" ref="X36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62" spans="1:24" x14ac:dyDescent="0.25">
      <c r="A362" s="7">
        <v>514003112</v>
      </c>
      <c r="B362" t="s">
        <v>578</v>
      </c>
      <c r="C362" t="s">
        <v>589</v>
      </c>
      <c r="D362" s="3">
        <v>2</v>
      </c>
      <c r="E362" s="3">
        <v>165</v>
      </c>
      <c r="F362" s="3">
        <v>197</v>
      </c>
      <c r="G362" s="3">
        <v>4</v>
      </c>
      <c r="H362" s="3" t="s">
        <v>6</v>
      </c>
      <c r="I362" s="3">
        <v>25</v>
      </c>
      <c r="J362" s="3" t="str" cm="1">
        <f t="array" ref="J36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62" s="3">
        <v>18</v>
      </c>
      <c r="L362" s="3" t="str" cm="1">
        <f t="array" ref="L36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62" s="3">
        <v>13</v>
      </c>
      <c r="N362" s="3" t="str" cm="1">
        <f t="array" ref="N36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62" s="3">
        <v>20</v>
      </c>
      <c r="P362" s="3" t="str" cm="1">
        <f t="array" ref="P36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362" s="3">
        <v>20</v>
      </c>
      <c r="R362" s="3" t="str" cm="1">
        <f t="array" ref="R36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362" s="3">
        <v>30</v>
      </c>
      <c r="T362" s="3" t="str" cm="1">
        <f t="array" ref="T36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62" s="3">
        <v>12</v>
      </c>
      <c r="V362" s="3" t="str" cm="1">
        <f t="array" ref="V36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62" s="3">
        <v>27</v>
      </c>
      <c r="X362" s="3" t="str" cm="1">
        <f t="array" ref="X36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363" spans="1:24" x14ac:dyDescent="0.25">
      <c r="A363" s="7">
        <v>514003151</v>
      </c>
      <c r="B363" t="s">
        <v>578</v>
      </c>
      <c r="C363" t="s">
        <v>590</v>
      </c>
      <c r="D363" s="3">
        <v>1</v>
      </c>
      <c r="E363" s="3">
        <v>163</v>
      </c>
      <c r="F363" s="3">
        <v>213</v>
      </c>
      <c r="G363" s="3">
        <v>3</v>
      </c>
      <c r="H363" s="3" t="s">
        <v>5</v>
      </c>
      <c r="I363" s="3">
        <v>22</v>
      </c>
      <c r="J363" s="3" t="str" cm="1">
        <f t="array" ref="J36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63" s="3">
        <v>18</v>
      </c>
      <c r="L363" s="3" t="str" cm="1">
        <f t="array" ref="L36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63" s="3">
        <v>12</v>
      </c>
      <c r="N363" s="3" t="str" cm="1">
        <f t="array" ref="N36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63" s="3">
        <v>20</v>
      </c>
      <c r="P363" s="3" t="str" cm="1">
        <f t="array" ref="P36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363" s="3">
        <v>18</v>
      </c>
      <c r="R363" s="3" t="str" cm="1">
        <f t="array" ref="R36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63" s="3">
        <v>37</v>
      </c>
      <c r="T363" s="3" t="str" cm="1">
        <f t="array" ref="T36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63" s="3">
        <v>12</v>
      </c>
      <c r="V363" s="3" t="str" cm="1">
        <f t="array" ref="V36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63" s="3">
        <v>24</v>
      </c>
      <c r="X363" s="3" t="str" cm="1">
        <f t="array" ref="X36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64" spans="1:24" x14ac:dyDescent="0.25">
      <c r="A364" s="7">
        <v>514003218</v>
      </c>
      <c r="B364" t="s">
        <v>578</v>
      </c>
      <c r="C364" t="s">
        <v>591</v>
      </c>
      <c r="D364" s="3">
        <v>1</v>
      </c>
      <c r="E364" s="3">
        <v>163</v>
      </c>
      <c r="F364" s="3">
        <v>213</v>
      </c>
      <c r="G364" s="3">
        <v>3</v>
      </c>
      <c r="H364" s="3" t="s">
        <v>5</v>
      </c>
      <c r="I364" s="3">
        <v>20</v>
      </c>
      <c r="J364" s="3" t="str" cm="1">
        <f t="array" ref="J36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64" s="3">
        <v>19</v>
      </c>
      <c r="L364" s="3" t="str" cm="1">
        <f t="array" ref="L36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64" s="3">
        <v>16</v>
      </c>
      <c r="N364" s="3" t="str" cm="1">
        <f t="array" ref="N36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64" s="3">
        <v>20</v>
      </c>
      <c r="P364" s="3" t="str" cm="1">
        <f t="array" ref="P36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364" s="3">
        <v>17</v>
      </c>
      <c r="R364" s="3" t="str" cm="1">
        <f t="array" ref="R36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64" s="3">
        <v>39</v>
      </c>
      <c r="T364" s="3" t="str" cm="1">
        <f t="array" ref="T36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64" s="3">
        <v>10</v>
      </c>
      <c r="V364" s="3" t="str" cm="1">
        <f t="array" ref="V36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64" s="3">
        <v>22</v>
      </c>
      <c r="X364" s="3" t="str" cm="1">
        <f t="array" ref="X36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65" spans="1:24" x14ac:dyDescent="0.25">
      <c r="A365" s="7">
        <v>514003673</v>
      </c>
      <c r="B365" t="s">
        <v>578</v>
      </c>
      <c r="C365" t="s">
        <v>592</v>
      </c>
      <c r="D365" s="3">
        <v>4</v>
      </c>
      <c r="E365" s="3">
        <v>123</v>
      </c>
      <c r="F365" s="3">
        <v>166</v>
      </c>
      <c r="G365" s="3">
        <v>3</v>
      </c>
      <c r="H365" s="3" t="s">
        <v>5</v>
      </c>
      <c r="I365" s="3">
        <v>21</v>
      </c>
      <c r="J365" s="3" t="str" cm="1">
        <f t="array" ref="J36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65" s="3">
        <v>18</v>
      </c>
      <c r="L365" s="3" t="str" cm="1">
        <f t="array" ref="L36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65" s="3">
        <v>11</v>
      </c>
      <c r="N365" s="3" t="str" cm="1">
        <f t="array" ref="N36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65" s="3">
        <v>17</v>
      </c>
      <c r="P365" s="3" t="str" cm="1">
        <f t="array" ref="P36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65" s="3">
        <v>12</v>
      </c>
      <c r="R365" s="3" t="str" cm="1">
        <f t="array" ref="R36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365" s="3">
        <v>22</v>
      </c>
      <c r="T365" s="3" t="str" cm="1">
        <f t="array" ref="T36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65" s="3">
        <v>1</v>
      </c>
      <c r="V365" s="3" t="str" cm="1">
        <f t="array" ref="V36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65" s="3">
        <v>21</v>
      </c>
      <c r="X365" s="3" t="str" cm="1">
        <f t="array" ref="X36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66" spans="1:24" x14ac:dyDescent="0.25">
      <c r="A366" s="7">
        <v>514003810</v>
      </c>
      <c r="B366" t="s">
        <v>578</v>
      </c>
      <c r="C366" t="s">
        <v>593</v>
      </c>
      <c r="D366" s="3">
        <v>1</v>
      </c>
      <c r="E366" s="3">
        <v>183</v>
      </c>
      <c r="F366" s="3">
        <v>213</v>
      </c>
      <c r="G366" s="3">
        <v>4</v>
      </c>
      <c r="H366" s="3" t="s">
        <v>6</v>
      </c>
      <c r="I366" s="3">
        <v>27</v>
      </c>
      <c r="J366" s="3" t="str" cm="1">
        <f t="array" ref="J36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366" s="3">
        <v>17</v>
      </c>
      <c r="L366" s="3" t="str" cm="1">
        <f t="array" ref="L36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66" s="3">
        <v>15</v>
      </c>
      <c r="N366" s="3" t="str" cm="1">
        <f t="array" ref="N36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66" s="3">
        <v>20</v>
      </c>
      <c r="P366" s="3" t="str" cm="1">
        <f t="array" ref="P36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366" s="3">
        <v>19</v>
      </c>
      <c r="R366" s="3" t="str" cm="1">
        <f t="array" ref="R36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66" s="3">
        <v>45</v>
      </c>
      <c r="T366" s="3" t="str" cm="1">
        <f t="array" ref="T36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366" s="3">
        <v>13</v>
      </c>
      <c r="V366" s="3" t="str" cm="1">
        <f t="array" ref="V36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66" s="3">
        <v>27</v>
      </c>
      <c r="X366" s="3" t="str" cm="1">
        <f t="array" ref="X36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367" spans="1:24" x14ac:dyDescent="0.25">
      <c r="A367" s="7">
        <v>514003176</v>
      </c>
      <c r="B367" t="s">
        <v>578</v>
      </c>
      <c r="C367" t="s">
        <v>594</v>
      </c>
      <c r="D367" s="3">
        <v>4</v>
      </c>
      <c r="E367" s="3">
        <v>113</v>
      </c>
      <c r="F367" s="3">
        <v>166</v>
      </c>
      <c r="G367" s="3">
        <v>3</v>
      </c>
      <c r="H367" s="3" t="s">
        <v>5</v>
      </c>
      <c r="I367" s="3">
        <v>19</v>
      </c>
      <c r="J367" s="3" t="str" cm="1">
        <f t="array" ref="J36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67" s="3">
        <v>15</v>
      </c>
      <c r="L367" s="3" t="str" cm="1">
        <f t="array" ref="L36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67" s="3">
        <v>10</v>
      </c>
      <c r="N367" s="3" t="str" cm="1">
        <f t="array" ref="N36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67" s="3">
        <v>15</v>
      </c>
      <c r="P367" s="3" t="str" cm="1">
        <f t="array" ref="P36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67" s="3">
        <v>13</v>
      </c>
      <c r="R367" s="3" t="str" cm="1">
        <f t="array" ref="R36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67" s="3">
        <v>21</v>
      </c>
      <c r="T367" s="3" t="str" cm="1">
        <f t="array" ref="T36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67" s="3">
        <v>1</v>
      </c>
      <c r="V367" s="3" t="str" cm="1">
        <f t="array" ref="V36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67" s="3">
        <v>19</v>
      </c>
      <c r="X367" s="3" t="str" cm="1">
        <f t="array" ref="X36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68" spans="1:24" x14ac:dyDescent="0.25">
      <c r="A368" s="7">
        <v>514003730</v>
      </c>
      <c r="B368" t="s">
        <v>578</v>
      </c>
      <c r="C368" t="s">
        <v>595</v>
      </c>
      <c r="D368" s="3">
        <v>4</v>
      </c>
      <c r="E368" s="3">
        <v>100</v>
      </c>
      <c r="F368" s="3">
        <v>166</v>
      </c>
      <c r="G368" s="3">
        <v>2</v>
      </c>
      <c r="H368" s="3" t="s">
        <v>8</v>
      </c>
      <c r="I368" s="3">
        <v>18</v>
      </c>
      <c r="J368" s="3" t="str" cm="1">
        <f t="array" ref="J36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68" s="3">
        <v>13</v>
      </c>
      <c r="L368" s="3" t="str" cm="1">
        <f t="array" ref="L36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68" s="3">
        <v>7</v>
      </c>
      <c r="N368" s="3" t="str" cm="1">
        <f t="array" ref="N36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68" s="3">
        <v>16</v>
      </c>
      <c r="P368" s="3" t="str" cm="1">
        <f t="array" ref="P36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68" s="3">
        <v>12</v>
      </c>
      <c r="R368" s="3" t="str" cm="1">
        <f t="array" ref="R36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368" s="3">
        <v>17</v>
      </c>
      <c r="T368" s="3" t="str" cm="1">
        <f t="array" ref="T36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68" s="3">
        <v>0</v>
      </c>
      <c r="V368" s="3" t="str" cm="1">
        <f t="array" ref="V36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368" s="3">
        <v>17</v>
      </c>
      <c r="X368" s="3" t="str" cm="1">
        <f t="array" ref="X36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69" spans="1:24" x14ac:dyDescent="0.25">
      <c r="A369" s="7">
        <v>514003017</v>
      </c>
      <c r="B369" t="s">
        <v>578</v>
      </c>
      <c r="C369" t="s">
        <v>596</v>
      </c>
      <c r="D369" s="3">
        <v>6</v>
      </c>
      <c r="E369" s="3">
        <v>132</v>
      </c>
      <c r="F369" s="3">
        <v>192</v>
      </c>
      <c r="G369" s="3">
        <v>3</v>
      </c>
      <c r="H369" s="3" t="s">
        <v>5</v>
      </c>
      <c r="I369" s="3">
        <v>24</v>
      </c>
      <c r="J369" s="3" t="str" cm="1">
        <f t="array" ref="J36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69" s="3">
        <v>15</v>
      </c>
      <c r="L369" s="3" t="str" cm="1">
        <f t="array" ref="L36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69" s="3">
        <v>13</v>
      </c>
      <c r="N369" s="3" t="str" cm="1">
        <f t="array" ref="N36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69" s="3">
        <v>16</v>
      </c>
      <c r="P369" s="3" t="str" cm="1">
        <f t="array" ref="P36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69" s="3">
        <v>15</v>
      </c>
      <c r="R369" s="3" t="str" cm="1">
        <f t="array" ref="R36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69" s="3">
        <v>20</v>
      </c>
      <c r="T369" s="3" t="str" cm="1">
        <f t="array" ref="T36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369" s="3">
        <v>10</v>
      </c>
      <c r="V369" s="3" t="str" cm="1">
        <f t="array" ref="V36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69" s="3">
        <v>19</v>
      </c>
      <c r="X369" s="3" t="str" cm="1">
        <f t="array" ref="X36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70" spans="1:24" x14ac:dyDescent="0.25">
      <c r="A370" s="7">
        <v>514003497</v>
      </c>
      <c r="B370" t="s">
        <v>578</v>
      </c>
      <c r="C370" t="s">
        <v>597</v>
      </c>
      <c r="D370" s="3">
        <v>6</v>
      </c>
      <c r="E370" s="3">
        <v>138</v>
      </c>
      <c r="F370" s="3">
        <v>192</v>
      </c>
      <c r="G370" s="3">
        <v>3</v>
      </c>
      <c r="H370" s="3" t="s">
        <v>5</v>
      </c>
      <c r="I370" s="3">
        <v>23</v>
      </c>
      <c r="J370" s="3" t="str" cm="1">
        <f t="array" ref="J37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70" s="3">
        <v>17</v>
      </c>
      <c r="L370" s="3" t="str" cm="1">
        <f t="array" ref="L37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70" s="3">
        <v>14</v>
      </c>
      <c r="N370" s="3" t="str" cm="1">
        <f t="array" ref="N37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70" s="3">
        <v>18</v>
      </c>
      <c r="P370" s="3" t="str" cm="1">
        <f t="array" ref="P37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70" s="3">
        <v>14</v>
      </c>
      <c r="R370" s="3" t="str" cm="1">
        <f t="array" ref="R37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70" s="3">
        <v>24</v>
      </c>
      <c r="T370" s="3" t="str" cm="1">
        <f t="array" ref="T37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70" s="3">
        <v>9</v>
      </c>
      <c r="V370" s="3" t="str" cm="1">
        <f t="array" ref="V37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70" s="3">
        <v>19</v>
      </c>
      <c r="X370" s="3" t="str" cm="1">
        <f t="array" ref="X37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71" spans="1:24" x14ac:dyDescent="0.25">
      <c r="A371" s="7">
        <v>514003056</v>
      </c>
      <c r="B371" t="s">
        <v>578</v>
      </c>
      <c r="C371" t="s">
        <v>599</v>
      </c>
      <c r="D371" s="3">
        <v>1</v>
      </c>
      <c r="E371" s="3">
        <v>167</v>
      </c>
      <c r="F371" s="3">
        <v>213</v>
      </c>
      <c r="G371" s="3">
        <v>3</v>
      </c>
      <c r="H371" s="3" t="s">
        <v>5</v>
      </c>
      <c r="I371" s="3">
        <v>27</v>
      </c>
      <c r="J371" s="3" t="str" cm="1">
        <f t="array" ref="J37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371" s="3">
        <v>17</v>
      </c>
      <c r="L371" s="3" t="str" cm="1">
        <f t="array" ref="L37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71" s="3">
        <v>16</v>
      </c>
      <c r="N371" s="3" t="str" cm="1">
        <f t="array" ref="N37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71" s="3">
        <v>18</v>
      </c>
      <c r="P371" s="3" t="str" cm="1">
        <f t="array" ref="P37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71" s="3">
        <v>17</v>
      </c>
      <c r="R371" s="3" t="str" cm="1">
        <f t="array" ref="R37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71" s="3">
        <v>37</v>
      </c>
      <c r="T371" s="3" t="str" cm="1">
        <f t="array" ref="T37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71" s="3">
        <v>12</v>
      </c>
      <c r="V371" s="3" t="str" cm="1">
        <f t="array" ref="V37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71" s="3">
        <v>23</v>
      </c>
      <c r="X371" s="3" t="str" cm="1">
        <f t="array" ref="X37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72" spans="1:24" x14ac:dyDescent="0.25">
      <c r="A372" s="7">
        <v>514003377</v>
      </c>
      <c r="B372" t="s">
        <v>578</v>
      </c>
      <c r="C372" t="s">
        <v>598</v>
      </c>
      <c r="D372" s="3">
        <v>1</v>
      </c>
      <c r="E372" s="3">
        <v>183</v>
      </c>
      <c r="F372" s="3">
        <v>213</v>
      </c>
      <c r="G372" s="3">
        <v>4</v>
      </c>
      <c r="H372" s="3" t="s">
        <v>6</v>
      </c>
      <c r="I372" s="3">
        <v>24</v>
      </c>
      <c r="J372" s="3" t="str" cm="1">
        <f t="array" ref="J37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72" s="3">
        <v>19</v>
      </c>
      <c r="L372" s="3" t="str" cm="1">
        <f t="array" ref="L37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72" s="3">
        <v>17</v>
      </c>
      <c r="N372" s="3" t="str" cm="1">
        <f t="array" ref="N37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372" s="3">
        <v>21</v>
      </c>
      <c r="P372" s="3" t="str" cm="1">
        <f t="array" ref="P37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372" s="3">
        <v>18</v>
      </c>
      <c r="R372" s="3" t="str" cm="1">
        <f t="array" ref="R37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72" s="3">
        <v>44</v>
      </c>
      <c r="T372" s="3" t="str" cm="1">
        <f t="array" ref="T37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372" s="3">
        <v>14</v>
      </c>
      <c r="V372" s="3" t="str" cm="1">
        <f t="array" ref="V37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72" s="3">
        <v>26</v>
      </c>
      <c r="X372" s="3" t="str" cm="1">
        <f t="array" ref="X37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373" spans="1:24" x14ac:dyDescent="0.25">
      <c r="A373" s="7">
        <v>514003264</v>
      </c>
      <c r="B373" t="s">
        <v>578</v>
      </c>
      <c r="C373" t="s">
        <v>600</v>
      </c>
      <c r="D373" s="3">
        <v>6</v>
      </c>
      <c r="E373" s="3">
        <v>140</v>
      </c>
      <c r="F373" s="3">
        <v>192</v>
      </c>
      <c r="G373" s="3">
        <v>3</v>
      </c>
      <c r="H373" s="3" t="s">
        <v>5</v>
      </c>
      <c r="I373" s="3">
        <v>25</v>
      </c>
      <c r="J373" s="3" t="str" cm="1">
        <f t="array" ref="J37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73" s="3">
        <v>14</v>
      </c>
      <c r="L373" s="3" t="str" cm="1">
        <f t="array" ref="L37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73" s="3">
        <v>13</v>
      </c>
      <c r="N373" s="3" t="str" cm="1">
        <f t="array" ref="N37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73" s="3">
        <v>17</v>
      </c>
      <c r="P373" s="3" t="str" cm="1">
        <f t="array" ref="P37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73" s="3">
        <v>15</v>
      </c>
      <c r="R373" s="3" t="str" cm="1">
        <f t="array" ref="R37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73" s="3">
        <v>26</v>
      </c>
      <c r="T373" s="3" t="str" cm="1">
        <f t="array" ref="T37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73" s="3">
        <v>11</v>
      </c>
      <c r="V373" s="3" t="str" cm="1">
        <f t="array" ref="V37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73" s="3">
        <v>19</v>
      </c>
      <c r="X373" s="3" t="str" cm="1">
        <f t="array" ref="X37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74" spans="1:24" x14ac:dyDescent="0.25">
      <c r="A374" s="7">
        <v>514900320</v>
      </c>
      <c r="B374" t="s">
        <v>578</v>
      </c>
      <c r="C374" t="s">
        <v>601</v>
      </c>
      <c r="D374" s="3">
        <v>4</v>
      </c>
      <c r="E374" s="3">
        <v>95</v>
      </c>
      <c r="F374" s="3">
        <v>166</v>
      </c>
      <c r="G374" s="3">
        <v>1</v>
      </c>
      <c r="H374" s="3" t="s">
        <v>7</v>
      </c>
      <c r="I374" s="3">
        <v>18</v>
      </c>
      <c r="J374" s="3" t="str" cm="1">
        <f t="array" ref="J37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74" s="3">
        <v>13</v>
      </c>
      <c r="L374" s="3" t="str" cm="1">
        <f t="array" ref="L37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74" s="3">
        <v>12</v>
      </c>
      <c r="N374" s="3" t="str" cm="1">
        <f t="array" ref="N37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74" s="3">
        <v>0</v>
      </c>
      <c r="P374" s="3" t="str" cm="1">
        <f t="array" ref="P37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Ниже базового</v>
      </c>
      <c r="Q374" s="3">
        <v>14</v>
      </c>
      <c r="R374" s="3" t="str" cm="1">
        <f t="array" ref="R37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74" s="3">
        <v>19</v>
      </c>
      <c r="T374" s="3" t="str" cm="1">
        <f t="array" ref="T37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74" s="3">
        <v>0</v>
      </c>
      <c r="V374" s="3" t="str" cm="1">
        <f t="array" ref="V37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374" s="3">
        <v>19</v>
      </c>
      <c r="X374" s="3" t="str" cm="1">
        <f t="array" ref="X37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75" spans="1:24" x14ac:dyDescent="0.25">
      <c r="A375" s="7">
        <v>514900338</v>
      </c>
      <c r="B375" t="s">
        <v>578</v>
      </c>
      <c r="C375" t="s">
        <v>602</v>
      </c>
      <c r="D375" s="3">
        <v>5</v>
      </c>
      <c r="E375" s="3">
        <v>137</v>
      </c>
      <c r="F375" s="3">
        <v>208</v>
      </c>
      <c r="G375" s="3">
        <v>3</v>
      </c>
      <c r="H375" s="3" t="s">
        <v>5</v>
      </c>
      <c r="I375" s="3">
        <v>19</v>
      </c>
      <c r="J375" s="3" t="str" cm="1">
        <f t="array" ref="J37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75" s="3">
        <v>15</v>
      </c>
      <c r="L375" s="3" t="str" cm="1">
        <f t="array" ref="L37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75" s="3">
        <v>12</v>
      </c>
      <c r="N375" s="3" t="str" cm="1">
        <f t="array" ref="N37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75" s="3">
        <v>19</v>
      </c>
      <c r="P375" s="3" t="str" cm="1">
        <f t="array" ref="P37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75" s="3">
        <v>13</v>
      </c>
      <c r="R375" s="3" t="str" cm="1">
        <f t="array" ref="R37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75" s="3">
        <v>30</v>
      </c>
      <c r="T375" s="3" t="str" cm="1">
        <f t="array" ref="T37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75" s="3">
        <v>11</v>
      </c>
      <c r="V375" s="3" t="str" cm="1">
        <f t="array" ref="V37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75" s="3">
        <v>18</v>
      </c>
      <c r="X375" s="3" t="str" cm="1">
        <f t="array" ref="X37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76" spans="1:24" x14ac:dyDescent="0.25">
      <c r="A376" s="7">
        <v>514003761</v>
      </c>
      <c r="B376" t="s">
        <v>578</v>
      </c>
      <c r="C376" t="s">
        <v>603</v>
      </c>
      <c r="D376" s="3">
        <v>6</v>
      </c>
      <c r="E376" s="3">
        <v>135</v>
      </c>
      <c r="F376" s="3">
        <v>192</v>
      </c>
      <c r="G376" s="3">
        <v>3</v>
      </c>
      <c r="H376" s="3" t="s">
        <v>5</v>
      </c>
      <c r="I376" s="3">
        <v>24</v>
      </c>
      <c r="J376" s="3" t="str" cm="1">
        <f t="array" ref="J37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76" s="3">
        <v>13</v>
      </c>
      <c r="L376" s="3" t="str" cm="1">
        <f t="array" ref="L37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76" s="3">
        <v>15</v>
      </c>
      <c r="N376" s="3" t="str" cm="1">
        <f t="array" ref="N37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76" s="3">
        <v>15</v>
      </c>
      <c r="P376" s="3" t="str" cm="1">
        <f t="array" ref="P37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376" s="3">
        <v>14</v>
      </c>
      <c r="R376" s="3" t="str" cm="1">
        <f t="array" ref="R37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76" s="3">
        <v>23</v>
      </c>
      <c r="T376" s="3" t="str" cm="1">
        <f t="array" ref="T37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76" s="3">
        <v>11</v>
      </c>
      <c r="V376" s="3" t="str" cm="1">
        <f t="array" ref="V37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76" s="3">
        <v>20</v>
      </c>
      <c r="X376" s="3" t="str" cm="1">
        <f t="array" ref="X37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77" spans="1:24" x14ac:dyDescent="0.25">
      <c r="A377" s="7">
        <v>514003680</v>
      </c>
      <c r="B377" t="s">
        <v>578</v>
      </c>
      <c r="C377" t="s">
        <v>604</v>
      </c>
      <c r="D377" s="3">
        <v>1</v>
      </c>
      <c r="E377" s="3">
        <v>178</v>
      </c>
      <c r="F377" s="3">
        <v>213</v>
      </c>
      <c r="G377" s="3">
        <v>4</v>
      </c>
      <c r="H377" s="3" t="s">
        <v>6</v>
      </c>
      <c r="I377" s="3">
        <v>25</v>
      </c>
      <c r="J377" s="3" t="str" cm="1">
        <f t="array" ref="J37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77" s="3">
        <v>18</v>
      </c>
      <c r="L377" s="3" t="str" cm="1">
        <f t="array" ref="L37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77" s="3">
        <v>17</v>
      </c>
      <c r="N377" s="3" t="str" cm="1">
        <f t="array" ref="N37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377" s="3">
        <v>18</v>
      </c>
      <c r="P377" s="3" t="str" cm="1">
        <f t="array" ref="P37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77" s="3">
        <v>15</v>
      </c>
      <c r="R377" s="3" t="str" cm="1">
        <f t="array" ref="R37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77" s="3">
        <v>43</v>
      </c>
      <c r="T377" s="3" t="str" cm="1">
        <f t="array" ref="T37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377" s="3">
        <v>13</v>
      </c>
      <c r="V377" s="3" t="str" cm="1">
        <f t="array" ref="V37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77" s="3">
        <v>29</v>
      </c>
      <c r="X377" s="3" t="str" cm="1">
        <f t="array" ref="X37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378" spans="1:24" x14ac:dyDescent="0.25">
      <c r="A378" s="7">
        <v>514003708</v>
      </c>
      <c r="B378" t="s">
        <v>578</v>
      </c>
      <c r="C378" t="s">
        <v>605</v>
      </c>
      <c r="D378" s="3">
        <v>6</v>
      </c>
      <c r="E378" s="3">
        <v>135</v>
      </c>
      <c r="F378" s="3">
        <v>192</v>
      </c>
      <c r="G378" s="3">
        <v>3</v>
      </c>
      <c r="H378" s="3" t="s">
        <v>5</v>
      </c>
      <c r="I378" s="3">
        <v>17</v>
      </c>
      <c r="J378" s="3" t="str" cm="1">
        <f t="array" ref="J37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78" s="3">
        <v>14</v>
      </c>
      <c r="L378" s="3" t="str" cm="1">
        <f t="array" ref="L37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78" s="3">
        <v>13</v>
      </c>
      <c r="N378" s="3" t="str" cm="1">
        <f t="array" ref="N37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78" s="3">
        <v>18</v>
      </c>
      <c r="P378" s="3" t="str" cm="1">
        <f t="array" ref="P37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78" s="3">
        <v>15</v>
      </c>
      <c r="R378" s="3" t="str" cm="1">
        <f t="array" ref="R37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78" s="3">
        <v>27</v>
      </c>
      <c r="T378" s="3" t="str" cm="1">
        <f t="array" ref="T37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78" s="3">
        <v>11</v>
      </c>
      <c r="V378" s="3" t="str" cm="1">
        <f t="array" ref="V37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78" s="3">
        <v>20</v>
      </c>
      <c r="X378" s="3" t="str" cm="1">
        <f t="array" ref="X37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79" spans="1:24" x14ac:dyDescent="0.25">
      <c r="A379" s="7">
        <v>514003169</v>
      </c>
      <c r="B379" t="s">
        <v>578</v>
      </c>
      <c r="C379" t="s">
        <v>606</v>
      </c>
      <c r="D379" s="3">
        <v>6</v>
      </c>
      <c r="E379" s="3">
        <v>135</v>
      </c>
      <c r="F379" s="3">
        <v>192</v>
      </c>
      <c r="G379" s="3">
        <v>3</v>
      </c>
      <c r="H379" s="3" t="s">
        <v>5</v>
      </c>
      <c r="I379" s="3">
        <v>17</v>
      </c>
      <c r="J379" s="3" t="str" cm="1">
        <f t="array" ref="J37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79" s="3">
        <v>16</v>
      </c>
      <c r="L379" s="3" t="str" cm="1">
        <f t="array" ref="L37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79" s="3">
        <v>13</v>
      </c>
      <c r="N379" s="3" t="str" cm="1">
        <f t="array" ref="N37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79" s="3">
        <v>17</v>
      </c>
      <c r="P379" s="3" t="str" cm="1">
        <f t="array" ref="P37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79" s="3">
        <v>15</v>
      </c>
      <c r="R379" s="3" t="str" cm="1">
        <f t="array" ref="R37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79" s="3">
        <v>26</v>
      </c>
      <c r="T379" s="3" t="str" cm="1">
        <f t="array" ref="T37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79" s="3">
        <v>10</v>
      </c>
      <c r="V379" s="3" t="str" cm="1">
        <f t="array" ref="V37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79" s="3">
        <v>21</v>
      </c>
      <c r="X379" s="3" t="str" cm="1">
        <f t="array" ref="X37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80" spans="1:24" x14ac:dyDescent="0.25">
      <c r="A380" s="7">
        <v>514003105</v>
      </c>
      <c r="B380" t="s">
        <v>578</v>
      </c>
      <c r="C380" t="s">
        <v>607</v>
      </c>
      <c r="D380" s="3">
        <v>6</v>
      </c>
      <c r="E380" s="3">
        <v>125</v>
      </c>
      <c r="F380" s="3">
        <v>192</v>
      </c>
      <c r="G380" s="3">
        <v>3</v>
      </c>
      <c r="H380" s="3" t="s">
        <v>5</v>
      </c>
      <c r="I380" s="3">
        <v>23</v>
      </c>
      <c r="J380" s="3" t="str" cm="1">
        <f t="array" ref="J38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80" s="3">
        <v>13</v>
      </c>
      <c r="L380" s="3" t="str" cm="1">
        <f t="array" ref="L38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80" s="3">
        <v>9</v>
      </c>
      <c r="N380" s="3" t="str" cm="1">
        <f t="array" ref="N38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80" s="3">
        <v>15</v>
      </c>
      <c r="P380" s="3" t="str" cm="1">
        <f t="array" ref="P38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380" s="3">
        <v>16</v>
      </c>
      <c r="R380" s="3" t="str" cm="1">
        <f t="array" ref="R38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80" s="3">
        <v>22</v>
      </c>
      <c r="T380" s="3" t="str" cm="1">
        <f t="array" ref="T38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380" s="3">
        <v>9</v>
      </c>
      <c r="V380" s="3" t="str" cm="1">
        <f t="array" ref="V38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80" s="3">
        <v>18</v>
      </c>
      <c r="X380" s="3" t="str" cm="1">
        <f t="array" ref="X38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81" spans="1:24" x14ac:dyDescent="0.25">
      <c r="A381" s="7">
        <v>514003183</v>
      </c>
      <c r="B381" t="s">
        <v>578</v>
      </c>
      <c r="C381" t="s">
        <v>608</v>
      </c>
      <c r="D381" s="3">
        <v>1</v>
      </c>
      <c r="E381" s="3">
        <v>158</v>
      </c>
      <c r="F381" s="3">
        <v>213</v>
      </c>
      <c r="G381" s="3">
        <v>3</v>
      </c>
      <c r="H381" s="3" t="s">
        <v>5</v>
      </c>
      <c r="I381" s="3">
        <v>22</v>
      </c>
      <c r="J381" s="3" t="str" cm="1">
        <f t="array" ref="J38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81" s="3">
        <v>16</v>
      </c>
      <c r="L381" s="3" t="str" cm="1">
        <f t="array" ref="L38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81" s="3">
        <v>16</v>
      </c>
      <c r="N381" s="3" t="str" cm="1">
        <f t="array" ref="N38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81" s="3">
        <v>18</v>
      </c>
      <c r="P381" s="3" t="str" cm="1">
        <f t="array" ref="P38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81" s="3">
        <v>18</v>
      </c>
      <c r="R381" s="3" t="str" cm="1">
        <f t="array" ref="R38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81" s="3">
        <v>35</v>
      </c>
      <c r="T381" s="3" t="str" cm="1">
        <f t="array" ref="T38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81" s="3">
        <v>10</v>
      </c>
      <c r="V381" s="3" t="str" cm="1">
        <f t="array" ref="V38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81" s="3">
        <v>23</v>
      </c>
      <c r="X381" s="3" t="str" cm="1">
        <f t="array" ref="X38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82" spans="1:24" x14ac:dyDescent="0.25">
      <c r="A382" s="7">
        <v>514003070</v>
      </c>
      <c r="B382" t="s">
        <v>578</v>
      </c>
      <c r="C382" t="s">
        <v>609</v>
      </c>
      <c r="D382" s="3">
        <v>11</v>
      </c>
      <c r="E382" s="3">
        <v>165</v>
      </c>
      <c r="F382" s="3">
        <v>210</v>
      </c>
      <c r="G382" s="3">
        <v>3</v>
      </c>
      <c r="H382" s="3" t="s">
        <v>5</v>
      </c>
      <c r="I382" s="3">
        <v>27</v>
      </c>
      <c r="J382" s="3" t="str" cm="1">
        <f t="array" ref="J38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382" s="3">
        <v>19</v>
      </c>
      <c r="L382" s="3" t="str" cm="1">
        <f t="array" ref="L38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82" s="3">
        <v>12</v>
      </c>
      <c r="N382" s="3" t="str" cm="1">
        <f t="array" ref="N38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82" s="3">
        <v>17</v>
      </c>
      <c r="P382" s="3" t="str" cm="1">
        <f t="array" ref="P38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82" s="3">
        <v>17</v>
      </c>
      <c r="R382" s="3" t="str" cm="1">
        <f t="array" ref="R38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82" s="3">
        <v>38</v>
      </c>
      <c r="T382" s="3" t="str" cm="1">
        <f t="array" ref="T38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82" s="3">
        <v>12</v>
      </c>
      <c r="V382" s="3" t="str" cm="1">
        <f t="array" ref="V38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82" s="3">
        <v>23</v>
      </c>
      <c r="X382" s="3" t="str" cm="1">
        <f t="array" ref="X38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83" spans="1:24" x14ac:dyDescent="0.25">
      <c r="A383" s="7">
        <v>514003803</v>
      </c>
      <c r="B383" t="s">
        <v>578</v>
      </c>
      <c r="C383" t="s">
        <v>610</v>
      </c>
      <c r="D383" s="3">
        <v>1</v>
      </c>
      <c r="E383" s="3">
        <v>152</v>
      </c>
      <c r="F383" s="3">
        <v>213</v>
      </c>
      <c r="G383" s="3">
        <v>3</v>
      </c>
      <c r="H383" s="3" t="s">
        <v>5</v>
      </c>
      <c r="I383" s="3">
        <v>18</v>
      </c>
      <c r="J383" s="3" t="str" cm="1">
        <f t="array" ref="J38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83" s="3">
        <v>16</v>
      </c>
      <c r="L383" s="3" t="str" cm="1">
        <f t="array" ref="L38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83" s="3">
        <v>15</v>
      </c>
      <c r="N383" s="3" t="str" cm="1">
        <f t="array" ref="N38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83" s="3">
        <v>17</v>
      </c>
      <c r="P383" s="3" t="str" cm="1">
        <f t="array" ref="P38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83" s="3">
        <v>19</v>
      </c>
      <c r="R383" s="3" t="str" cm="1">
        <f t="array" ref="R38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83" s="3">
        <v>34</v>
      </c>
      <c r="T383" s="3" t="str" cm="1">
        <f t="array" ref="T38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83" s="3">
        <v>11</v>
      </c>
      <c r="V383" s="3" t="str" cm="1">
        <f t="array" ref="V38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83" s="3">
        <v>22</v>
      </c>
      <c r="X383" s="3" t="str" cm="1">
        <f t="array" ref="X38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84" spans="1:24" x14ac:dyDescent="0.25">
      <c r="A384" s="7">
        <v>514003144</v>
      </c>
      <c r="B384" t="s">
        <v>578</v>
      </c>
      <c r="C384" t="s">
        <v>611</v>
      </c>
      <c r="D384" s="3">
        <v>1</v>
      </c>
      <c r="E384" s="3">
        <v>156</v>
      </c>
      <c r="F384" s="3">
        <v>213</v>
      </c>
      <c r="G384" s="3">
        <v>3</v>
      </c>
      <c r="H384" s="3" t="s">
        <v>5</v>
      </c>
      <c r="I384" s="3">
        <v>23</v>
      </c>
      <c r="J384" s="3" t="str" cm="1">
        <f t="array" ref="J38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84" s="3">
        <v>18</v>
      </c>
      <c r="L384" s="3" t="str" cm="1">
        <f t="array" ref="L38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84" s="3">
        <v>15</v>
      </c>
      <c r="N384" s="3" t="str" cm="1">
        <f t="array" ref="N38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84" s="3">
        <v>16</v>
      </c>
      <c r="P384" s="3" t="str" cm="1">
        <f t="array" ref="P38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84" s="3">
        <v>16</v>
      </c>
      <c r="R384" s="3" t="str" cm="1">
        <f t="array" ref="R38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84" s="3">
        <v>31</v>
      </c>
      <c r="T384" s="3" t="str" cm="1">
        <f t="array" ref="T38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84" s="3">
        <v>12</v>
      </c>
      <c r="V384" s="3" t="str" cm="1">
        <f t="array" ref="V38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84" s="3">
        <v>25</v>
      </c>
      <c r="X384" s="3" t="str" cm="1">
        <f t="array" ref="X38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385" spans="1:24" x14ac:dyDescent="0.25">
      <c r="A385" s="7">
        <v>522009453</v>
      </c>
      <c r="B385" t="s">
        <v>612</v>
      </c>
      <c r="C385" t="s">
        <v>613</v>
      </c>
      <c r="D385" s="3">
        <v>1</v>
      </c>
      <c r="E385" s="3">
        <v>125</v>
      </c>
      <c r="F385" s="3">
        <v>213</v>
      </c>
      <c r="G385" s="3">
        <v>2</v>
      </c>
      <c r="H385" s="3" t="s">
        <v>8</v>
      </c>
      <c r="I385" s="3">
        <v>16</v>
      </c>
      <c r="J385" s="3" t="str" cm="1">
        <f t="array" ref="J38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385" s="3">
        <v>16</v>
      </c>
      <c r="L385" s="3" t="str" cm="1">
        <f t="array" ref="L38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85" s="3">
        <v>12</v>
      </c>
      <c r="N385" s="3" t="str" cm="1">
        <f t="array" ref="N38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385" s="3">
        <v>17</v>
      </c>
      <c r="P385" s="3" t="str" cm="1">
        <f t="array" ref="P38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85" s="3">
        <v>14</v>
      </c>
      <c r="R385" s="3" t="str" cm="1">
        <f t="array" ref="R38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85" s="3">
        <v>25</v>
      </c>
      <c r="T385" s="3" t="str" cm="1">
        <f t="array" ref="T38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385" s="3">
        <v>9</v>
      </c>
      <c r="V385" s="3" t="str" cm="1">
        <f t="array" ref="V38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85" s="3">
        <v>16</v>
      </c>
      <c r="X385" s="3" t="str" cm="1">
        <f t="array" ref="X38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386" spans="1:24" x14ac:dyDescent="0.25">
      <c r="A386" s="7">
        <v>522011043</v>
      </c>
      <c r="B386" t="s">
        <v>612</v>
      </c>
      <c r="C386" t="s">
        <v>614</v>
      </c>
      <c r="D386" s="3">
        <v>2</v>
      </c>
      <c r="E386" s="3">
        <v>132</v>
      </c>
      <c r="F386" s="3">
        <v>197</v>
      </c>
      <c r="G386" s="3">
        <v>3</v>
      </c>
      <c r="H386" s="3" t="s">
        <v>5</v>
      </c>
      <c r="I386" s="3">
        <v>16</v>
      </c>
      <c r="J386" s="3" t="str" cm="1">
        <f t="array" ref="J38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386" s="3">
        <v>14</v>
      </c>
      <c r="L386" s="3" t="str" cm="1">
        <f t="array" ref="L38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86" s="3">
        <v>14</v>
      </c>
      <c r="N386" s="3" t="str" cm="1">
        <f t="array" ref="N38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86" s="3">
        <v>16</v>
      </c>
      <c r="P386" s="3" t="str" cm="1">
        <f t="array" ref="P38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86" s="3">
        <v>17</v>
      </c>
      <c r="R386" s="3" t="str" cm="1">
        <f t="array" ref="R38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86" s="3">
        <v>25</v>
      </c>
      <c r="T386" s="3" t="str" cm="1">
        <f t="array" ref="T38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86" s="3">
        <v>9</v>
      </c>
      <c r="V386" s="3" t="str" cm="1">
        <f t="array" ref="V38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86" s="3">
        <v>21</v>
      </c>
      <c r="X386" s="3" t="str" cm="1">
        <f t="array" ref="X38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87" spans="1:24" x14ac:dyDescent="0.25">
      <c r="A387" s="7">
        <v>522010096</v>
      </c>
      <c r="B387" t="s">
        <v>612</v>
      </c>
      <c r="C387" t="s">
        <v>615</v>
      </c>
      <c r="D387" s="3">
        <v>1</v>
      </c>
      <c r="E387" s="3">
        <v>192</v>
      </c>
      <c r="F387" s="3">
        <v>213</v>
      </c>
      <c r="G387" s="3">
        <v>4</v>
      </c>
      <c r="H387" s="3" t="s">
        <v>6</v>
      </c>
      <c r="I387" s="3">
        <v>30</v>
      </c>
      <c r="J387" s="3" t="str" cm="1">
        <f t="array" ref="J38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387" s="3">
        <v>21</v>
      </c>
      <c r="L387" s="3" t="str" cm="1">
        <f t="array" ref="L38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87" s="3">
        <v>16</v>
      </c>
      <c r="N387" s="3" t="str" cm="1">
        <f t="array" ref="N38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87" s="3">
        <v>17</v>
      </c>
      <c r="P387" s="3" t="str" cm="1">
        <f t="array" ref="P38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87" s="3">
        <v>21</v>
      </c>
      <c r="R387" s="3" t="str" cm="1">
        <f t="array" ref="R38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387" s="3">
        <v>44</v>
      </c>
      <c r="T387" s="3" t="str" cm="1">
        <f t="array" ref="T38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387" s="3">
        <v>14</v>
      </c>
      <c r="V387" s="3" t="str" cm="1">
        <f t="array" ref="V38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87" s="3">
        <v>29</v>
      </c>
      <c r="X387" s="3" t="str" cm="1">
        <f t="array" ref="X38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388" spans="1:24" x14ac:dyDescent="0.25">
      <c r="A388" s="7">
        <v>522010949</v>
      </c>
      <c r="B388" t="s">
        <v>612</v>
      </c>
      <c r="C388" t="s">
        <v>616</v>
      </c>
      <c r="D388" s="3">
        <v>1</v>
      </c>
      <c r="E388" s="3">
        <v>157</v>
      </c>
      <c r="F388" s="3">
        <v>213</v>
      </c>
      <c r="G388" s="3">
        <v>3</v>
      </c>
      <c r="H388" s="3" t="s">
        <v>5</v>
      </c>
      <c r="I388" s="3">
        <v>18</v>
      </c>
      <c r="J388" s="3" t="str" cm="1">
        <f t="array" ref="J38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88" s="3">
        <v>15</v>
      </c>
      <c r="L388" s="3" t="str" cm="1">
        <f t="array" ref="L38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88" s="3">
        <v>15</v>
      </c>
      <c r="N388" s="3" t="str" cm="1">
        <f t="array" ref="N38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88" s="3">
        <v>17</v>
      </c>
      <c r="P388" s="3" t="str" cm="1">
        <f t="array" ref="P38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88" s="3">
        <v>17</v>
      </c>
      <c r="R388" s="3" t="str" cm="1">
        <f t="array" ref="R38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88" s="3">
        <v>39</v>
      </c>
      <c r="T388" s="3" t="str" cm="1">
        <f t="array" ref="T38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88" s="3">
        <v>11</v>
      </c>
      <c r="V388" s="3" t="str" cm="1">
        <f t="array" ref="V38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88" s="3">
        <v>25</v>
      </c>
      <c r="X388" s="3" t="str" cm="1">
        <f t="array" ref="X38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389" spans="1:24" x14ac:dyDescent="0.25">
      <c r="A389" s="7">
        <v>522011124</v>
      </c>
      <c r="B389" t="s">
        <v>612</v>
      </c>
      <c r="C389" t="s">
        <v>617</v>
      </c>
      <c r="D389" s="3">
        <v>2</v>
      </c>
      <c r="E389" s="3">
        <v>149</v>
      </c>
      <c r="F389" s="3">
        <v>197</v>
      </c>
      <c r="G389" s="3">
        <v>3</v>
      </c>
      <c r="H389" s="3" t="s">
        <v>5</v>
      </c>
      <c r="I389" s="3">
        <v>25</v>
      </c>
      <c r="J389" s="3" t="str" cm="1">
        <f t="array" ref="J38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89" s="3">
        <v>18</v>
      </c>
      <c r="L389" s="3" t="str" cm="1">
        <f t="array" ref="L38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89" s="3">
        <v>13</v>
      </c>
      <c r="N389" s="3" t="str" cm="1">
        <f t="array" ref="N38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89" s="3">
        <v>18</v>
      </c>
      <c r="P389" s="3" t="str" cm="1">
        <f t="array" ref="P38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89" s="3">
        <v>14</v>
      </c>
      <c r="R389" s="3" t="str" cm="1">
        <f t="array" ref="R38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89" s="3">
        <v>24</v>
      </c>
      <c r="T389" s="3" t="str" cm="1">
        <f t="array" ref="T38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89" s="3">
        <v>10</v>
      </c>
      <c r="V389" s="3" t="str" cm="1">
        <f t="array" ref="V38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89" s="3">
        <v>27</v>
      </c>
      <c r="X389" s="3" t="str" cm="1">
        <f t="array" ref="X38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390" spans="1:24" x14ac:dyDescent="0.25">
      <c r="A390" s="7">
        <v>522017479</v>
      </c>
      <c r="B390" t="s">
        <v>612</v>
      </c>
      <c r="C390" t="s">
        <v>618</v>
      </c>
      <c r="D390" s="3">
        <v>1</v>
      </c>
      <c r="E390" s="3">
        <v>170</v>
      </c>
      <c r="F390" s="3">
        <v>213</v>
      </c>
      <c r="G390" s="3">
        <v>3</v>
      </c>
      <c r="H390" s="3" t="s">
        <v>5</v>
      </c>
      <c r="I390" s="3">
        <v>23</v>
      </c>
      <c r="J390" s="3" t="str" cm="1">
        <f t="array" ref="J39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90" s="3">
        <v>16</v>
      </c>
      <c r="L390" s="3" t="str" cm="1">
        <f t="array" ref="L39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90" s="3">
        <v>15</v>
      </c>
      <c r="N390" s="3" t="str" cm="1">
        <f t="array" ref="N39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90" s="3">
        <v>19</v>
      </c>
      <c r="P390" s="3" t="str" cm="1">
        <f t="array" ref="P39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90" s="3">
        <v>18</v>
      </c>
      <c r="R390" s="3" t="str" cm="1">
        <f t="array" ref="R39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90" s="3">
        <v>42</v>
      </c>
      <c r="T390" s="3" t="str" cm="1">
        <f t="array" ref="T39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390" s="3">
        <v>10</v>
      </c>
      <c r="V390" s="3" t="str" cm="1">
        <f t="array" ref="V39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90" s="3">
        <v>27</v>
      </c>
      <c r="X390" s="3" t="str" cm="1">
        <f t="array" ref="X39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391" spans="1:24" x14ac:dyDescent="0.25">
      <c r="A391" s="7">
        <v>522011149</v>
      </c>
      <c r="B391" t="s">
        <v>612</v>
      </c>
      <c r="C391" t="s">
        <v>619</v>
      </c>
      <c r="D391" s="3">
        <v>2</v>
      </c>
      <c r="E391" s="3">
        <v>174</v>
      </c>
      <c r="F391" s="3">
        <v>197</v>
      </c>
      <c r="G391" s="3">
        <v>4</v>
      </c>
      <c r="H391" s="3" t="s">
        <v>6</v>
      </c>
      <c r="I391" s="3">
        <v>27</v>
      </c>
      <c r="J391" s="3" t="str" cm="1">
        <f t="array" ref="J39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391" s="3">
        <v>21</v>
      </c>
      <c r="L391" s="3" t="str" cm="1">
        <f t="array" ref="L39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91" s="3">
        <v>15</v>
      </c>
      <c r="N391" s="3" t="str" cm="1">
        <f t="array" ref="N39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91" s="3">
        <v>21</v>
      </c>
      <c r="P391" s="3" t="str" cm="1">
        <f t="array" ref="P39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391" s="3">
        <v>21</v>
      </c>
      <c r="R391" s="3" t="str" cm="1">
        <f t="array" ref="R39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391" s="3">
        <v>32</v>
      </c>
      <c r="T391" s="3" t="str" cm="1">
        <f t="array" ref="T39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391" s="3">
        <v>13</v>
      </c>
      <c r="V391" s="3" t="str" cm="1">
        <f t="array" ref="V39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91" s="3">
        <v>24</v>
      </c>
      <c r="X391" s="3" t="str" cm="1">
        <f t="array" ref="X39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92" spans="1:24" x14ac:dyDescent="0.25">
      <c r="A392" s="7">
        <v>522011011</v>
      </c>
      <c r="B392" t="s">
        <v>612</v>
      </c>
      <c r="C392" t="s">
        <v>620</v>
      </c>
      <c r="D392" s="3">
        <v>1</v>
      </c>
      <c r="E392" s="3">
        <v>160</v>
      </c>
      <c r="F392" s="3">
        <v>213</v>
      </c>
      <c r="G392" s="3">
        <v>3</v>
      </c>
      <c r="H392" s="3" t="s">
        <v>5</v>
      </c>
      <c r="I392" s="3">
        <v>21</v>
      </c>
      <c r="J392" s="3" t="str" cm="1">
        <f t="array" ref="J39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92" s="3">
        <v>15</v>
      </c>
      <c r="L392" s="3" t="str" cm="1">
        <f t="array" ref="L39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92" s="3">
        <v>16</v>
      </c>
      <c r="N392" s="3" t="str" cm="1">
        <f t="array" ref="N39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92" s="3">
        <v>19</v>
      </c>
      <c r="P392" s="3" t="str" cm="1">
        <f t="array" ref="P39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92" s="3">
        <v>19</v>
      </c>
      <c r="R392" s="3" t="str" cm="1">
        <f t="array" ref="R39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92" s="3">
        <v>38</v>
      </c>
      <c r="T392" s="3" t="str" cm="1">
        <f t="array" ref="T39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92" s="3">
        <v>12</v>
      </c>
      <c r="V392" s="3" t="str" cm="1">
        <f t="array" ref="V39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92" s="3">
        <v>20</v>
      </c>
      <c r="X392" s="3" t="str" cm="1">
        <f t="array" ref="X39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93" spans="1:24" x14ac:dyDescent="0.25">
      <c r="A393" s="7">
        <v>522015778</v>
      </c>
      <c r="B393" t="s">
        <v>612</v>
      </c>
      <c r="C393" t="s">
        <v>621</v>
      </c>
      <c r="D393" s="3">
        <v>1</v>
      </c>
      <c r="E393" s="3">
        <v>147</v>
      </c>
      <c r="F393" s="3">
        <v>213</v>
      </c>
      <c r="G393" s="3">
        <v>3</v>
      </c>
      <c r="H393" s="3" t="s">
        <v>5</v>
      </c>
      <c r="I393" s="3">
        <v>17</v>
      </c>
      <c r="J393" s="3" t="str" cm="1">
        <f t="array" ref="J39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93" s="3">
        <v>18</v>
      </c>
      <c r="L393" s="3" t="str" cm="1">
        <f t="array" ref="L39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93" s="3">
        <v>16</v>
      </c>
      <c r="N393" s="3" t="str" cm="1">
        <f t="array" ref="N39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93" s="3">
        <v>17</v>
      </c>
      <c r="P393" s="3" t="str" cm="1">
        <f t="array" ref="P39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93" s="3">
        <v>13</v>
      </c>
      <c r="R393" s="3" t="str" cm="1">
        <f t="array" ref="R39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93" s="3">
        <v>37</v>
      </c>
      <c r="T393" s="3" t="str" cm="1">
        <f t="array" ref="T39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93" s="3">
        <v>10</v>
      </c>
      <c r="V393" s="3" t="str" cm="1">
        <f t="array" ref="V39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93" s="3">
        <v>19</v>
      </c>
      <c r="X393" s="3" t="str" cm="1">
        <f t="array" ref="X39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94" spans="1:24" x14ac:dyDescent="0.25">
      <c r="A394" s="7">
        <v>522011131</v>
      </c>
      <c r="B394" t="s">
        <v>612</v>
      </c>
      <c r="C394" t="s">
        <v>622</v>
      </c>
      <c r="D394" s="3">
        <v>1</v>
      </c>
      <c r="E394" s="3">
        <v>144</v>
      </c>
      <c r="F394" s="3">
        <v>213</v>
      </c>
      <c r="G394" s="3">
        <v>1</v>
      </c>
      <c r="H394" s="3" t="s">
        <v>7</v>
      </c>
      <c r="I394" s="3">
        <v>27</v>
      </c>
      <c r="J394" s="3" t="str" cm="1">
        <f t="array" ref="J39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394" s="3">
        <v>18</v>
      </c>
      <c r="L394" s="3" t="str" cm="1">
        <f t="array" ref="L39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94" s="3">
        <v>19</v>
      </c>
      <c r="N394" s="3" t="str" cm="1">
        <f t="array" ref="N39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394" s="3">
        <v>20</v>
      </c>
      <c r="P394" s="3" t="str" cm="1">
        <f t="array" ref="P39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394" s="3">
        <v>21</v>
      </c>
      <c r="R394" s="3" t="str" cm="1">
        <f t="array" ref="R39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394" s="3">
        <v>0</v>
      </c>
      <c r="T394" s="3" t="str" cm="1">
        <f t="array" ref="T39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394" s="3">
        <v>13</v>
      </c>
      <c r="V394" s="3" t="str" cm="1">
        <f t="array" ref="V39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94" s="3">
        <v>26</v>
      </c>
      <c r="X394" s="3" t="str" cm="1">
        <f t="array" ref="X39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395" spans="1:24" x14ac:dyDescent="0.25">
      <c r="A395" s="7">
        <v>522011082</v>
      </c>
      <c r="B395" t="s">
        <v>612</v>
      </c>
      <c r="C395" t="s">
        <v>623</v>
      </c>
      <c r="D395" s="3">
        <v>1</v>
      </c>
      <c r="E395" s="3">
        <v>156</v>
      </c>
      <c r="F395" s="3">
        <v>213</v>
      </c>
      <c r="G395" s="3">
        <v>3</v>
      </c>
      <c r="H395" s="3" t="s">
        <v>5</v>
      </c>
      <c r="I395" s="3">
        <v>22</v>
      </c>
      <c r="J395" s="3" t="str" cm="1">
        <f t="array" ref="J39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95" s="3">
        <v>15</v>
      </c>
      <c r="L395" s="3" t="str" cm="1">
        <f t="array" ref="L39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95" s="3">
        <v>16</v>
      </c>
      <c r="N395" s="3" t="str" cm="1">
        <f t="array" ref="N39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95" s="3">
        <v>18</v>
      </c>
      <c r="P395" s="3" t="str" cm="1">
        <f t="array" ref="P39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95" s="3">
        <v>15</v>
      </c>
      <c r="R395" s="3" t="str" cm="1">
        <f t="array" ref="R39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95" s="3">
        <v>38</v>
      </c>
      <c r="T395" s="3" t="str" cm="1">
        <f t="array" ref="T39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95" s="3">
        <v>11</v>
      </c>
      <c r="V395" s="3" t="str" cm="1">
        <f t="array" ref="V39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95" s="3">
        <v>21</v>
      </c>
      <c r="X395" s="3" t="str" cm="1">
        <f t="array" ref="X39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96" spans="1:24" x14ac:dyDescent="0.25">
      <c r="A396" s="7">
        <v>522011090</v>
      </c>
      <c r="B396" t="s">
        <v>612</v>
      </c>
      <c r="C396" t="s">
        <v>624</v>
      </c>
      <c r="D396" s="3">
        <v>1</v>
      </c>
      <c r="E396" s="3">
        <v>168</v>
      </c>
      <c r="F396" s="3">
        <v>213</v>
      </c>
      <c r="G396" s="3">
        <v>3</v>
      </c>
      <c r="H396" s="3" t="s">
        <v>5</v>
      </c>
      <c r="I396" s="3">
        <v>28</v>
      </c>
      <c r="J396" s="3" t="str" cm="1">
        <f t="array" ref="J39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396" s="3">
        <v>19</v>
      </c>
      <c r="L396" s="3" t="str" cm="1">
        <f t="array" ref="L39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96" s="3">
        <v>16</v>
      </c>
      <c r="N396" s="3" t="str" cm="1">
        <f t="array" ref="N39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96" s="3">
        <v>20</v>
      </c>
      <c r="P396" s="3" t="str" cm="1">
        <f t="array" ref="P39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396" s="3">
        <v>16</v>
      </c>
      <c r="R396" s="3" t="str" cm="1">
        <f t="array" ref="R39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96" s="3">
        <v>33</v>
      </c>
      <c r="T396" s="3" t="str" cm="1">
        <f t="array" ref="T39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96" s="3">
        <v>9</v>
      </c>
      <c r="V396" s="3" t="str" cm="1">
        <f t="array" ref="V39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96" s="3">
        <v>27</v>
      </c>
      <c r="X396" s="3" t="str" cm="1">
        <f t="array" ref="X39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397" spans="1:24" x14ac:dyDescent="0.25">
      <c r="A397" s="7">
        <v>522011117</v>
      </c>
      <c r="B397" t="s">
        <v>612</v>
      </c>
      <c r="C397" t="s">
        <v>625</v>
      </c>
      <c r="D397" s="3">
        <v>5</v>
      </c>
      <c r="E397" s="3">
        <v>131</v>
      </c>
      <c r="F397" s="3">
        <v>208</v>
      </c>
      <c r="G397" s="3">
        <v>3</v>
      </c>
      <c r="H397" s="3" t="s">
        <v>5</v>
      </c>
      <c r="I397" s="3">
        <v>17</v>
      </c>
      <c r="J397" s="3" t="str" cm="1">
        <f t="array" ref="J39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97" s="3">
        <v>15</v>
      </c>
      <c r="L397" s="3" t="str" cm="1">
        <f t="array" ref="L39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397" s="3">
        <v>14</v>
      </c>
      <c r="N397" s="3" t="str" cm="1">
        <f t="array" ref="N39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97" s="3">
        <v>18</v>
      </c>
      <c r="P397" s="3" t="str" cm="1">
        <f t="array" ref="P39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97" s="3">
        <v>14</v>
      </c>
      <c r="R397" s="3" t="str" cm="1">
        <f t="array" ref="R39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97" s="3">
        <v>27</v>
      </c>
      <c r="T397" s="3" t="str" cm="1">
        <f t="array" ref="T39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397" s="3">
        <v>9</v>
      </c>
      <c r="V397" s="3" t="str" cm="1">
        <f t="array" ref="V39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97" s="3">
        <v>17</v>
      </c>
      <c r="X397" s="3" t="str" cm="1">
        <f t="array" ref="X39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98" spans="1:24" x14ac:dyDescent="0.25">
      <c r="A398" s="7">
        <v>522010995</v>
      </c>
      <c r="B398" t="s">
        <v>612</v>
      </c>
      <c r="C398" t="s">
        <v>626</v>
      </c>
      <c r="D398" s="3">
        <v>1</v>
      </c>
      <c r="E398" s="3">
        <v>168</v>
      </c>
      <c r="F398" s="3">
        <v>213</v>
      </c>
      <c r="G398" s="3">
        <v>3</v>
      </c>
      <c r="H398" s="3" t="s">
        <v>5</v>
      </c>
      <c r="I398" s="3">
        <v>23</v>
      </c>
      <c r="J398" s="3" t="str" cm="1">
        <f t="array" ref="J39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98" s="3">
        <v>18</v>
      </c>
      <c r="L398" s="3" t="str" cm="1">
        <f t="array" ref="L39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398" s="3">
        <v>15</v>
      </c>
      <c r="N398" s="3" t="str" cm="1">
        <f t="array" ref="N39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98" s="3">
        <v>17</v>
      </c>
      <c r="P398" s="3" t="str" cm="1">
        <f t="array" ref="P39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98" s="3">
        <v>20</v>
      </c>
      <c r="R398" s="3" t="str" cm="1">
        <f t="array" ref="R39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98" s="3">
        <v>40</v>
      </c>
      <c r="T398" s="3" t="str" cm="1">
        <f t="array" ref="T39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398" s="3">
        <v>11</v>
      </c>
      <c r="V398" s="3" t="str" cm="1">
        <f t="array" ref="V39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398" s="3">
        <v>24</v>
      </c>
      <c r="X398" s="3" t="str" cm="1">
        <f t="array" ref="X39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399" spans="1:24" x14ac:dyDescent="0.25">
      <c r="A399" s="7">
        <v>522011068</v>
      </c>
      <c r="B399" t="s">
        <v>612</v>
      </c>
      <c r="C399" t="s">
        <v>627</v>
      </c>
      <c r="D399" s="3">
        <v>1</v>
      </c>
      <c r="E399" s="3">
        <v>156</v>
      </c>
      <c r="F399" s="3">
        <v>213</v>
      </c>
      <c r="G399" s="3">
        <v>3</v>
      </c>
      <c r="H399" s="3" t="s">
        <v>5</v>
      </c>
      <c r="I399" s="3">
        <v>22</v>
      </c>
      <c r="J399" s="3" t="str" cm="1">
        <f t="array" ref="J39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399" s="3">
        <v>12</v>
      </c>
      <c r="L399" s="3" t="str" cm="1">
        <f t="array" ref="L39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399" s="3">
        <v>15</v>
      </c>
      <c r="N399" s="3" t="str" cm="1">
        <f t="array" ref="N39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399" s="3">
        <v>17</v>
      </c>
      <c r="P399" s="3" t="str" cm="1">
        <f t="array" ref="P39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399" s="3">
        <v>14</v>
      </c>
      <c r="R399" s="3" t="str" cm="1">
        <f t="array" ref="R39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399" s="3">
        <v>40</v>
      </c>
      <c r="T399" s="3" t="str" cm="1">
        <f t="array" ref="T39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399" s="3">
        <v>12</v>
      </c>
      <c r="V399" s="3" t="str" cm="1">
        <f t="array" ref="V39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399" s="3">
        <v>24</v>
      </c>
      <c r="X399" s="3" t="str" cm="1">
        <f t="array" ref="X39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00" spans="1:24" x14ac:dyDescent="0.25">
      <c r="A400" s="7">
        <v>522013611</v>
      </c>
      <c r="B400" t="s">
        <v>612</v>
      </c>
      <c r="C400" t="s">
        <v>628</v>
      </c>
      <c r="D400" s="3">
        <v>1</v>
      </c>
      <c r="E400" s="3">
        <v>157</v>
      </c>
      <c r="F400" s="3">
        <v>213</v>
      </c>
      <c r="G400" s="3">
        <v>3</v>
      </c>
      <c r="H400" s="3" t="s">
        <v>5</v>
      </c>
      <c r="I400" s="3">
        <v>28</v>
      </c>
      <c r="J400" s="3" t="str" cm="1">
        <f t="array" ref="J40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400" s="3">
        <v>16</v>
      </c>
      <c r="L400" s="3" t="str" cm="1">
        <f t="array" ref="L40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00" s="3">
        <v>13</v>
      </c>
      <c r="N400" s="3" t="str" cm="1">
        <f t="array" ref="N40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00" s="3">
        <v>18</v>
      </c>
      <c r="P400" s="3" t="str" cm="1">
        <f t="array" ref="P40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00" s="3">
        <v>14</v>
      </c>
      <c r="R400" s="3" t="str" cm="1">
        <f t="array" ref="R40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00" s="3">
        <v>38</v>
      </c>
      <c r="T400" s="3" t="str" cm="1">
        <f t="array" ref="T40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00" s="3">
        <v>11</v>
      </c>
      <c r="V400" s="3" t="str" cm="1">
        <f t="array" ref="V40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00" s="3">
        <v>19</v>
      </c>
      <c r="X400" s="3" t="str" cm="1">
        <f t="array" ref="X40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01" spans="1:24" x14ac:dyDescent="0.25">
      <c r="A401" s="7">
        <v>522011029</v>
      </c>
      <c r="B401" t="s">
        <v>612</v>
      </c>
      <c r="C401" t="s">
        <v>629</v>
      </c>
      <c r="D401" s="3">
        <v>2</v>
      </c>
      <c r="E401" s="3">
        <v>135</v>
      </c>
      <c r="F401" s="3">
        <v>197</v>
      </c>
      <c r="G401" s="3">
        <v>2</v>
      </c>
      <c r="H401" s="3" t="s">
        <v>8</v>
      </c>
      <c r="I401" s="3">
        <v>18</v>
      </c>
      <c r="J401" s="3" t="str" cm="1">
        <f t="array" ref="J40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01" s="3">
        <v>19</v>
      </c>
      <c r="L401" s="3" t="str" cm="1">
        <f t="array" ref="L40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01" s="3">
        <v>13</v>
      </c>
      <c r="N401" s="3" t="str" cm="1">
        <f t="array" ref="N40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01" s="3">
        <v>17</v>
      </c>
      <c r="P401" s="3" t="str" cm="1">
        <f t="array" ref="P40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01" s="3">
        <v>16</v>
      </c>
      <c r="R401" s="3" t="str" cm="1">
        <f t="array" ref="R40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01" s="3">
        <v>19</v>
      </c>
      <c r="T401" s="3" t="str" cm="1">
        <f t="array" ref="T40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401" s="3">
        <v>10</v>
      </c>
      <c r="V401" s="3" t="str" cm="1">
        <f t="array" ref="V40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01" s="3">
        <v>23</v>
      </c>
      <c r="X401" s="3" t="str" cm="1">
        <f t="array" ref="X40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02" spans="1:24" x14ac:dyDescent="0.25">
      <c r="A402" s="7">
        <v>522011371</v>
      </c>
      <c r="B402" t="s">
        <v>612</v>
      </c>
      <c r="C402" t="s">
        <v>630</v>
      </c>
      <c r="D402" s="3">
        <v>1</v>
      </c>
      <c r="E402" s="3">
        <v>167</v>
      </c>
      <c r="F402" s="3">
        <v>213</v>
      </c>
      <c r="G402" s="3">
        <v>3</v>
      </c>
      <c r="H402" s="3" t="s">
        <v>5</v>
      </c>
      <c r="I402" s="3">
        <v>28</v>
      </c>
      <c r="J402" s="3" t="str" cm="1">
        <f t="array" ref="J40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402" s="3">
        <v>14</v>
      </c>
      <c r="L402" s="3" t="str" cm="1">
        <f t="array" ref="L40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02" s="3">
        <v>16</v>
      </c>
      <c r="N402" s="3" t="str" cm="1">
        <f t="array" ref="N40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02" s="3">
        <v>17</v>
      </c>
      <c r="P402" s="3" t="str" cm="1">
        <f t="array" ref="P40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02" s="3">
        <v>19</v>
      </c>
      <c r="R402" s="3" t="str" cm="1">
        <f t="array" ref="R40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02" s="3">
        <v>37</v>
      </c>
      <c r="T402" s="3" t="str" cm="1">
        <f t="array" ref="T40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02" s="3">
        <v>12</v>
      </c>
      <c r="V402" s="3" t="str" cm="1">
        <f t="array" ref="V40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02" s="3">
        <v>24</v>
      </c>
      <c r="X402" s="3" t="str" cm="1">
        <f t="array" ref="X40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03" spans="1:24" x14ac:dyDescent="0.25">
      <c r="A403" s="7">
        <v>522010917</v>
      </c>
      <c r="B403" t="s">
        <v>612</v>
      </c>
      <c r="C403" t="s">
        <v>631</v>
      </c>
      <c r="D403" s="3">
        <v>1</v>
      </c>
      <c r="E403" s="3">
        <v>161</v>
      </c>
      <c r="F403" s="3">
        <v>213</v>
      </c>
      <c r="G403" s="3">
        <v>3</v>
      </c>
      <c r="H403" s="3" t="s">
        <v>5</v>
      </c>
      <c r="I403" s="3">
        <v>21</v>
      </c>
      <c r="J403" s="3" t="str" cm="1">
        <f t="array" ref="J40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03" s="3">
        <v>17</v>
      </c>
      <c r="L403" s="3" t="str" cm="1">
        <f t="array" ref="L40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03" s="3">
        <v>15</v>
      </c>
      <c r="N403" s="3" t="str" cm="1">
        <f t="array" ref="N40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03" s="3">
        <v>20</v>
      </c>
      <c r="P403" s="3" t="str" cm="1">
        <f t="array" ref="P40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403" s="3">
        <v>17</v>
      </c>
      <c r="R403" s="3" t="str" cm="1">
        <f t="array" ref="R40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03" s="3">
        <v>34</v>
      </c>
      <c r="T403" s="3" t="str" cm="1">
        <f t="array" ref="T40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03" s="3">
        <v>11</v>
      </c>
      <c r="V403" s="3" t="str" cm="1">
        <f t="array" ref="V40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03" s="3">
        <v>26</v>
      </c>
      <c r="X403" s="3" t="str" cm="1">
        <f t="array" ref="X40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404" spans="1:24" x14ac:dyDescent="0.25">
      <c r="A404" s="7">
        <v>522010963</v>
      </c>
      <c r="B404" t="s">
        <v>612</v>
      </c>
      <c r="C404" t="s">
        <v>632</v>
      </c>
      <c r="D404" s="3">
        <v>1</v>
      </c>
      <c r="E404" s="3">
        <v>139</v>
      </c>
      <c r="F404" s="3">
        <v>213</v>
      </c>
      <c r="G404" s="3">
        <v>3</v>
      </c>
      <c r="H404" s="3" t="s">
        <v>5</v>
      </c>
      <c r="I404" s="3">
        <v>16</v>
      </c>
      <c r="J404" s="3" t="str" cm="1">
        <f t="array" ref="J40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404" s="3">
        <v>12</v>
      </c>
      <c r="L404" s="3" t="str" cm="1">
        <f t="array" ref="L40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404" s="3">
        <v>14</v>
      </c>
      <c r="N404" s="3" t="str" cm="1">
        <f t="array" ref="N40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04" s="3">
        <v>17</v>
      </c>
      <c r="P404" s="3" t="str" cm="1">
        <f t="array" ref="P40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04" s="3">
        <v>16</v>
      </c>
      <c r="R404" s="3" t="str" cm="1">
        <f t="array" ref="R40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04" s="3">
        <v>37</v>
      </c>
      <c r="T404" s="3" t="str" cm="1">
        <f t="array" ref="T40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04" s="3">
        <v>9</v>
      </c>
      <c r="V404" s="3" t="str" cm="1">
        <f t="array" ref="V40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04" s="3">
        <v>18</v>
      </c>
      <c r="X404" s="3" t="str" cm="1">
        <f t="array" ref="X40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05" spans="1:24" x14ac:dyDescent="0.25">
      <c r="A405" s="7">
        <v>522017172</v>
      </c>
      <c r="B405" t="s">
        <v>612</v>
      </c>
      <c r="C405" t="s">
        <v>633</v>
      </c>
      <c r="D405" s="3">
        <v>1</v>
      </c>
      <c r="E405" s="3">
        <v>194</v>
      </c>
      <c r="F405" s="3">
        <v>213</v>
      </c>
      <c r="G405" s="3">
        <v>4</v>
      </c>
      <c r="H405" s="3" t="s">
        <v>6</v>
      </c>
      <c r="I405" s="3">
        <v>28</v>
      </c>
      <c r="J405" s="3" t="str" cm="1">
        <f t="array" ref="J40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405" s="3">
        <v>18</v>
      </c>
      <c r="L405" s="3" t="str" cm="1">
        <f t="array" ref="L40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05" s="3">
        <v>17</v>
      </c>
      <c r="N405" s="3" t="str" cm="1">
        <f t="array" ref="N40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405" s="3">
        <v>21</v>
      </c>
      <c r="P405" s="3" t="str" cm="1">
        <f t="array" ref="P40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405" s="3">
        <v>20</v>
      </c>
      <c r="R405" s="3" t="str" cm="1">
        <f t="array" ref="R40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05" s="3">
        <v>48</v>
      </c>
      <c r="T405" s="3" t="str" cm="1">
        <f t="array" ref="T40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405" s="3">
        <v>14</v>
      </c>
      <c r="V405" s="3" t="str" cm="1">
        <f t="array" ref="V40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05" s="3">
        <v>28</v>
      </c>
      <c r="X405" s="3" t="str" cm="1">
        <f t="array" ref="X40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406" spans="1:24" x14ac:dyDescent="0.25">
      <c r="A406" s="7">
        <v>522011036</v>
      </c>
      <c r="B406" t="s">
        <v>612</v>
      </c>
      <c r="C406" t="s">
        <v>634</v>
      </c>
      <c r="D406" s="3">
        <v>2</v>
      </c>
      <c r="E406" s="3">
        <v>149</v>
      </c>
      <c r="F406" s="3">
        <v>197</v>
      </c>
      <c r="G406" s="3">
        <v>3</v>
      </c>
      <c r="H406" s="3" t="s">
        <v>5</v>
      </c>
      <c r="I406" s="3">
        <v>25</v>
      </c>
      <c r="J406" s="3" t="str" cm="1">
        <f t="array" ref="J40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06" s="3">
        <v>17</v>
      </c>
      <c r="L406" s="3" t="str" cm="1">
        <f t="array" ref="L40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06" s="3">
        <v>15</v>
      </c>
      <c r="N406" s="3" t="str" cm="1">
        <f t="array" ref="N40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06" s="3">
        <v>18</v>
      </c>
      <c r="P406" s="3" t="str" cm="1">
        <f t="array" ref="P40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06" s="3">
        <v>14</v>
      </c>
      <c r="R406" s="3" t="str" cm="1">
        <f t="array" ref="R40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06" s="3">
        <v>28</v>
      </c>
      <c r="T406" s="3" t="str" cm="1">
        <f t="array" ref="T40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06" s="3">
        <v>10</v>
      </c>
      <c r="V406" s="3" t="str" cm="1">
        <f t="array" ref="V40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06" s="3">
        <v>22</v>
      </c>
      <c r="X406" s="3" t="str" cm="1">
        <f t="array" ref="X40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07" spans="1:24" x14ac:dyDescent="0.25">
      <c r="A407" s="7">
        <v>522010988</v>
      </c>
      <c r="B407" t="s">
        <v>612</v>
      </c>
      <c r="C407" t="s">
        <v>635</v>
      </c>
      <c r="D407" s="3">
        <v>1</v>
      </c>
      <c r="E407" s="3">
        <v>178</v>
      </c>
      <c r="F407" s="3">
        <v>213</v>
      </c>
      <c r="G407" s="3">
        <v>4</v>
      </c>
      <c r="H407" s="3" t="s">
        <v>6</v>
      </c>
      <c r="I407" s="3">
        <v>28</v>
      </c>
      <c r="J407" s="3" t="str" cm="1">
        <f t="array" ref="J40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407" s="3">
        <v>21</v>
      </c>
      <c r="L407" s="3" t="str" cm="1">
        <f t="array" ref="L40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07" s="3">
        <v>18</v>
      </c>
      <c r="N407" s="3" t="str" cm="1">
        <f t="array" ref="N40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407" s="3">
        <v>22</v>
      </c>
      <c r="P407" s="3" t="str" cm="1">
        <f t="array" ref="P40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407" s="3">
        <v>19</v>
      </c>
      <c r="R407" s="3" t="str" cm="1">
        <f t="array" ref="R40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07" s="3">
        <v>31</v>
      </c>
      <c r="T407" s="3" t="str" cm="1">
        <f t="array" ref="T40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07" s="3">
        <v>12</v>
      </c>
      <c r="V407" s="3" t="str" cm="1">
        <f t="array" ref="V40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07" s="3">
        <v>27</v>
      </c>
      <c r="X407" s="3" t="str" cm="1">
        <f t="array" ref="X40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408" spans="1:24" x14ac:dyDescent="0.25">
      <c r="A408" s="7">
        <v>522010970</v>
      </c>
      <c r="B408" t="s">
        <v>612</v>
      </c>
      <c r="C408" t="s">
        <v>636</v>
      </c>
      <c r="D408" s="3">
        <v>1</v>
      </c>
      <c r="E408" s="3">
        <v>179</v>
      </c>
      <c r="F408" s="3">
        <v>213</v>
      </c>
      <c r="G408" s="3">
        <v>4</v>
      </c>
      <c r="H408" s="3" t="s">
        <v>6</v>
      </c>
      <c r="I408" s="3">
        <v>26</v>
      </c>
      <c r="J408" s="3" t="str" cm="1">
        <f t="array" ref="J40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08" s="3">
        <v>16</v>
      </c>
      <c r="L408" s="3" t="str" cm="1">
        <f t="array" ref="L40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08" s="3">
        <v>14</v>
      </c>
      <c r="N408" s="3" t="str" cm="1">
        <f t="array" ref="N40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08" s="3">
        <v>21</v>
      </c>
      <c r="P408" s="3" t="str" cm="1">
        <f t="array" ref="P40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408" s="3">
        <v>20</v>
      </c>
      <c r="R408" s="3" t="str" cm="1">
        <f t="array" ref="R40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08" s="3">
        <v>40</v>
      </c>
      <c r="T408" s="3" t="str" cm="1">
        <f t="array" ref="T40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408" s="3">
        <v>14</v>
      </c>
      <c r="V408" s="3" t="str" cm="1">
        <f t="array" ref="V40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08" s="3">
        <v>28</v>
      </c>
      <c r="X408" s="3" t="str" cm="1">
        <f t="array" ref="X40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409" spans="1:24" x14ac:dyDescent="0.25">
      <c r="A409" s="7">
        <v>522011004</v>
      </c>
      <c r="B409" t="s">
        <v>612</v>
      </c>
      <c r="C409" t="s">
        <v>637</v>
      </c>
      <c r="D409" s="3">
        <v>1</v>
      </c>
      <c r="E409" s="3">
        <v>157</v>
      </c>
      <c r="F409" s="3">
        <v>213</v>
      </c>
      <c r="G409" s="3">
        <v>3</v>
      </c>
      <c r="H409" s="3" t="s">
        <v>5</v>
      </c>
      <c r="I409" s="3">
        <v>20</v>
      </c>
      <c r="J409" s="3" t="str" cm="1">
        <f t="array" ref="J40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09" s="3">
        <v>16</v>
      </c>
      <c r="L409" s="3" t="str" cm="1">
        <f t="array" ref="L40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09" s="3">
        <v>17</v>
      </c>
      <c r="N409" s="3" t="str" cm="1">
        <f t="array" ref="N40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409" s="3">
        <v>18</v>
      </c>
      <c r="P409" s="3" t="str" cm="1">
        <f t="array" ref="P40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09" s="3">
        <v>21</v>
      </c>
      <c r="R409" s="3" t="str" cm="1">
        <f t="array" ref="R40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409" s="3">
        <v>31</v>
      </c>
      <c r="T409" s="3" t="str" cm="1">
        <f t="array" ref="T40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09" s="3">
        <v>13</v>
      </c>
      <c r="V409" s="3" t="str" cm="1">
        <f t="array" ref="V40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09" s="3">
        <v>21</v>
      </c>
      <c r="X409" s="3" t="str" cm="1">
        <f t="array" ref="X40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10" spans="1:24" x14ac:dyDescent="0.25">
      <c r="A410" s="7">
        <v>522010924</v>
      </c>
      <c r="B410" t="s">
        <v>612</v>
      </c>
      <c r="C410" t="s">
        <v>638</v>
      </c>
      <c r="D410" s="3">
        <v>1</v>
      </c>
      <c r="E410" s="3">
        <v>140</v>
      </c>
      <c r="F410" s="3">
        <v>213</v>
      </c>
      <c r="G410" s="3">
        <v>3</v>
      </c>
      <c r="H410" s="3" t="s">
        <v>5</v>
      </c>
      <c r="I410" s="3">
        <v>21</v>
      </c>
      <c r="J410" s="3" t="str" cm="1">
        <f t="array" ref="J41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10" s="3">
        <v>15</v>
      </c>
      <c r="L410" s="3" t="str" cm="1">
        <f t="array" ref="L41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10" s="3">
        <v>15</v>
      </c>
      <c r="N410" s="3" t="str" cm="1">
        <f t="array" ref="N41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10" s="3">
        <v>17</v>
      </c>
      <c r="P410" s="3" t="str" cm="1">
        <f t="array" ref="P41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10" s="3">
        <v>14</v>
      </c>
      <c r="R410" s="3" t="str" cm="1">
        <f t="array" ref="R41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10" s="3">
        <v>28</v>
      </c>
      <c r="T410" s="3" t="str" cm="1">
        <f t="array" ref="T41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410" s="3">
        <v>10</v>
      </c>
      <c r="V410" s="3" t="str" cm="1">
        <f t="array" ref="V41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10" s="3">
        <v>20</v>
      </c>
      <c r="X410" s="3" t="str" cm="1">
        <f t="array" ref="X41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11" spans="1:24" x14ac:dyDescent="0.25">
      <c r="A411" s="7">
        <v>522011050</v>
      </c>
      <c r="B411" t="s">
        <v>612</v>
      </c>
      <c r="C411" t="s">
        <v>639</v>
      </c>
      <c r="D411" s="3">
        <v>1</v>
      </c>
      <c r="E411" s="3">
        <v>149</v>
      </c>
      <c r="F411" s="3">
        <v>213</v>
      </c>
      <c r="G411" s="3">
        <v>3</v>
      </c>
      <c r="H411" s="3" t="s">
        <v>5</v>
      </c>
      <c r="I411" s="3">
        <v>18</v>
      </c>
      <c r="J411" s="3" t="str" cm="1">
        <f t="array" ref="J41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11" s="3">
        <v>19</v>
      </c>
      <c r="L411" s="3" t="str" cm="1">
        <f t="array" ref="L41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11" s="3">
        <v>16</v>
      </c>
      <c r="N411" s="3" t="str" cm="1">
        <f t="array" ref="N41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11" s="3">
        <v>18</v>
      </c>
      <c r="P411" s="3" t="str" cm="1">
        <f t="array" ref="P41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11" s="3">
        <v>15</v>
      </c>
      <c r="R411" s="3" t="str" cm="1">
        <f t="array" ref="R41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11" s="3">
        <v>35</v>
      </c>
      <c r="T411" s="3" t="str" cm="1">
        <f t="array" ref="T41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11" s="3">
        <v>10</v>
      </c>
      <c r="V411" s="3" t="str" cm="1">
        <f t="array" ref="V41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11" s="3">
        <v>18</v>
      </c>
      <c r="X411" s="3" t="str" cm="1">
        <f t="array" ref="X41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12" spans="1:24" x14ac:dyDescent="0.25">
      <c r="A412" s="7">
        <v>522015418</v>
      </c>
      <c r="B412" t="s">
        <v>612</v>
      </c>
      <c r="C412" t="s">
        <v>640</v>
      </c>
      <c r="D412" s="3">
        <v>2</v>
      </c>
      <c r="E412" s="3">
        <v>111</v>
      </c>
      <c r="F412" s="3">
        <v>197</v>
      </c>
      <c r="G412" s="3">
        <v>2</v>
      </c>
      <c r="H412" s="3" t="s">
        <v>8</v>
      </c>
      <c r="I412" s="3">
        <v>18</v>
      </c>
      <c r="J412" s="3" t="str" cm="1">
        <f t="array" ref="J41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12" s="3">
        <v>11</v>
      </c>
      <c r="L412" s="3" t="str" cm="1">
        <f t="array" ref="L41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412" s="3">
        <v>9</v>
      </c>
      <c r="N412" s="3" t="str" cm="1">
        <f t="array" ref="N41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12" s="3">
        <v>16</v>
      </c>
      <c r="P412" s="3" t="str" cm="1">
        <f t="array" ref="P41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12" s="3">
        <v>12</v>
      </c>
      <c r="R412" s="3" t="str" cm="1">
        <f t="array" ref="R41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412" s="3">
        <v>21</v>
      </c>
      <c r="T412" s="3" t="str" cm="1">
        <f t="array" ref="T41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412" s="3">
        <v>9</v>
      </c>
      <c r="V412" s="3" t="str" cm="1">
        <f t="array" ref="V41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12" s="3">
        <v>15</v>
      </c>
      <c r="X412" s="3" t="str" cm="1">
        <f t="array" ref="X41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413" spans="1:24" x14ac:dyDescent="0.25">
      <c r="A413" s="7">
        <v>515013642</v>
      </c>
      <c r="B413" t="s">
        <v>641</v>
      </c>
      <c r="C413" t="s">
        <v>642</v>
      </c>
      <c r="D413" s="3">
        <v>2</v>
      </c>
      <c r="E413" s="3">
        <v>112</v>
      </c>
      <c r="F413" s="3">
        <v>197</v>
      </c>
      <c r="G413" s="3">
        <v>2</v>
      </c>
      <c r="H413" s="3" t="s">
        <v>8</v>
      </c>
      <c r="I413" s="3">
        <v>14</v>
      </c>
      <c r="J413" s="3" t="str" cm="1">
        <f t="array" ref="J41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413" s="3">
        <v>13</v>
      </c>
      <c r="L413" s="3" t="str" cm="1">
        <f t="array" ref="L41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13" s="3">
        <v>11</v>
      </c>
      <c r="N413" s="3" t="str" cm="1">
        <f t="array" ref="N41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13" s="3">
        <v>16</v>
      </c>
      <c r="P413" s="3" t="str" cm="1">
        <f t="array" ref="P41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13" s="3">
        <v>14</v>
      </c>
      <c r="R413" s="3" t="str" cm="1">
        <f t="array" ref="R41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13" s="3">
        <v>19</v>
      </c>
      <c r="T413" s="3" t="str" cm="1">
        <f t="array" ref="T41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413" s="3">
        <v>11</v>
      </c>
      <c r="V413" s="3" t="str" cm="1">
        <f t="array" ref="V41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13" s="3">
        <v>14</v>
      </c>
      <c r="X413" s="3" t="str" cm="1">
        <f t="array" ref="X41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414" spans="1:24" x14ac:dyDescent="0.25">
      <c r="A414" s="7">
        <v>515013106</v>
      </c>
      <c r="B414" t="s">
        <v>641</v>
      </c>
      <c r="C414" t="s">
        <v>643</v>
      </c>
      <c r="D414" s="3">
        <v>1</v>
      </c>
      <c r="E414" s="3">
        <v>163</v>
      </c>
      <c r="F414" s="3">
        <v>213</v>
      </c>
      <c r="G414" s="3">
        <v>3</v>
      </c>
      <c r="H414" s="3" t="s">
        <v>5</v>
      </c>
      <c r="I414" s="3">
        <v>21</v>
      </c>
      <c r="J414" s="3" t="str" cm="1">
        <f t="array" ref="J41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14" s="3">
        <v>21</v>
      </c>
      <c r="L414" s="3" t="str" cm="1">
        <f t="array" ref="L41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14" s="3">
        <v>18</v>
      </c>
      <c r="N414" s="3" t="str" cm="1">
        <f t="array" ref="N41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414" s="3">
        <v>18</v>
      </c>
      <c r="P414" s="3" t="str" cm="1">
        <f t="array" ref="P41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14" s="3">
        <v>21</v>
      </c>
      <c r="R414" s="3" t="str" cm="1">
        <f t="array" ref="R41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414" s="3">
        <v>31</v>
      </c>
      <c r="T414" s="3" t="str" cm="1">
        <f t="array" ref="T41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14" s="3">
        <v>13</v>
      </c>
      <c r="V414" s="3" t="str" cm="1">
        <f t="array" ref="V41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14" s="3">
        <v>20</v>
      </c>
      <c r="X414" s="3" t="str" cm="1">
        <f t="array" ref="X41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15" spans="1:24" x14ac:dyDescent="0.25">
      <c r="A415" s="7">
        <v>515012670</v>
      </c>
      <c r="B415" t="s">
        <v>641</v>
      </c>
      <c r="C415" t="s">
        <v>644</v>
      </c>
      <c r="D415" s="3">
        <v>2</v>
      </c>
      <c r="E415" s="3">
        <v>152</v>
      </c>
      <c r="F415" s="3">
        <v>197</v>
      </c>
      <c r="G415" s="3">
        <v>3</v>
      </c>
      <c r="H415" s="3" t="s">
        <v>5</v>
      </c>
      <c r="I415" s="3">
        <v>22</v>
      </c>
      <c r="J415" s="3" t="str" cm="1">
        <f t="array" ref="J41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15" s="3">
        <v>15</v>
      </c>
      <c r="L415" s="3" t="str" cm="1">
        <f t="array" ref="L41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15" s="3">
        <v>17</v>
      </c>
      <c r="N415" s="3" t="str" cm="1">
        <f t="array" ref="N41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415" s="3">
        <v>20</v>
      </c>
      <c r="P415" s="3" t="str" cm="1">
        <f t="array" ref="P41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415" s="3">
        <v>18</v>
      </c>
      <c r="R415" s="3" t="str" cm="1">
        <f t="array" ref="R41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15" s="3">
        <v>25</v>
      </c>
      <c r="T415" s="3" t="str" cm="1">
        <f t="array" ref="T41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15" s="3">
        <v>11</v>
      </c>
      <c r="V415" s="3" t="str" cm="1">
        <f t="array" ref="V41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15" s="3">
        <v>24</v>
      </c>
      <c r="X415" s="3" t="str" cm="1">
        <f t="array" ref="X41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16" spans="1:24" x14ac:dyDescent="0.25">
      <c r="A416" s="7">
        <v>515013603</v>
      </c>
      <c r="B416" t="s">
        <v>641</v>
      </c>
      <c r="C416" t="s">
        <v>645</v>
      </c>
      <c r="D416" s="3">
        <v>1</v>
      </c>
      <c r="E416" s="3">
        <v>135</v>
      </c>
      <c r="F416" s="3">
        <v>213</v>
      </c>
      <c r="G416" s="3">
        <v>3</v>
      </c>
      <c r="H416" s="3" t="s">
        <v>5</v>
      </c>
      <c r="I416" s="3">
        <v>18</v>
      </c>
      <c r="J416" s="3" t="str" cm="1">
        <f t="array" ref="J41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16" s="3">
        <v>14</v>
      </c>
      <c r="L416" s="3" t="str" cm="1">
        <f t="array" ref="L41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16" s="3">
        <v>12</v>
      </c>
      <c r="N416" s="3" t="str" cm="1">
        <f t="array" ref="N41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16" s="3">
        <v>17</v>
      </c>
      <c r="P416" s="3" t="str" cm="1">
        <f t="array" ref="P41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16" s="3">
        <v>17</v>
      </c>
      <c r="R416" s="3" t="str" cm="1">
        <f t="array" ref="R41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16" s="3">
        <v>28</v>
      </c>
      <c r="T416" s="3" t="str" cm="1">
        <f t="array" ref="T41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416" s="3">
        <v>11</v>
      </c>
      <c r="V416" s="3" t="str" cm="1">
        <f t="array" ref="V41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16" s="3">
        <v>18</v>
      </c>
      <c r="X416" s="3" t="str" cm="1">
        <f t="array" ref="X41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17" spans="1:24" x14ac:dyDescent="0.25">
      <c r="A417" s="7">
        <v>515013138</v>
      </c>
      <c r="B417" t="s">
        <v>641</v>
      </c>
      <c r="C417" t="s">
        <v>646</v>
      </c>
      <c r="D417" s="3">
        <v>1</v>
      </c>
      <c r="E417" s="3">
        <v>162</v>
      </c>
      <c r="F417" s="3">
        <v>213</v>
      </c>
      <c r="G417" s="3">
        <v>3</v>
      </c>
      <c r="H417" s="3" t="s">
        <v>5</v>
      </c>
      <c r="I417" s="3">
        <v>23</v>
      </c>
      <c r="J417" s="3" t="str" cm="1">
        <f t="array" ref="J41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17" s="3">
        <v>16</v>
      </c>
      <c r="L417" s="3" t="str" cm="1">
        <f t="array" ref="L41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17" s="3">
        <v>15</v>
      </c>
      <c r="N417" s="3" t="str" cm="1">
        <f t="array" ref="N41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17" s="3">
        <v>18</v>
      </c>
      <c r="P417" s="3" t="str" cm="1">
        <f t="array" ref="P41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17" s="3">
        <v>20</v>
      </c>
      <c r="R417" s="3" t="str" cm="1">
        <f t="array" ref="R41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17" s="3">
        <v>34</v>
      </c>
      <c r="T417" s="3" t="str" cm="1">
        <f t="array" ref="T41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17" s="3">
        <v>13</v>
      </c>
      <c r="V417" s="3" t="str" cm="1">
        <f t="array" ref="V41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17" s="3">
        <v>23</v>
      </c>
      <c r="X417" s="3" t="str" cm="1">
        <f t="array" ref="X41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18" spans="1:24" x14ac:dyDescent="0.25">
      <c r="A418" s="7">
        <v>515013716</v>
      </c>
      <c r="B418" t="s">
        <v>641</v>
      </c>
      <c r="C418" t="s">
        <v>647</v>
      </c>
      <c r="D418" s="3">
        <v>2</v>
      </c>
      <c r="E418" s="3">
        <v>131</v>
      </c>
      <c r="F418" s="3">
        <v>197</v>
      </c>
      <c r="G418" s="3">
        <v>3</v>
      </c>
      <c r="H418" s="3" t="s">
        <v>5</v>
      </c>
      <c r="I418" s="3">
        <v>18</v>
      </c>
      <c r="J418" s="3" t="str" cm="1">
        <f t="array" ref="J41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18" s="3">
        <v>15</v>
      </c>
      <c r="L418" s="3" t="str" cm="1">
        <f t="array" ref="L41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18" s="3">
        <v>15</v>
      </c>
      <c r="N418" s="3" t="str" cm="1">
        <f t="array" ref="N41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18" s="3">
        <v>17</v>
      </c>
      <c r="P418" s="3" t="str" cm="1">
        <f t="array" ref="P41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18" s="3">
        <v>15</v>
      </c>
      <c r="R418" s="3" t="str" cm="1">
        <f t="array" ref="R41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18" s="3">
        <v>26</v>
      </c>
      <c r="T418" s="3" t="str" cm="1">
        <f t="array" ref="T41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18" s="3">
        <v>10</v>
      </c>
      <c r="V418" s="3" t="str" cm="1">
        <f t="array" ref="V41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18" s="3">
        <v>15</v>
      </c>
      <c r="X418" s="3" t="str" cm="1">
        <f t="array" ref="X41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419" spans="1:24" x14ac:dyDescent="0.25">
      <c r="A419" s="7">
        <v>515013610</v>
      </c>
      <c r="B419" t="s">
        <v>641</v>
      </c>
      <c r="C419" t="s">
        <v>648</v>
      </c>
      <c r="D419" s="3">
        <v>1</v>
      </c>
      <c r="E419" s="3">
        <v>158</v>
      </c>
      <c r="F419" s="3">
        <v>213</v>
      </c>
      <c r="G419" s="3">
        <v>3</v>
      </c>
      <c r="H419" s="3" t="s">
        <v>5</v>
      </c>
      <c r="I419" s="3">
        <v>20</v>
      </c>
      <c r="J419" s="3" t="str" cm="1">
        <f t="array" ref="J41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19" s="3">
        <v>16</v>
      </c>
      <c r="L419" s="3" t="str" cm="1">
        <f t="array" ref="L41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19" s="3">
        <v>14</v>
      </c>
      <c r="N419" s="3" t="str" cm="1">
        <f t="array" ref="N41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19" s="3">
        <v>19</v>
      </c>
      <c r="P419" s="3" t="str" cm="1">
        <f t="array" ref="P41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19" s="3">
        <v>18</v>
      </c>
      <c r="R419" s="3" t="str" cm="1">
        <f t="array" ref="R41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19" s="3">
        <v>39</v>
      </c>
      <c r="T419" s="3" t="str" cm="1">
        <f t="array" ref="T41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19" s="3">
        <v>11</v>
      </c>
      <c r="V419" s="3" t="str" cm="1">
        <f t="array" ref="V41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19" s="3">
        <v>21</v>
      </c>
      <c r="X419" s="3" t="str" cm="1">
        <f t="array" ref="X41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20" spans="1:24" x14ac:dyDescent="0.25">
      <c r="A420" s="7">
        <v>515013628</v>
      </c>
      <c r="B420" t="s">
        <v>641</v>
      </c>
      <c r="C420" t="s">
        <v>649</v>
      </c>
      <c r="D420" s="3">
        <v>1</v>
      </c>
      <c r="E420" s="3">
        <v>119</v>
      </c>
      <c r="F420" s="3">
        <v>213</v>
      </c>
      <c r="G420" s="3">
        <v>2</v>
      </c>
      <c r="H420" s="3" t="s">
        <v>8</v>
      </c>
      <c r="I420" s="3">
        <v>12</v>
      </c>
      <c r="J420" s="3" t="str" cm="1">
        <f t="array" ref="J42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420" s="3">
        <v>16</v>
      </c>
      <c r="L420" s="3" t="str" cm="1">
        <f t="array" ref="L42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20" s="3">
        <v>15</v>
      </c>
      <c r="N420" s="3" t="str" cm="1">
        <f t="array" ref="N42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20" s="3">
        <v>15</v>
      </c>
      <c r="P420" s="3" t="str" cm="1">
        <f t="array" ref="P42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420" s="3">
        <v>17</v>
      </c>
      <c r="R420" s="3" t="str" cm="1">
        <f t="array" ref="R42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20" s="3">
        <v>24</v>
      </c>
      <c r="T420" s="3" t="str" cm="1">
        <f t="array" ref="T42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420" s="3">
        <v>8</v>
      </c>
      <c r="V420" s="3" t="str" cm="1">
        <f t="array" ref="V42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20" s="3">
        <v>12</v>
      </c>
      <c r="X420" s="3" t="str" cm="1">
        <f t="array" ref="X42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421" spans="1:24" x14ac:dyDescent="0.25">
      <c r="A421" s="7">
        <v>515014935</v>
      </c>
      <c r="B421" t="s">
        <v>641</v>
      </c>
      <c r="C421" t="s">
        <v>650</v>
      </c>
      <c r="D421" s="3">
        <v>6</v>
      </c>
      <c r="E421" s="3">
        <v>116</v>
      </c>
      <c r="F421" s="3">
        <v>192</v>
      </c>
      <c r="G421" s="3">
        <v>2</v>
      </c>
      <c r="H421" s="3" t="s">
        <v>8</v>
      </c>
      <c r="I421" s="3">
        <v>15</v>
      </c>
      <c r="J421" s="3" t="str" cm="1">
        <f t="array" ref="J42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421" s="3">
        <v>20</v>
      </c>
      <c r="L421" s="3" t="str" cm="1">
        <f t="array" ref="L42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21" s="3">
        <v>9</v>
      </c>
      <c r="N421" s="3" t="str" cm="1">
        <f t="array" ref="N42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21" s="3">
        <v>15</v>
      </c>
      <c r="P421" s="3" t="str" cm="1">
        <f t="array" ref="P42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421" s="3">
        <v>13</v>
      </c>
      <c r="R421" s="3" t="str" cm="1">
        <f t="array" ref="R42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21" s="3">
        <v>21</v>
      </c>
      <c r="T421" s="3" t="str" cm="1">
        <f t="array" ref="T42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421" s="3">
        <v>7</v>
      </c>
      <c r="V421" s="3" t="str" cm="1">
        <f t="array" ref="V42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421" s="3">
        <v>16</v>
      </c>
      <c r="X421" s="3" t="str" cm="1">
        <f t="array" ref="X42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422" spans="1:24" x14ac:dyDescent="0.25">
      <c r="A422" s="7">
        <v>515013593</v>
      </c>
      <c r="B422" t="s">
        <v>641</v>
      </c>
      <c r="C422" t="s">
        <v>651</v>
      </c>
      <c r="D422" s="3">
        <v>2</v>
      </c>
      <c r="E422" s="3">
        <v>157</v>
      </c>
      <c r="F422" s="3">
        <v>197</v>
      </c>
      <c r="G422" s="3">
        <v>3</v>
      </c>
      <c r="H422" s="3" t="s">
        <v>5</v>
      </c>
      <c r="I422" s="3">
        <v>25</v>
      </c>
      <c r="J422" s="3" t="str" cm="1">
        <f t="array" ref="J42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22" s="3">
        <v>18</v>
      </c>
      <c r="L422" s="3" t="str" cm="1">
        <f t="array" ref="L42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22" s="3">
        <v>17</v>
      </c>
      <c r="N422" s="3" t="str" cm="1">
        <f t="array" ref="N42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422" s="3">
        <v>21</v>
      </c>
      <c r="P422" s="3" t="str" cm="1">
        <f t="array" ref="P42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422" s="3">
        <v>17</v>
      </c>
      <c r="R422" s="3" t="str" cm="1">
        <f t="array" ref="R42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22" s="3">
        <v>25</v>
      </c>
      <c r="T422" s="3" t="str" cm="1">
        <f t="array" ref="T42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22" s="3">
        <v>14</v>
      </c>
      <c r="V422" s="3" t="str" cm="1">
        <f t="array" ref="V42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22" s="3">
        <v>20</v>
      </c>
      <c r="X422" s="3" t="str" cm="1">
        <f t="array" ref="X42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23" spans="1:24" x14ac:dyDescent="0.25">
      <c r="A423" s="7">
        <v>515013240</v>
      </c>
      <c r="B423" t="s">
        <v>641</v>
      </c>
      <c r="C423" t="s">
        <v>652</v>
      </c>
      <c r="D423" s="3">
        <v>3</v>
      </c>
      <c r="E423" s="3">
        <v>102</v>
      </c>
      <c r="F423" s="3">
        <v>182</v>
      </c>
      <c r="G423" s="3">
        <v>2</v>
      </c>
      <c r="H423" s="3" t="s">
        <v>8</v>
      </c>
      <c r="I423" s="3">
        <v>15</v>
      </c>
      <c r="J423" s="3" t="str" cm="1">
        <f t="array" ref="J42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423" s="3">
        <v>16</v>
      </c>
      <c r="L423" s="3" t="str" cm="1">
        <f t="array" ref="L42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23" s="3">
        <v>9</v>
      </c>
      <c r="N423" s="3" t="str" cm="1">
        <f t="array" ref="N42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23" s="3">
        <v>11</v>
      </c>
      <c r="P423" s="3" t="str" cm="1">
        <f t="array" ref="P42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423" s="3">
        <v>13</v>
      </c>
      <c r="R423" s="3" t="str" cm="1">
        <f t="array" ref="R42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23" s="3">
        <v>22</v>
      </c>
      <c r="T423" s="3" t="str" cm="1">
        <f t="array" ref="T42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423" s="3">
        <v>0</v>
      </c>
      <c r="V423" s="3" t="str" cm="1">
        <f t="array" ref="V42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423" s="3">
        <v>16</v>
      </c>
      <c r="X423" s="3" t="str" cm="1">
        <f t="array" ref="X42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424" spans="1:24" x14ac:dyDescent="0.25">
      <c r="A424" s="7">
        <v>515013113</v>
      </c>
      <c r="B424" t="s">
        <v>641</v>
      </c>
      <c r="C424" t="s">
        <v>653</v>
      </c>
      <c r="D424" s="3">
        <v>2</v>
      </c>
      <c r="E424" s="3">
        <v>131</v>
      </c>
      <c r="F424" s="3">
        <v>197</v>
      </c>
      <c r="G424" s="3">
        <v>3</v>
      </c>
      <c r="H424" s="3" t="s">
        <v>5</v>
      </c>
      <c r="I424" s="3">
        <v>19</v>
      </c>
      <c r="J424" s="3" t="str" cm="1">
        <f t="array" ref="J42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24" s="3">
        <v>13</v>
      </c>
      <c r="L424" s="3" t="str" cm="1">
        <f t="array" ref="L42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24" s="3">
        <v>14</v>
      </c>
      <c r="N424" s="3" t="str" cm="1">
        <f t="array" ref="N42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24" s="3">
        <v>18</v>
      </c>
      <c r="P424" s="3" t="str" cm="1">
        <f t="array" ref="P42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24" s="3">
        <v>14</v>
      </c>
      <c r="R424" s="3" t="str" cm="1">
        <f t="array" ref="R42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24" s="3">
        <v>23</v>
      </c>
      <c r="T424" s="3" t="str" cm="1">
        <f t="array" ref="T42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24" s="3">
        <v>8</v>
      </c>
      <c r="V424" s="3" t="str" cm="1">
        <f t="array" ref="V42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24" s="3">
        <v>22</v>
      </c>
      <c r="X424" s="3" t="str" cm="1">
        <f t="array" ref="X42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25" spans="1:24" x14ac:dyDescent="0.25">
      <c r="A425" s="7">
        <v>515012656</v>
      </c>
      <c r="B425" t="s">
        <v>641</v>
      </c>
      <c r="C425" t="s">
        <v>654</v>
      </c>
      <c r="D425" s="3">
        <v>1</v>
      </c>
      <c r="E425" s="3">
        <v>149</v>
      </c>
      <c r="F425" s="3">
        <v>213</v>
      </c>
      <c r="G425" s="3">
        <v>3</v>
      </c>
      <c r="H425" s="3" t="s">
        <v>5</v>
      </c>
      <c r="I425" s="3">
        <v>23</v>
      </c>
      <c r="J425" s="3" t="str" cm="1">
        <f t="array" ref="J42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25" s="3">
        <v>12</v>
      </c>
      <c r="L425" s="3" t="str" cm="1">
        <f t="array" ref="L42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425" s="3">
        <v>16</v>
      </c>
      <c r="N425" s="3" t="str" cm="1">
        <f t="array" ref="N42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25" s="3">
        <v>18</v>
      </c>
      <c r="P425" s="3" t="str" cm="1">
        <f t="array" ref="P42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25" s="3">
        <v>18</v>
      </c>
      <c r="R425" s="3" t="str" cm="1">
        <f t="array" ref="R42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25" s="3">
        <v>32</v>
      </c>
      <c r="T425" s="3" t="str" cm="1">
        <f t="array" ref="T42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25" s="3">
        <v>12</v>
      </c>
      <c r="V425" s="3" t="str" cm="1">
        <f t="array" ref="V42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25" s="3">
        <v>18</v>
      </c>
      <c r="X425" s="3" t="str" cm="1">
        <f t="array" ref="X42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26" spans="1:24" x14ac:dyDescent="0.25">
      <c r="A426" s="7">
        <v>515012663</v>
      </c>
      <c r="B426" t="s">
        <v>641</v>
      </c>
      <c r="C426" t="s">
        <v>655</v>
      </c>
      <c r="D426" s="3">
        <v>1</v>
      </c>
      <c r="E426" s="3">
        <v>151</v>
      </c>
      <c r="F426" s="3">
        <v>213</v>
      </c>
      <c r="G426" s="3">
        <v>2</v>
      </c>
      <c r="H426" s="3" t="s">
        <v>8</v>
      </c>
      <c r="I426" s="3">
        <v>23</v>
      </c>
      <c r="J426" s="3" t="str" cm="1">
        <f t="array" ref="J42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26" s="3">
        <v>18</v>
      </c>
      <c r="L426" s="3" t="str" cm="1">
        <f t="array" ref="L42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26" s="3">
        <v>18</v>
      </c>
      <c r="N426" s="3" t="str" cm="1">
        <f t="array" ref="N42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426" s="3">
        <v>19</v>
      </c>
      <c r="P426" s="3" t="str" cm="1">
        <f t="array" ref="P42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26" s="3">
        <v>19</v>
      </c>
      <c r="R426" s="3" t="str" cm="1">
        <f t="array" ref="R42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26" s="3">
        <v>25</v>
      </c>
      <c r="T426" s="3" t="str" cm="1">
        <f t="array" ref="T42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426" s="3">
        <v>10</v>
      </c>
      <c r="V426" s="3" t="str" cm="1">
        <f t="array" ref="V42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26" s="3">
        <v>19</v>
      </c>
      <c r="X426" s="3" t="str" cm="1">
        <f t="array" ref="X42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27" spans="1:24" x14ac:dyDescent="0.25">
      <c r="A427" s="7">
        <v>515012737</v>
      </c>
      <c r="B427" t="s">
        <v>641</v>
      </c>
      <c r="C427" t="s">
        <v>656</v>
      </c>
      <c r="D427" s="3">
        <v>2</v>
      </c>
      <c r="E427" s="3">
        <v>143</v>
      </c>
      <c r="F427" s="3">
        <v>197</v>
      </c>
      <c r="G427" s="3">
        <v>3</v>
      </c>
      <c r="H427" s="3" t="s">
        <v>5</v>
      </c>
      <c r="I427" s="3">
        <v>20</v>
      </c>
      <c r="J427" s="3" t="str" cm="1">
        <f t="array" ref="J42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27" s="3">
        <v>13</v>
      </c>
      <c r="L427" s="3" t="str" cm="1">
        <f t="array" ref="L42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27" s="3">
        <v>13</v>
      </c>
      <c r="N427" s="3" t="str" cm="1">
        <f t="array" ref="N42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27" s="3">
        <v>19</v>
      </c>
      <c r="P427" s="3" t="str" cm="1">
        <f t="array" ref="P42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27" s="3">
        <v>18</v>
      </c>
      <c r="R427" s="3" t="str" cm="1">
        <f t="array" ref="R42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27" s="3">
        <v>28</v>
      </c>
      <c r="T427" s="3" t="str" cm="1">
        <f t="array" ref="T42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27" s="3">
        <v>10</v>
      </c>
      <c r="V427" s="3" t="str" cm="1">
        <f t="array" ref="V42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27" s="3">
        <v>22</v>
      </c>
      <c r="X427" s="3" t="str" cm="1">
        <f t="array" ref="X42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28" spans="1:24" x14ac:dyDescent="0.25">
      <c r="A428" s="7">
        <v>515012649</v>
      </c>
      <c r="B428" t="s">
        <v>641</v>
      </c>
      <c r="C428" t="s">
        <v>657</v>
      </c>
      <c r="D428" s="3">
        <v>2</v>
      </c>
      <c r="E428" s="3">
        <v>153</v>
      </c>
      <c r="F428" s="3">
        <v>197</v>
      </c>
      <c r="G428" s="3">
        <v>3</v>
      </c>
      <c r="H428" s="3" t="s">
        <v>5</v>
      </c>
      <c r="I428" s="3">
        <v>22</v>
      </c>
      <c r="J428" s="3" t="str" cm="1">
        <f t="array" ref="J42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28" s="3">
        <v>15</v>
      </c>
      <c r="L428" s="3" t="str" cm="1">
        <f t="array" ref="L42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28" s="3">
        <v>14</v>
      </c>
      <c r="N428" s="3" t="str" cm="1">
        <f t="array" ref="N42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28" s="3">
        <v>19</v>
      </c>
      <c r="P428" s="3" t="str" cm="1">
        <f t="array" ref="P42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28" s="3">
        <v>20</v>
      </c>
      <c r="R428" s="3" t="str" cm="1">
        <f t="array" ref="R42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428" s="3">
        <v>27</v>
      </c>
      <c r="T428" s="3" t="str" cm="1">
        <f t="array" ref="T42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28" s="3">
        <v>12</v>
      </c>
      <c r="V428" s="3" t="str" cm="1">
        <f t="array" ref="V42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28" s="3">
        <v>24</v>
      </c>
      <c r="X428" s="3" t="str" cm="1">
        <f t="array" ref="X42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29" spans="1:24" x14ac:dyDescent="0.25">
      <c r="A429" s="7">
        <v>515012688</v>
      </c>
      <c r="B429" t="s">
        <v>641</v>
      </c>
      <c r="C429" t="s">
        <v>658</v>
      </c>
      <c r="D429" s="3">
        <v>1</v>
      </c>
      <c r="E429" s="3">
        <v>166</v>
      </c>
      <c r="F429" s="3">
        <v>213</v>
      </c>
      <c r="G429" s="3">
        <v>3</v>
      </c>
      <c r="H429" s="3" t="s">
        <v>5</v>
      </c>
      <c r="I429" s="3">
        <v>23</v>
      </c>
      <c r="J429" s="3" t="str" cm="1">
        <f t="array" ref="J42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29" s="3">
        <v>20</v>
      </c>
      <c r="L429" s="3" t="str" cm="1">
        <f t="array" ref="L42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29" s="3">
        <v>16</v>
      </c>
      <c r="N429" s="3" t="str" cm="1">
        <f t="array" ref="N42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29" s="3">
        <v>20</v>
      </c>
      <c r="P429" s="3" t="str" cm="1">
        <f t="array" ref="P42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429" s="3">
        <v>21</v>
      </c>
      <c r="R429" s="3" t="str" cm="1">
        <f t="array" ref="R42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429" s="3">
        <v>32</v>
      </c>
      <c r="T429" s="3" t="str" cm="1">
        <f t="array" ref="T42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29" s="3">
        <v>11</v>
      </c>
      <c r="V429" s="3" t="str" cm="1">
        <f t="array" ref="V42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29" s="3">
        <v>23</v>
      </c>
      <c r="X429" s="3" t="str" cm="1">
        <f t="array" ref="X42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30" spans="1:24" x14ac:dyDescent="0.25">
      <c r="A430" s="7">
        <v>515013530</v>
      </c>
      <c r="B430" t="s">
        <v>641</v>
      </c>
      <c r="C430" t="s">
        <v>659</v>
      </c>
      <c r="D430" s="3">
        <v>2</v>
      </c>
      <c r="E430" s="3">
        <v>148</v>
      </c>
      <c r="F430" s="3">
        <v>197</v>
      </c>
      <c r="G430" s="3">
        <v>3</v>
      </c>
      <c r="H430" s="3" t="s">
        <v>5</v>
      </c>
      <c r="I430" s="3">
        <v>22</v>
      </c>
      <c r="J430" s="3" t="str" cm="1">
        <f t="array" ref="J43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30" s="3">
        <v>16</v>
      </c>
      <c r="L430" s="3" t="str" cm="1">
        <f t="array" ref="L43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30" s="3">
        <v>16</v>
      </c>
      <c r="N430" s="3" t="str" cm="1">
        <f t="array" ref="N43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430" s="3">
        <v>21</v>
      </c>
      <c r="P430" s="3" t="str" cm="1">
        <f t="array" ref="P43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430" s="3">
        <v>18</v>
      </c>
      <c r="R430" s="3" t="str" cm="1">
        <f t="array" ref="R43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30" s="3">
        <v>25</v>
      </c>
      <c r="T430" s="3" t="str" cm="1">
        <f t="array" ref="T43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30" s="3">
        <v>12</v>
      </c>
      <c r="V430" s="3" t="str" cm="1">
        <f t="array" ref="V43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30" s="3">
        <v>18</v>
      </c>
      <c r="X430" s="3" t="str" cm="1">
        <f t="array" ref="X43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31" spans="1:24" x14ac:dyDescent="0.25">
      <c r="A431" s="7">
        <v>515013120</v>
      </c>
      <c r="B431" t="s">
        <v>641</v>
      </c>
      <c r="C431" t="s">
        <v>660</v>
      </c>
      <c r="D431" s="3">
        <v>2</v>
      </c>
      <c r="E431" s="3">
        <v>135</v>
      </c>
      <c r="F431" s="3">
        <v>197</v>
      </c>
      <c r="G431" s="3">
        <v>3</v>
      </c>
      <c r="H431" s="3" t="s">
        <v>5</v>
      </c>
      <c r="I431" s="3">
        <v>19</v>
      </c>
      <c r="J431" s="3" t="str" cm="1">
        <f t="array" ref="J43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31" s="3">
        <v>14</v>
      </c>
      <c r="L431" s="3" t="str" cm="1">
        <f t="array" ref="L43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31" s="3">
        <v>11</v>
      </c>
      <c r="N431" s="3" t="str" cm="1">
        <f t="array" ref="N43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31" s="3">
        <v>19</v>
      </c>
      <c r="P431" s="3" t="str" cm="1">
        <f t="array" ref="P43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31" s="3">
        <v>17</v>
      </c>
      <c r="R431" s="3" t="str" cm="1">
        <f t="array" ref="R43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31" s="3">
        <v>26</v>
      </c>
      <c r="T431" s="3" t="str" cm="1">
        <f t="array" ref="T43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31" s="3">
        <v>9</v>
      </c>
      <c r="V431" s="3" t="str" cm="1">
        <f t="array" ref="V43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31" s="3">
        <v>20</v>
      </c>
      <c r="X431" s="3" t="str" cm="1">
        <f t="array" ref="X43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32" spans="1:24" x14ac:dyDescent="0.25">
      <c r="A432" s="7">
        <v>515013152</v>
      </c>
      <c r="B432" t="s">
        <v>641</v>
      </c>
      <c r="C432" t="s">
        <v>661</v>
      </c>
      <c r="D432" s="3">
        <v>3</v>
      </c>
      <c r="E432" s="3">
        <v>123</v>
      </c>
      <c r="F432" s="3">
        <v>182</v>
      </c>
      <c r="G432" s="3">
        <v>2</v>
      </c>
      <c r="H432" s="3" t="s">
        <v>8</v>
      </c>
      <c r="I432" s="3">
        <v>24</v>
      </c>
      <c r="J432" s="3" t="str" cm="1">
        <f t="array" ref="J43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32" s="3">
        <v>16</v>
      </c>
      <c r="L432" s="3" t="str" cm="1">
        <f t="array" ref="L43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32" s="3">
        <v>9</v>
      </c>
      <c r="N432" s="3" t="str" cm="1">
        <f t="array" ref="N43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32" s="3">
        <v>13</v>
      </c>
      <c r="P432" s="3" t="str" cm="1">
        <f t="array" ref="P43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432" s="3">
        <v>15</v>
      </c>
      <c r="R432" s="3" t="str" cm="1">
        <f t="array" ref="R43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32" s="3">
        <v>27</v>
      </c>
      <c r="T432" s="3" t="str" cm="1">
        <f t="array" ref="T43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32" s="3">
        <v>0</v>
      </c>
      <c r="V432" s="3" t="str" cm="1">
        <f t="array" ref="V43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432" s="3">
        <v>19</v>
      </c>
      <c r="X432" s="3" t="str" cm="1">
        <f t="array" ref="X43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33" spans="1:24" x14ac:dyDescent="0.25">
      <c r="A433" s="7">
        <v>516008116</v>
      </c>
      <c r="B433" t="s">
        <v>662</v>
      </c>
      <c r="C433" t="s">
        <v>663</v>
      </c>
      <c r="D433" s="3">
        <v>1</v>
      </c>
      <c r="E433" s="3">
        <v>181</v>
      </c>
      <c r="F433" s="3">
        <v>213</v>
      </c>
      <c r="G433" s="3">
        <v>4</v>
      </c>
      <c r="H433" s="3" t="s">
        <v>6</v>
      </c>
      <c r="I433" s="3">
        <v>24</v>
      </c>
      <c r="J433" s="3" t="str" cm="1">
        <f t="array" ref="J43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33" s="3">
        <v>19</v>
      </c>
      <c r="L433" s="3" t="str" cm="1">
        <f t="array" ref="L43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33" s="3">
        <v>17</v>
      </c>
      <c r="N433" s="3" t="str" cm="1">
        <f t="array" ref="N43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433" s="3">
        <v>21</v>
      </c>
      <c r="P433" s="3" t="str" cm="1">
        <f t="array" ref="P43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433" s="3">
        <v>22</v>
      </c>
      <c r="R433" s="3" t="str" cm="1">
        <f t="array" ref="R43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433" s="3">
        <v>36</v>
      </c>
      <c r="T433" s="3" t="str" cm="1">
        <f t="array" ref="T43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33" s="3">
        <v>13</v>
      </c>
      <c r="V433" s="3" t="str" cm="1">
        <f t="array" ref="V43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33" s="3">
        <v>29</v>
      </c>
      <c r="X433" s="3" t="str" cm="1">
        <f t="array" ref="X43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434" spans="1:24" x14ac:dyDescent="0.25">
      <c r="A434" s="7">
        <v>516008099</v>
      </c>
      <c r="B434" t="s">
        <v>662</v>
      </c>
      <c r="C434" t="s">
        <v>664</v>
      </c>
      <c r="D434" s="3">
        <v>1</v>
      </c>
      <c r="E434" s="3">
        <v>163</v>
      </c>
      <c r="F434" s="3">
        <v>213</v>
      </c>
      <c r="G434" s="3">
        <v>3</v>
      </c>
      <c r="H434" s="3" t="s">
        <v>5</v>
      </c>
      <c r="I434" s="3">
        <v>25</v>
      </c>
      <c r="J434" s="3" t="str" cm="1">
        <f t="array" ref="J43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34" s="3">
        <v>16</v>
      </c>
      <c r="L434" s="3" t="str" cm="1">
        <f t="array" ref="L43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34" s="3">
        <v>15</v>
      </c>
      <c r="N434" s="3" t="str" cm="1">
        <f t="array" ref="N43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34" s="3">
        <v>19</v>
      </c>
      <c r="P434" s="3" t="str" cm="1">
        <f t="array" ref="P43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34" s="3">
        <v>15</v>
      </c>
      <c r="R434" s="3" t="str" cm="1">
        <f t="array" ref="R43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34" s="3">
        <v>41</v>
      </c>
      <c r="T434" s="3" t="str" cm="1">
        <f t="array" ref="T43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434" s="3">
        <v>12</v>
      </c>
      <c r="V434" s="3" t="str" cm="1">
        <f t="array" ref="V43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34" s="3">
        <v>20</v>
      </c>
      <c r="X434" s="3" t="str" cm="1">
        <f t="array" ref="X43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35" spans="1:24" x14ac:dyDescent="0.25">
      <c r="A435" s="7">
        <v>516008109</v>
      </c>
      <c r="B435" t="s">
        <v>662</v>
      </c>
      <c r="C435" t="s">
        <v>665</v>
      </c>
      <c r="D435" s="3">
        <v>1</v>
      </c>
      <c r="E435" s="3">
        <v>172</v>
      </c>
      <c r="F435" s="3">
        <v>213</v>
      </c>
      <c r="G435" s="3">
        <v>3</v>
      </c>
      <c r="H435" s="3" t="s">
        <v>5</v>
      </c>
      <c r="I435" s="3">
        <v>25</v>
      </c>
      <c r="J435" s="3" t="str" cm="1">
        <f t="array" ref="J43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35" s="3">
        <v>20</v>
      </c>
      <c r="L435" s="3" t="str" cm="1">
        <f t="array" ref="L43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35" s="3">
        <v>14</v>
      </c>
      <c r="N435" s="3" t="str" cm="1">
        <f t="array" ref="N43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35" s="3">
        <v>18</v>
      </c>
      <c r="P435" s="3" t="str" cm="1">
        <f t="array" ref="P43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35" s="3">
        <v>18</v>
      </c>
      <c r="R435" s="3" t="str" cm="1">
        <f t="array" ref="R43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35" s="3">
        <v>42</v>
      </c>
      <c r="T435" s="3" t="str" cm="1">
        <f t="array" ref="T43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435" s="3">
        <v>13</v>
      </c>
      <c r="V435" s="3" t="str" cm="1">
        <f t="array" ref="V43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35" s="3">
        <v>22</v>
      </c>
      <c r="X435" s="3" t="str" cm="1">
        <f t="array" ref="X43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36" spans="1:24" x14ac:dyDescent="0.25">
      <c r="A436" s="7">
        <v>516008081</v>
      </c>
      <c r="B436" t="s">
        <v>662</v>
      </c>
      <c r="C436" t="s">
        <v>666</v>
      </c>
      <c r="D436" s="3">
        <v>1</v>
      </c>
      <c r="E436" s="3">
        <v>168</v>
      </c>
      <c r="F436" s="3">
        <v>213</v>
      </c>
      <c r="G436" s="3">
        <v>3</v>
      </c>
      <c r="H436" s="3" t="s">
        <v>5</v>
      </c>
      <c r="I436" s="3">
        <v>22</v>
      </c>
      <c r="J436" s="3" t="str" cm="1">
        <f t="array" ref="J43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36" s="3">
        <v>21</v>
      </c>
      <c r="L436" s="3" t="str" cm="1">
        <f t="array" ref="L43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36" s="3">
        <v>17</v>
      </c>
      <c r="N436" s="3" t="str" cm="1">
        <f t="array" ref="N43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436" s="3">
        <v>18</v>
      </c>
      <c r="P436" s="3" t="str" cm="1">
        <f t="array" ref="P43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36" s="3">
        <v>15</v>
      </c>
      <c r="R436" s="3" t="str" cm="1">
        <f t="array" ref="R43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36" s="3">
        <v>38</v>
      </c>
      <c r="T436" s="3" t="str" cm="1">
        <f t="array" ref="T43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36" s="3">
        <v>13</v>
      </c>
      <c r="V436" s="3" t="str" cm="1">
        <f t="array" ref="V43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36" s="3">
        <v>24</v>
      </c>
      <c r="X436" s="3" t="str" cm="1">
        <f t="array" ref="X43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37" spans="1:24" x14ac:dyDescent="0.25">
      <c r="A437" s="7">
        <v>516008349</v>
      </c>
      <c r="B437" t="s">
        <v>662</v>
      </c>
      <c r="C437" t="s">
        <v>667</v>
      </c>
      <c r="D437" s="3">
        <v>1</v>
      </c>
      <c r="E437" s="3">
        <v>186</v>
      </c>
      <c r="F437" s="3">
        <v>213</v>
      </c>
      <c r="G437" s="3">
        <v>4</v>
      </c>
      <c r="H437" s="3" t="s">
        <v>6</v>
      </c>
      <c r="I437" s="3">
        <v>27</v>
      </c>
      <c r="J437" s="3" t="str" cm="1">
        <f t="array" ref="J43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437" s="3">
        <v>20</v>
      </c>
      <c r="L437" s="3" t="str" cm="1">
        <f t="array" ref="L43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37" s="3">
        <v>15</v>
      </c>
      <c r="N437" s="3" t="str" cm="1">
        <f t="array" ref="N43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37" s="3">
        <v>19</v>
      </c>
      <c r="P437" s="3" t="str" cm="1">
        <f t="array" ref="P43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37" s="3">
        <v>20</v>
      </c>
      <c r="R437" s="3" t="str" cm="1">
        <f t="array" ref="R43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37" s="3">
        <v>46</v>
      </c>
      <c r="T437" s="3" t="str" cm="1">
        <f t="array" ref="T43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437" s="3">
        <v>13</v>
      </c>
      <c r="V437" s="3" t="str" cm="1">
        <f t="array" ref="V43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37" s="3">
        <v>26</v>
      </c>
      <c r="X437" s="3" t="str" cm="1">
        <f t="array" ref="X43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438" spans="1:24" x14ac:dyDescent="0.25">
      <c r="A438" s="7">
        <v>516008324</v>
      </c>
      <c r="B438" t="s">
        <v>662</v>
      </c>
      <c r="C438" t="s">
        <v>668</v>
      </c>
      <c r="D438" s="3">
        <v>1</v>
      </c>
      <c r="E438" s="3">
        <v>173</v>
      </c>
      <c r="F438" s="3">
        <v>213</v>
      </c>
      <c r="G438" s="3">
        <v>3</v>
      </c>
      <c r="H438" s="3" t="s">
        <v>5</v>
      </c>
      <c r="I438" s="3">
        <v>26</v>
      </c>
      <c r="J438" s="3" t="str" cm="1">
        <f t="array" ref="J43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38" s="3">
        <v>20</v>
      </c>
      <c r="L438" s="3" t="str" cm="1">
        <f t="array" ref="L43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38" s="3">
        <v>17</v>
      </c>
      <c r="N438" s="3" t="str" cm="1">
        <f t="array" ref="N43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438" s="3">
        <v>21</v>
      </c>
      <c r="P438" s="3" t="str" cm="1">
        <f t="array" ref="P43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438" s="3">
        <v>15</v>
      </c>
      <c r="R438" s="3" t="str" cm="1">
        <f t="array" ref="R43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38" s="3">
        <v>36</v>
      </c>
      <c r="T438" s="3" t="str" cm="1">
        <f t="array" ref="T43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38" s="3">
        <v>13</v>
      </c>
      <c r="V438" s="3" t="str" cm="1">
        <f t="array" ref="V43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38" s="3">
        <v>25</v>
      </c>
      <c r="X438" s="3" t="str" cm="1">
        <f t="array" ref="X43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439" spans="1:24" x14ac:dyDescent="0.25">
      <c r="A439" s="7">
        <v>516008388</v>
      </c>
      <c r="B439" t="s">
        <v>662</v>
      </c>
      <c r="C439" t="s">
        <v>669</v>
      </c>
      <c r="D439" s="3">
        <v>2</v>
      </c>
      <c r="E439" s="3">
        <v>182</v>
      </c>
      <c r="F439" s="3">
        <v>197</v>
      </c>
      <c r="G439" s="3">
        <v>4</v>
      </c>
      <c r="H439" s="3" t="s">
        <v>6</v>
      </c>
      <c r="I439" s="3">
        <v>28</v>
      </c>
      <c r="J439" s="3" t="str" cm="1">
        <f t="array" ref="J43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439" s="3">
        <v>21</v>
      </c>
      <c r="L439" s="3" t="str" cm="1">
        <f t="array" ref="L43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39" s="3">
        <v>17</v>
      </c>
      <c r="N439" s="3" t="str" cm="1">
        <f t="array" ref="N43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439" s="3">
        <v>21</v>
      </c>
      <c r="P439" s="3" t="str" cm="1">
        <f t="array" ref="P43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439" s="3">
        <v>18</v>
      </c>
      <c r="R439" s="3" t="str" cm="1">
        <f t="array" ref="R43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39" s="3">
        <v>35</v>
      </c>
      <c r="T439" s="3" t="str" cm="1">
        <f t="array" ref="T43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439" s="3">
        <v>14</v>
      </c>
      <c r="V439" s="3" t="str" cm="1">
        <f t="array" ref="V43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39" s="3">
        <v>28</v>
      </c>
      <c r="X439" s="3" t="str" cm="1">
        <f t="array" ref="X43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440" spans="1:24" x14ac:dyDescent="0.25">
      <c r="A440" s="7">
        <v>516008268</v>
      </c>
      <c r="B440" t="s">
        <v>662</v>
      </c>
      <c r="C440" t="s">
        <v>670</v>
      </c>
      <c r="D440" s="3">
        <v>1</v>
      </c>
      <c r="E440" s="3">
        <v>172</v>
      </c>
      <c r="F440" s="3">
        <v>213</v>
      </c>
      <c r="G440" s="3">
        <v>3</v>
      </c>
      <c r="H440" s="3" t="s">
        <v>5</v>
      </c>
      <c r="I440" s="3">
        <v>25</v>
      </c>
      <c r="J440" s="3" t="str" cm="1">
        <f t="array" ref="J44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40" s="3">
        <v>21</v>
      </c>
      <c r="L440" s="3" t="str" cm="1">
        <f t="array" ref="L44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40" s="3">
        <v>17</v>
      </c>
      <c r="N440" s="3" t="str" cm="1">
        <f t="array" ref="N44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440" s="3">
        <v>18</v>
      </c>
      <c r="P440" s="3" t="str" cm="1">
        <f t="array" ref="P44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40" s="3">
        <v>18</v>
      </c>
      <c r="R440" s="3" t="str" cm="1">
        <f t="array" ref="R44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40" s="3">
        <v>40</v>
      </c>
      <c r="T440" s="3" t="str" cm="1">
        <f t="array" ref="T44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440" s="3">
        <v>12</v>
      </c>
      <c r="V440" s="3" t="str" cm="1">
        <f t="array" ref="V44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40" s="3">
        <v>21</v>
      </c>
      <c r="X440" s="3" t="str" cm="1">
        <f t="array" ref="X44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41" spans="1:24" x14ac:dyDescent="0.25">
      <c r="A441" s="7">
        <v>516008148</v>
      </c>
      <c r="B441" t="s">
        <v>662</v>
      </c>
      <c r="C441" t="s">
        <v>671</v>
      </c>
      <c r="D441" s="3">
        <v>5</v>
      </c>
      <c r="E441" s="3">
        <v>156</v>
      </c>
      <c r="F441" s="3">
        <v>208</v>
      </c>
      <c r="G441" s="3">
        <v>3</v>
      </c>
      <c r="H441" s="3" t="s">
        <v>5</v>
      </c>
      <c r="I441" s="3">
        <v>24</v>
      </c>
      <c r="J441" s="3" t="str" cm="1">
        <f t="array" ref="J44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41" s="3">
        <v>20</v>
      </c>
      <c r="L441" s="3" t="str" cm="1">
        <f t="array" ref="L44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41" s="3">
        <v>16</v>
      </c>
      <c r="N441" s="3" t="str" cm="1">
        <f t="array" ref="N44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41" s="3">
        <v>18</v>
      </c>
      <c r="P441" s="3" t="str" cm="1">
        <f t="array" ref="P44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41" s="3">
        <v>14</v>
      </c>
      <c r="R441" s="3" t="str" cm="1">
        <f t="array" ref="R44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41" s="3">
        <v>32</v>
      </c>
      <c r="T441" s="3" t="str" cm="1">
        <f t="array" ref="T44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41" s="3">
        <v>12</v>
      </c>
      <c r="V441" s="3" t="str" cm="1">
        <f t="array" ref="V44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41" s="3">
        <v>20</v>
      </c>
      <c r="X441" s="3" t="str" cm="1">
        <f t="array" ref="X44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42" spans="1:24" x14ac:dyDescent="0.25">
      <c r="A442" s="7">
        <v>516008290</v>
      </c>
      <c r="B442" t="s">
        <v>662</v>
      </c>
      <c r="C442" t="s">
        <v>672</v>
      </c>
      <c r="D442" s="3">
        <v>1</v>
      </c>
      <c r="E442" s="3">
        <v>165</v>
      </c>
      <c r="F442" s="3">
        <v>213</v>
      </c>
      <c r="G442" s="3">
        <v>3</v>
      </c>
      <c r="H442" s="3" t="s">
        <v>5</v>
      </c>
      <c r="I442" s="3">
        <v>25</v>
      </c>
      <c r="J442" s="3" t="str" cm="1">
        <f t="array" ref="J44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42" s="3">
        <v>21</v>
      </c>
      <c r="L442" s="3" t="str" cm="1">
        <f t="array" ref="L44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42" s="3">
        <v>17</v>
      </c>
      <c r="N442" s="3" t="str" cm="1">
        <f t="array" ref="N44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442" s="3">
        <v>19</v>
      </c>
      <c r="P442" s="3" t="str" cm="1">
        <f t="array" ref="P44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42" s="3">
        <v>16</v>
      </c>
      <c r="R442" s="3" t="str" cm="1">
        <f t="array" ref="R44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42" s="3">
        <v>32</v>
      </c>
      <c r="T442" s="3" t="str" cm="1">
        <f t="array" ref="T44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42" s="3">
        <v>12</v>
      </c>
      <c r="V442" s="3" t="str" cm="1">
        <f t="array" ref="V44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42" s="3">
        <v>23</v>
      </c>
      <c r="X442" s="3" t="str" cm="1">
        <f t="array" ref="X44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43" spans="1:24" x14ac:dyDescent="0.25">
      <c r="A443" s="7">
        <v>516008236</v>
      </c>
      <c r="B443" t="s">
        <v>662</v>
      </c>
      <c r="C443" t="s">
        <v>673</v>
      </c>
      <c r="D443" s="3">
        <v>2</v>
      </c>
      <c r="E443" s="3">
        <v>151</v>
      </c>
      <c r="F443" s="3">
        <v>197</v>
      </c>
      <c r="G443" s="3">
        <v>3</v>
      </c>
      <c r="H443" s="3" t="s">
        <v>5</v>
      </c>
      <c r="I443" s="3">
        <v>23</v>
      </c>
      <c r="J443" s="3" t="str" cm="1">
        <f t="array" ref="J44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43" s="3">
        <v>16</v>
      </c>
      <c r="L443" s="3" t="str" cm="1">
        <f t="array" ref="L44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43" s="3">
        <v>13</v>
      </c>
      <c r="N443" s="3" t="str" cm="1">
        <f t="array" ref="N44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43" s="3">
        <v>19</v>
      </c>
      <c r="P443" s="3" t="str" cm="1">
        <f t="array" ref="P44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43" s="3">
        <v>16</v>
      </c>
      <c r="R443" s="3" t="str" cm="1">
        <f t="array" ref="R44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43" s="3">
        <v>28</v>
      </c>
      <c r="T443" s="3" t="str" cm="1">
        <f t="array" ref="T44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43" s="3">
        <v>13</v>
      </c>
      <c r="V443" s="3" t="str" cm="1">
        <f t="array" ref="V44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43" s="3">
        <v>23</v>
      </c>
      <c r="X443" s="3" t="str" cm="1">
        <f t="array" ref="X44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44" spans="1:24" x14ac:dyDescent="0.25">
      <c r="A444" s="7">
        <v>516008123</v>
      </c>
      <c r="B444" t="s">
        <v>662</v>
      </c>
      <c r="C444" t="s">
        <v>674</v>
      </c>
      <c r="D444" s="3">
        <v>1</v>
      </c>
      <c r="E444" s="3">
        <v>180</v>
      </c>
      <c r="F444" s="3">
        <v>213</v>
      </c>
      <c r="G444" s="3">
        <v>4</v>
      </c>
      <c r="H444" s="3" t="s">
        <v>6</v>
      </c>
      <c r="I444" s="3">
        <v>29</v>
      </c>
      <c r="J444" s="3" t="str" cm="1">
        <f t="array" ref="J44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444" s="3">
        <v>17</v>
      </c>
      <c r="L444" s="3" t="str" cm="1">
        <f t="array" ref="L44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44" s="3">
        <v>16</v>
      </c>
      <c r="N444" s="3" t="str" cm="1">
        <f t="array" ref="N44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44" s="3">
        <v>22</v>
      </c>
      <c r="P444" s="3" t="str" cm="1">
        <f t="array" ref="P44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444" s="3">
        <v>20</v>
      </c>
      <c r="R444" s="3" t="str" cm="1">
        <f t="array" ref="R44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44" s="3">
        <v>40</v>
      </c>
      <c r="T444" s="3" t="str" cm="1">
        <f t="array" ref="T44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444" s="3">
        <v>12</v>
      </c>
      <c r="V444" s="3" t="str" cm="1">
        <f t="array" ref="V44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44" s="3">
        <v>24</v>
      </c>
      <c r="X444" s="3" t="str" cm="1">
        <f t="array" ref="X44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45" spans="1:24" x14ac:dyDescent="0.25">
      <c r="A445" s="7">
        <v>516008155</v>
      </c>
      <c r="B445" t="s">
        <v>662</v>
      </c>
      <c r="C445" t="s">
        <v>675</v>
      </c>
      <c r="D445" s="3">
        <v>1</v>
      </c>
      <c r="E445" s="3">
        <v>149</v>
      </c>
      <c r="F445" s="3">
        <v>213</v>
      </c>
      <c r="G445" s="3">
        <v>3</v>
      </c>
      <c r="H445" s="3" t="s">
        <v>5</v>
      </c>
      <c r="I445" s="3">
        <v>16</v>
      </c>
      <c r="J445" s="3" t="str" cm="1">
        <f t="array" ref="J44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445" s="3">
        <v>16</v>
      </c>
      <c r="L445" s="3" t="str" cm="1">
        <f t="array" ref="L44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45" s="3">
        <v>14</v>
      </c>
      <c r="N445" s="3" t="str" cm="1">
        <f t="array" ref="N44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45" s="3">
        <v>19</v>
      </c>
      <c r="P445" s="3" t="str" cm="1">
        <f t="array" ref="P44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45" s="3">
        <v>16</v>
      </c>
      <c r="R445" s="3" t="str" cm="1">
        <f t="array" ref="R44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45" s="3">
        <v>37</v>
      </c>
      <c r="T445" s="3" t="str" cm="1">
        <f t="array" ref="T44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45" s="3">
        <v>11</v>
      </c>
      <c r="V445" s="3" t="str" cm="1">
        <f t="array" ref="V44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45" s="3">
        <v>20</v>
      </c>
      <c r="X445" s="3" t="str" cm="1">
        <f t="array" ref="X44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46" spans="1:24" x14ac:dyDescent="0.25">
      <c r="A446" s="7">
        <v>516009261</v>
      </c>
      <c r="B446" t="s">
        <v>662</v>
      </c>
      <c r="C446" t="s">
        <v>676</v>
      </c>
      <c r="D446" s="3">
        <v>1</v>
      </c>
      <c r="E446" s="3">
        <v>161</v>
      </c>
      <c r="F446" s="3">
        <v>213</v>
      </c>
      <c r="G446" s="3">
        <v>3</v>
      </c>
      <c r="H446" s="3" t="s">
        <v>5</v>
      </c>
      <c r="I446" s="3">
        <v>24</v>
      </c>
      <c r="J446" s="3" t="str" cm="1">
        <f t="array" ref="J44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46" s="3">
        <v>21</v>
      </c>
      <c r="L446" s="3" t="str" cm="1">
        <f t="array" ref="L44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46" s="3">
        <v>14</v>
      </c>
      <c r="N446" s="3" t="str" cm="1">
        <f t="array" ref="N44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46" s="3">
        <v>18</v>
      </c>
      <c r="P446" s="3" t="str" cm="1">
        <f t="array" ref="P44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46" s="3">
        <v>15</v>
      </c>
      <c r="R446" s="3" t="str" cm="1">
        <f t="array" ref="R44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46" s="3">
        <v>32</v>
      </c>
      <c r="T446" s="3" t="str" cm="1">
        <f t="array" ref="T44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46" s="3">
        <v>13</v>
      </c>
      <c r="V446" s="3" t="str" cm="1">
        <f t="array" ref="V44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46" s="3">
        <v>24</v>
      </c>
      <c r="X446" s="3" t="str" cm="1">
        <f t="array" ref="X44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47" spans="1:24" x14ac:dyDescent="0.25">
      <c r="A447" s="7">
        <v>516008170</v>
      </c>
      <c r="B447" t="s">
        <v>662</v>
      </c>
      <c r="C447" t="s">
        <v>677</v>
      </c>
      <c r="D447" s="3">
        <v>1</v>
      </c>
      <c r="E447" s="3">
        <v>185</v>
      </c>
      <c r="F447" s="3">
        <v>213</v>
      </c>
      <c r="G447" s="3">
        <v>4</v>
      </c>
      <c r="H447" s="3" t="s">
        <v>6</v>
      </c>
      <c r="I447" s="3">
        <v>25</v>
      </c>
      <c r="J447" s="3" t="str" cm="1">
        <f t="array" ref="J44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47" s="3">
        <v>21</v>
      </c>
      <c r="L447" s="3" t="str" cm="1">
        <f t="array" ref="L44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47" s="3">
        <v>17</v>
      </c>
      <c r="N447" s="3" t="str" cm="1">
        <f t="array" ref="N44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447" s="3">
        <v>21</v>
      </c>
      <c r="P447" s="3" t="str" cm="1">
        <f t="array" ref="P44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447" s="3">
        <v>19</v>
      </c>
      <c r="R447" s="3" t="str" cm="1">
        <f t="array" ref="R44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47" s="3">
        <v>41</v>
      </c>
      <c r="T447" s="3" t="str" cm="1">
        <f t="array" ref="T44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447" s="3">
        <v>13</v>
      </c>
      <c r="V447" s="3" t="str" cm="1">
        <f t="array" ref="V44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47" s="3">
        <v>28</v>
      </c>
      <c r="X447" s="3" t="str" cm="1">
        <f t="array" ref="X44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448" spans="1:24" x14ac:dyDescent="0.25">
      <c r="A448" s="7">
        <v>516008187</v>
      </c>
      <c r="B448" t="s">
        <v>662</v>
      </c>
      <c r="C448" t="s">
        <v>678</v>
      </c>
      <c r="D448" s="3">
        <v>1</v>
      </c>
      <c r="E448" s="3">
        <v>170</v>
      </c>
      <c r="F448" s="3">
        <v>213</v>
      </c>
      <c r="G448" s="3">
        <v>3</v>
      </c>
      <c r="H448" s="3" t="s">
        <v>5</v>
      </c>
      <c r="I448" s="3">
        <v>26</v>
      </c>
      <c r="J448" s="3" t="str" cm="1">
        <f t="array" ref="J44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48" s="3">
        <v>20</v>
      </c>
      <c r="L448" s="3" t="str" cm="1">
        <f t="array" ref="L44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48" s="3">
        <v>17</v>
      </c>
      <c r="N448" s="3" t="str" cm="1">
        <f t="array" ref="N44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448" s="3">
        <v>20</v>
      </c>
      <c r="P448" s="3" t="str" cm="1">
        <f t="array" ref="P44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448" s="3">
        <v>17</v>
      </c>
      <c r="R448" s="3" t="str" cm="1">
        <f t="array" ref="R44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48" s="3">
        <v>33</v>
      </c>
      <c r="T448" s="3" t="str" cm="1">
        <f t="array" ref="T44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48" s="3">
        <v>12</v>
      </c>
      <c r="V448" s="3" t="str" cm="1">
        <f t="array" ref="V44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48" s="3">
        <v>25</v>
      </c>
      <c r="X448" s="3" t="str" cm="1">
        <f t="array" ref="X44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449" spans="1:24" x14ac:dyDescent="0.25">
      <c r="A449" s="7">
        <v>516008204</v>
      </c>
      <c r="B449" t="s">
        <v>662</v>
      </c>
      <c r="C449" t="s">
        <v>680</v>
      </c>
      <c r="D449" s="3">
        <v>5</v>
      </c>
      <c r="E449" s="3">
        <v>166</v>
      </c>
      <c r="F449" s="3">
        <v>208</v>
      </c>
      <c r="G449" s="3">
        <v>3</v>
      </c>
      <c r="H449" s="3" t="s">
        <v>5</v>
      </c>
      <c r="I449" s="3">
        <v>24</v>
      </c>
      <c r="J449" s="3" t="str" cm="1">
        <f t="array" ref="J44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49" s="3">
        <v>20</v>
      </c>
      <c r="L449" s="3" t="str" cm="1">
        <f t="array" ref="L44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49" s="3">
        <v>17</v>
      </c>
      <c r="N449" s="3" t="str" cm="1">
        <f t="array" ref="N44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449" s="3">
        <v>18</v>
      </c>
      <c r="P449" s="3" t="str" cm="1">
        <f t="array" ref="P44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49" s="3">
        <v>15</v>
      </c>
      <c r="R449" s="3" t="str" cm="1">
        <f t="array" ref="R44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49" s="3">
        <v>36</v>
      </c>
      <c r="T449" s="3" t="str" cm="1">
        <f t="array" ref="T44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49" s="3">
        <v>12</v>
      </c>
      <c r="V449" s="3" t="str" cm="1">
        <f t="array" ref="V44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49" s="3">
        <v>24</v>
      </c>
      <c r="X449" s="3" t="str" cm="1">
        <f t="array" ref="X44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50" spans="1:24" x14ac:dyDescent="0.25">
      <c r="A450" s="7">
        <v>516008243</v>
      </c>
      <c r="B450" t="s">
        <v>662</v>
      </c>
      <c r="C450" t="s">
        <v>681</v>
      </c>
      <c r="D450" s="3">
        <v>6</v>
      </c>
      <c r="E450" s="3">
        <v>147</v>
      </c>
      <c r="F450" s="3">
        <v>192</v>
      </c>
      <c r="G450" s="3">
        <v>3</v>
      </c>
      <c r="H450" s="3" t="s">
        <v>5</v>
      </c>
      <c r="I450" s="3">
        <v>25</v>
      </c>
      <c r="J450" s="3" t="str" cm="1">
        <f t="array" ref="J45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50" s="3">
        <v>20</v>
      </c>
      <c r="L450" s="3" t="str" cm="1">
        <f t="array" ref="L45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50" s="3">
        <v>16</v>
      </c>
      <c r="N450" s="3" t="str" cm="1">
        <f t="array" ref="N45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450" s="3">
        <v>16</v>
      </c>
      <c r="P450" s="3" t="str" cm="1">
        <f t="array" ref="P45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50" s="3">
        <v>15</v>
      </c>
      <c r="R450" s="3" t="str" cm="1">
        <f t="array" ref="R45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50" s="3">
        <v>23</v>
      </c>
      <c r="T450" s="3" t="str" cm="1">
        <f t="array" ref="T45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50" s="3">
        <v>12</v>
      </c>
      <c r="V450" s="3" t="str" cm="1">
        <f t="array" ref="V45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50" s="3">
        <v>20</v>
      </c>
      <c r="X450" s="3" t="str" cm="1">
        <f t="array" ref="X45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51" spans="1:24" x14ac:dyDescent="0.25">
      <c r="A451" s="7">
        <v>516008162</v>
      </c>
      <c r="B451" t="s">
        <v>662</v>
      </c>
      <c r="C451" t="s">
        <v>679</v>
      </c>
      <c r="D451" s="3">
        <v>1</v>
      </c>
      <c r="E451" s="3">
        <v>182</v>
      </c>
      <c r="F451" s="3">
        <v>213</v>
      </c>
      <c r="G451" s="3">
        <v>4</v>
      </c>
      <c r="H451" s="3" t="s">
        <v>6</v>
      </c>
      <c r="I451" s="3">
        <v>25</v>
      </c>
      <c r="J451" s="3" t="str" cm="1">
        <f t="array" ref="J45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51" s="3">
        <v>20</v>
      </c>
      <c r="L451" s="3" t="str" cm="1">
        <f t="array" ref="L45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51" s="3">
        <v>17</v>
      </c>
      <c r="N451" s="3" t="str" cm="1">
        <f t="array" ref="N45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451" s="3">
        <v>19</v>
      </c>
      <c r="P451" s="3" t="str" cm="1">
        <f t="array" ref="P45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51" s="3">
        <v>20</v>
      </c>
      <c r="R451" s="3" t="str" cm="1">
        <f t="array" ref="R45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51" s="3">
        <v>41</v>
      </c>
      <c r="T451" s="3" t="str" cm="1">
        <f t="array" ref="T45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451" s="3">
        <v>13</v>
      </c>
      <c r="V451" s="3" t="str" cm="1">
        <f t="array" ref="V45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51" s="3">
        <v>27</v>
      </c>
      <c r="X451" s="3" t="str" cm="1">
        <f t="array" ref="X45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452" spans="1:24" x14ac:dyDescent="0.25">
      <c r="A452" s="7">
        <v>516010940</v>
      </c>
      <c r="B452" t="s">
        <v>662</v>
      </c>
      <c r="C452" t="s">
        <v>682</v>
      </c>
      <c r="D452" s="3">
        <v>1</v>
      </c>
      <c r="E452" s="3">
        <v>174</v>
      </c>
      <c r="F452" s="3">
        <v>213</v>
      </c>
      <c r="G452" s="3">
        <v>4</v>
      </c>
      <c r="H452" s="3" t="s">
        <v>6</v>
      </c>
      <c r="I452" s="3">
        <v>25</v>
      </c>
      <c r="J452" s="3" t="str" cm="1">
        <f t="array" ref="J45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52" s="3">
        <v>15</v>
      </c>
      <c r="L452" s="3" t="str" cm="1">
        <f t="array" ref="L45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52" s="3">
        <v>15</v>
      </c>
      <c r="N452" s="3" t="str" cm="1">
        <f t="array" ref="N45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52" s="3">
        <v>19</v>
      </c>
      <c r="P452" s="3" t="str" cm="1">
        <f t="array" ref="P45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52" s="3">
        <v>22</v>
      </c>
      <c r="R452" s="3" t="str" cm="1">
        <f t="array" ref="R45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452" s="3">
        <v>40</v>
      </c>
      <c r="T452" s="3" t="str" cm="1">
        <f t="array" ref="T45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452" s="3">
        <v>12</v>
      </c>
      <c r="V452" s="3" t="str" cm="1">
        <f t="array" ref="V45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52" s="3">
        <v>26</v>
      </c>
      <c r="X452" s="3" t="str" cm="1">
        <f t="array" ref="X45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453" spans="1:24" x14ac:dyDescent="0.25">
      <c r="A453" s="7">
        <v>516008250</v>
      </c>
      <c r="B453" t="s">
        <v>662</v>
      </c>
      <c r="C453" t="s">
        <v>683</v>
      </c>
      <c r="D453" s="3">
        <v>2</v>
      </c>
      <c r="E453" s="3">
        <v>160</v>
      </c>
      <c r="F453" s="3">
        <v>197</v>
      </c>
      <c r="G453" s="3">
        <v>3</v>
      </c>
      <c r="H453" s="3" t="s">
        <v>5</v>
      </c>
      <c r="I453" s="3">
        <v>26</v>
      </c>
      <c r="J453" s="3" t="str" cm="1">
        <f t="array" ref="J45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53" s="3">
        <v>21</v>
      </c>
      <c r="L453" s="3" t="str" cm="1">
        <f t="array" ref="L45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53" s="3">
        <v>18</v>
      </c>
      <c r="N453" s="3" t="str" cm="1">
        <f t="array" ref="N45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453" s="3">
        <v>18</v>
      </c>
      <c r="P453" s="3" t="str" cm="1">
        <f t="array" ref="P45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53" s="3">
        <v>15</v>
      </c>
      <c r="R453" s="3" t="str" cm="1">
        <f t="array" ref="R45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53" s="3">
        <v>29</v>
      </c>
      <c r="T453" s="3" t="str" cm="1">
        <f t="array" ref="T45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53" s="3">
        <v>12</v>
      </c>
      <c r="V453" s="3" t="str" cm="1">
        <f t="array" ref="V45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53" s="3">
        <v>21</v>
      </c>
      <c r="X453" s="3" t="str" cm="1">
        <f t="array" ref="X45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54" spans="1:24" x14ac:dyDescent="0.25">
      <c r="A454" s="7">
        <v>516008363</v>
      </c>
      <c r="B454" t="s">
        <v>662</v>
      </c>
      <c r="C454" t="s">
        <v>684</v>
      </c>
      <c r="D454" s="3">
        <v>5</v>
      </c>
      <c r="E454" s="3">
        <v>166</v>
      </c>
      <c r="F454" s="3">
        <v>208</v>
      </c>
      <c r="G454" s="3">
        <v>3</v>
      </c>
      <c r="H454" s="3" t="s">
        <v>5</v>
      </c>
      <c r="I454" s="3">
        <v>26</v>
      </c>
      <c r="J454" s="3" t="str" cm="1">
        <f t="array" ref="J45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54" s="3">
        <v>19</v>
      </c>
      <c r="L454" s="3" t="str" cm="1">
        <f t="array" ref="L45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54" s="3">
        <v>17</v>
      </c>
      <c r="N454" s="3" t="str" cm="1">
        <f t="array" ref="N45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454" s="3">
        <v>19</v>
      </c>
      <c r="P454" s="3" t="str" cm="1">
        <f t="array" ref="P45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54" s="3">
        <v>17</v>
      </c>
      <c r="R454" s="3" t="str" cm="1">
        <f t="array" ref="R45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54" s="3">
        <v>33</v>
      </c>
      <c r="T454" s="3" t="str" cm="1">
        <f t="array" ref="T45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54" s="3">
        <v>12</v>
      </c>
      <c r="V454" s="3" t="str" cm="1">
        <f t="array" ref="V45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54" s="3">
        <v>23</v>
      </c>
      <c r="X454" s="3" t="str" cm="1">
        <f t="array" ref="X45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55" spans="1:24" x14ac:dyDescent="0.25">
      <c r="A455" s="7">
        <v>516008229</v>
      </c>
      <c r="B455" t="s">
        <v>662</v>
      </c>
      <c r="C455" t="s">
        <v>685</v>
      </c>
      <c r="D455" s="3">
        <v>1</v>
      </c>
      <c r="E455" s="3">
        <v>190</v>
      </c>
      <c r="F455" s="3">
        <v>213</v>
      </c>
      <c r="G455" s="3">
        <v>4</v>
      </c>
      <c r="H455" s="3" t="s">
        <v>6</v>
      </c>
      <c r="I455" s="3">
        <v>27</v>
      </c>
      <c r="J455" s="3" t="str" cm="1">
        <f t="array" ref="J45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455" s="3">
        <v>19</v>
      </c>
      <c r="L455" s="3" t="str" cm="1">
        <f t="array" ref="L45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55" s="3">
        <v>18</v>
      </c>
      <c r="N455" s="3" t="str" cm="1">
        <f t="array" ref="N45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455" s="3">
        <v>20</v>
      </c>
      <c r="P455" s="3" t="str" cm="1">
        <f t="array" ref="P45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455" s="3">
        <v>22</v>
      </c>
      <c r="R455" s="3" t="str" cm="1">
        <f t="array" ref="R45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455" s="3">
        <v>45</v>
      </c>
      <c r="T455" s="3" t="str" cm="1">
        <f t="array" ref="T45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455" s="3">
        <v>14</v>
      </c>
      <c r="V455" s="3" t="str" cm="1">
        <f t="array" ref="V45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55" s="3">
        <v>25</v>
      </c>
      <c r="X455" s="3" t="str" cm="1">
        <f t="array" ref="X45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456" spans="1:24" x14ac:dyDescent="0.25">
      <c r="A456" s="7">
        <v>517000102</v>
      </c>
      <c r="B456" t="s">
        <v>686</v>
      </c>
      <c r="C456" t="s">
        <v>687</v>
      </c>
      <c r="D456" s="3">
        <v>1</v>
      </c>
      <c r="E456" s="3">
        <v>151</v>
      </c>
      <c r="F456" s="3">
        <v>213</v>
      </c>
      <c r="G456" s="3">
        <v>3</v>
      </c>
      <c r="H456" s="3" t="s">
        <v>5</v>
      </c>
      <c r="I456" s="3">
        <v>19</v>
      </c>
      <c r="J456" s="3" t="str" cm="1">
        <f t="array" ref="J45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56" s="3">
        <v>13</v>
      </c>
      <c r="L456" s="3" t="str" cm="1">
        <f t="array" ref="L45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56" s="3">
        <v>12</v>
      </c>
      <c r="N456" s="3" t="str" cm="1">
        <f t="array" ref="N45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56" s="3">
        <v>17</v>
      </c>
      <c r="P456" s="3" t="str" cm="1">
        <f t="array" ref="P45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56" s="3">
        <v>19</v>
      </c>
      <c r="R456" s="3" t="str" cm="1">
        <f t="array" ref="R45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56" s="3">
        <v>36</v>
      </c>
      <c r="T456" s="3" t="str" cm="1">
        <f t="array" ref="T45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56" s="3">
        <v>10</v>
      </c>
      <c r="V456" s="3" t="str" cm="1">
        <f t="array" ref="V45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56" s="3">
        <v>25</v>
      </c>
      <c r="X456" s="3" t="str" cm="1">
        <f t="array" ref="X45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457" spans="1:24" x14ac:dyDescent="0.25">
      <c r="A457" s="7">
        <v>547005813</v>
      </c>
      <c r="B457" t="s">
        <v>686</v>
      </c>
      <c r="C457" t="s">
        <v>688</v>
      </c>
      <c r="D457" s="3">
        <v>1</v>
      </c>
      <c r="E457" s="3">
        <v>146</v>
      </c>
      <c r="F457" s="3">
        <v>213</v>
      </c>
      <c r="G457" s="3">
        <v>3</v>
      </c>
      <c r="H457" s="3" t="s">
        <v>5</v>
      </c>
      <c r="I457" s="3">
        <v>17</v>
      </c>
      <c r="J457" s="3" t="str" cm="1">
        <f t="array" ref="J45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57" s="3">
        <v>18</v>
      </c>
      <c r="L457" s="3" t="str" cm="1">
        <f t="array" ref="L45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57" s="3">
        <v>15</v>
      </c>
      <c r="N457" s="3" t="str" cm="1">
        <f t="array" ref="N45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57" s="3">
        <v>18</v>
      </c>
      <c r="P457" s="3" t="str" cm="1">
        <f t="array" ref="P45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57" s="3">
        <v>14</v>
      </c>
      <c r="R457" s="3" t="str" cm="1">
        <f t="array" ref="R45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57" s="3">
        <v>30</v>
      </c>
      <c r="T457" s="3" t="str" cm="1">
        <f t="array" ref="T45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57" s="3">
        <v>10</v>
      </c>
      <c r="V457" s="3" t="str" cm="1">
        <f t="array" ref="V45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57" s="3">
        <v>24</v>
      </c>
      <c r="X457" s="3" t="str" cm="1">
        <f t="array" ref="X45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58" spans="1:24" x14ac:dyDescent="0.25">
      <c r="A458" s="7">
        <v>517008616</v>
      </c>
      <c r="B458" t="s">
        <v>686</v>
      </c>
      <c r="C458" t="s">
        <v>689</v>
      </c>
      <c r="D458" s="3">
        <v>1</v>
      </c>
      <c r="E458" s="3">
        <v>117</v>
      </c>
      <c r="F458" s="3">
        <v>213</v>
      </c>
      <c r="G458" s="3">
        <v>1</v>
      </c>
      <c r="H458" s="3" t="s">
        <v>7</v>
      </c>
      <c r="I458" s="3">
        <v>24</v>
      </c>
      <c r="J458" s="3" t="str" cm="1">
        <f t="array" ref="J45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58" s="3">
        <v>18</v>
      </c>
      <c r="L458" s="3" t="str" cm="1">
        <f t="array" ref="L45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58" s="3">
        <v>14</v>
      </c>
      <c r="N458" s="3" t="str" cm="1">
        <f t="array" ref="N45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58" s="3">
        <v>17</v>
      </c>
      <c r="P458" s="3" t="str" cm="1">
        <f t="array" ref="P45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58" s="3">
        <v>18</v>
      </c>
      <c r="R458" s="3" t="str" cm="1">
        <f t="array" ref="R45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58" s="3">
        <v>0</v>
      </c>
      <c r="T458" s="3" t="str" cm="1">
        <f t="array" ref="T45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458" s="3">
        <v>11</v>
      </c>
      <c r="V458" s="3" t="str" cm="1">
        <f t="array" ref="V45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58" s="3">
        <v>15</v>
      </c>
      <c r="X458" s="3" t="str" cm="1">
        <f t="array" ref="X45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459" spans="1:24" x14ac:dyDescent="0.25">
      <c r="A459" s="7">
        <v>517015797</v>
      </c>
      <c r="B459" t="s">
        <v>686</v>
      </c>
      <c r="C459" t="s">
        <v>690</v>
      </c>
      <c r="D459" s="3">
        <v>1</v>
      </c>
      <c r="E459" s="3">
        <v>96</v>
      </c>
      <c r="F459" s="3">
        <v>213</v>
      </c>
      <c r="G459" s="3">
        <v>2</v>
      </c>
      <c r="H459" s="3" t="s">
        <v>8</v>
      </c>
      <c r="I459" s="3">
        <v>11</v>
      </c>
      <c r="J459" s="3" t="str" cm="1">
        <f t="array" ref="J45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459" s="3">
        <v>11</v>
      </c>
      <c r="L459" s="3" t="str" cm="1">
        <f t="array" ref="L45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459" s="3">
        <v>11</v>
      </c>
      <c r="N459" s="3" t="str" cm="1">
        <f t="array" ref="N45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59" s="3">
        <v>13</v>
      </c>
      <c r="P459" s="3" t="str" cm="1">
        <f t="array" ref="P45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459" s="3">
        <v>11</v>
      </c>
      <c r="R459" s="3" t="str" cm="1">
        <f t="array" ref="R45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459" s="3">
        <v>18</v>
      </c>
      <c r="T459" s="3" t="str" cm="1">
        <f t="array" ref="T45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459" s="3">
        <v>8</v>
      </c>
      <c r="V459" s="3" t="str" cm="1">
        <f t="array" ref="V45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59" s="3">
        <v>13</v>
      </c>
      <c r="X459" s="3" t="str" cm="1">
        <f t="array" ref="X45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460" spans="1:24" x14ac:dyDescent="0.25">
      <c r="A460" s="7">
        <v>517000127</v>
      </c>
      <c r="B460" t="s">
        <v>686</v>
      </c>
      <c r="C460" t="s">
        <v>691</v>
      </c>
      <c r="D460" s="3">
        <v>1</v>
      </c>
      <c r="E460" s="3">
        <v>135</v>
      </c>
      <c r="F460" s="3">
        <v>213</v>
      </c>
      <c r="G460" s="3">
        <v>2</v>
      </c>
      <c r="H460" s="3" t="s">
        <v>8</v>
      </c>
      <c r="I460" s="3">
        <v>15</v>
      </c>
      <c r="J460" s="3" t="str" cm="1">
        <f t="array" ref="J46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460" s="3">
        <v>14</v>
      </c>
      <c r="L460" s="3" t="str" cm="1">
        <f t="array" ref="L46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60" s="3">
        <v>14</v>
      </c>
      <c r="N460" s="3" t="str" cm="1">
        <f t="array" ref="N46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60" s="3">
        <v>17</v>
      </c>
      <c r="P460" s="3" t="str" cm="1">
        <f t="array" ref="P46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60" s="3">
        <v>14</v>
      </c>
      <c r="R460" s="3" t="str" cm="1">
        <f t="array" ref="R46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60" s="3">
        <v>32</v>
      </c>
      <c r="T460" s="3" t="str" cm="1">
        <f t="array" ref="T46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60" s="3">
        <v>10</v>
      </c>
      <c r="V460" s="3" t="str" cm="1">
        <f t="array" ref="V46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60" s="3">
        <v>19</v>
      </c>
      <c r="X460" s="3" t="str" cm="1">
        <f t="array" ref="X46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61" spans="1:24" x14ac:dyDescent="0.25">
      <c r="A461" s="7">
        <v>517000092</v>
      </c>
      <c r="B461" t="s">
        <v>686</v>
      </c>
      <c r="C461" t="s">
        <v>692</v>
      </c>
      <c r="D461" s="3">
        <v>5</v>
      </c>
      <c r="E461" s="3">
        <v>143</v>
      </c>
      <c r="F461" s="3">
        <v>208</v>
      </c>
      <c r="G461" s="3">
        <v>3</v>
      </c>
      <c r="H461" s="3" t="s">
        <v>5</v>
      </c>
      <c r="I461" s="3">
        <v>18</v>
      </c>
      <c r="J461" s="3" t="str" cm="1">
        <f t="array" ref="J46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61" s="3">
        <v>15</v>
      </c>
      <c r="L461" s="3" t="str" cm="1">
        <f t="array" ref="L46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61" s="3">
        <v>16</v>
      </c>
      <c r="N461" s="3" t="str" cm="1">
        <f t="array" ref="N46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61" s="3">
        <v>18</v>
      </c>
      <c r="P461" s="3" t="str" cm="1">
        <f t="array" ref="P46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61" s="3">
        <v>16</v>
      </c>
      <c r="R461" s="3" t="str" cm="1">
        <f t="array" ref="R46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61" s="3">
        <v>28</v>
      </c>
      <c r="T461" s="3" t="str" cm="1">
        <f t="array" ref="T46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61" s="3">
        <v>11</v>
      </c>
      <c r="V461" s="3" t="str" cm="1">
        <f t="array" ref="V46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61" s="3">
        <v>21</v>
      </c>
      <c r="X461" s="3" t="str" cm="1">
        <f t="array" ref="X46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62" spans="1:24" x14ac:dyDescent="0.25">
      <c r="A462" s="7">
        <v>547005958</v>
      </c>
      <c r="B462" t="s">
        <v>686</v>
      </c>
      <c r="C462" t="s">
        <v>693</v>
      </c>
      <c r="D462" s="3">
        <v>1</v>
      </c>
      <c r="E462" s="3">
        <v>139</v>
      </c>
      <c r="F462" s="3">
        <v>213</v>
      </c>
      <c r="G462" s="3">
        <v>3</v>
      </c>
      <c r="H462" s="3" t="s">
        <v>5</v>
      </c>
      <c r="I462" s="3">
        <v>21</v>
      </c>
      <c r="J462" s="3" t="str" cm="1">
        <f t="array" ref="J46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62" s="3">
        <v>14</v>
      </c>
      <c r="L462" s="3" t="str" cm="1">
        <f t="array" ref="L46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62" s="3">
        <v>11</v>
      </c>
      <c r="N462" s="3" t="str" cm="1">
        <f t="array" ref="N46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62" s="3">
        <v>18</v>
      </c>
      <c r="P462" s="3" t="str" cm="1">
        <f t="array" ref="P46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62" s="3">
        <v>15</v>
      </c>
      <c r="R462" s="3" t="str" cm="1">
        <f t="array" ref="R46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62" s="3">
        <v>28</v>
      </c>
      <c r="T462" s="3" t="str" cm="1">
        <f t="array" ref="T46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462" s="3">
        <v>10</v>
      </c>
      <c r="V462" s="3" t="str" cm="1">
        <f t="array" ref="V46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62" s="3">
        <v>22</v>
      </c>
      <c r="X462" s="3" t="str" cm="1">
        <f t="array" ref="X46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63" spans="1:24" x14ac:dyDescent="0.25">
      <c r="A463" s="7">
        <v>547006278</v>
      </c>
      <c r="B463" t="s">
        <v>686</v>
      </c>
      <c r="C463" t="s">
        <v>694</v>
      </c>
      <c r="D463" s="3">
        <v>1</v>
      </c>
      <c r="E463" s="3">
        <v>126</v>
      </c>
      <c r="F463" s="3">
        <v>213</v>
      </c>
      <c r="G463" s="3">
        <v>2</v>
      </c>
      <c r="H463" s="3" t="s">
        <v>8</v>
      </c>
      <c r="I463" s="3">
        <v>18</v>
      </c>
      <c r="J463" s="3" t="str" cm="1">
        <f t="array" ref="J46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63" s="3">
        <v>10</v>
      </c>
      <c r="L463" s="3" t="str" cm="1">
        <f t="array" ref="L46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463" s="3">
        <v>10</v>
      </c>
      <c r="N463" s="3" t="str" cm="1">
        <f t="array" ref="N46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63" s="3">
        <v>17</v>
      </c>
      <c r="P463" s="3" t="str" cm="1">
        <f t="array" ref="P46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63" s="3">
        <v>16</v>
      </c>
      <c r="R463" s="3" t="str" cm="1">
        <f t="array" ref="R46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63" s="3">
        <v>27</v>
      </c>
      <c r="T463" s="3" t="str" cm="1">
        <f t="array" ref="T46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463" s="3">
        <v>8</v>
      </c>
      <c r="V463" s="3" t="str" cm="1">
        <f t="array" ref="V46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63" s="3">
        <v>20</v>
      </c>
      <c r="X463" s="3" t="str" cm="1">
        <f t="array" ref="X46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64" spans="1:24" x14ac:dyDescent="0.25">
      <c r="A464" s="7">
        <v>547006119</v>
      </c>
      <c r="B464" t="s">
        <v>686</v>
      </c>
      <c r="C464" t="s">
        <v>695</v>
      </c>
      <c r="D464" s="3">
        <v>1</v>
      </c>
      <c r="E464" s="3">
        <v>127</v>
      </c>
      <c r="F464" s="3">
        <v>213</v>
      </c>
      <c r="G464" s="3">
        <v>3</v>
      </c>
      <c r="H464" s="3" t="s">
        <v>5</v>
      </c>
      <c r="I464" s="3">
        <v>16</v>
      </c>
      <c r="J464" s="3" t="str" cm="1">
        <f t="array" ref="J46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464" s="3">
        <v>13</v>
      </c>
      <c r="L464" s="3" t="str" cm="1">
        <f t="array" ref="L46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64" s="3">
        <v>14</v>
      </c>
      <c r="N464" s="3" t="str" cm="1">
        <f t="array" ref="N46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64" s="3">
        <v>18</v>
      </c>
      <c r="P464" s="3" t="str" cm="1">
        <f t="array" ref="P46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64" s="3">
        <v>15</v>
      </c>
      <c r="R464" s="3" t="str" cm="1">
        <f t="array" ref="R46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64" s="3">
        <v>27</v>
      </c>
      <c r="T464" s="3" t="str" cm="1">
        <f t="array" ref="T46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464" s="3">
        <v>9</v>
      </c>
      <c r="V464" s="3" t="str" cm="1">
        <f t="array" ref="V46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64" s="3">
        <v>15</v>
      </c>
      <c r="X464" s="3" t="str" cm="1">
        <f t="array" ref="X46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465" spans="1:24" x14ac:dyDescent="0.25">
      <c r="A465" s="7">
        <v>517011993</v>
      </c>
      <c r="B465" t="s">
        <v>686</v>
      </c>
      <c r="C465" t="s">
        <v>696</v>
      </c>
      <c r="D465" s="3">
        <v>5</v>
      </c>
      <c r="E465" s="3">
        <v>137</v>
      </c>
      <c r="F465" s="3">
        <v>208</v>
      </c>
      <c r="G465" s="3">
        <v>3</v>
      </c>
      <c r="H465" s="3" t="s">
        <v>5</v>
      </c>
      <c r="I465" s="3">
        <v>25</v>
      </c>
      <c r="J465" s="3" t="str" cm="1">
        <f t="array" ref="J46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65" s="3">
        <v>13</v>
      </c>
      <c r="L465" s="3" t="str" cm="1">
        <f t="array" ref="L46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65" s="3">
        <v>12</v>
      </c>
      <c r="N465" s="3" t="str" cm="1">
        <f t="array" ref="N46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65" s="3">
        <v>18</v>
      </c>
      <c r="P465" s="3" t="str" cm="1">
        <f t="array" ref="P46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65" s="3">
        <v>12</v>
      </c>
      <c r="R465" s="3" t="str" cm="1">
        <f t="array" ref="R46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465" s="3">
        <v>27</v>
      </c>
      <c r="T465" s="3" t="str" cm="1">
        <f t="array" ref="T46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65" s="3">
        <v>9</v>
      </c>
      <c r="V465" s="3" t="str" cm="1">
        <f t="array" ref="V46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65" s="3">
        <v>21</v>
      </c>
      <c r="X465" s="3" t="str" cm="1">
        <f t="array" ref="X46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66" spans="1:24" x14ac:dyDescent="0.25">
      <c r="A466" s="7">
        <v>517011930</v>
      </c>
      <c r="B466" t="s">
        <v>686</v>
      </c>
      <c r="C466" t="s">
        <v>697</v>
      </c>
      <c r="D466" s="3">
        <v>1</v>
      </c>
      <c r="E466" s="3">
        <v>134</v>
      </c>
      <c r="F466" s="3">
        <v>213</v>
      </c>
      <c r="G466" s="3">
        <v>3</v>
      </c>
      <c r="H466" s="3" t="s">
        <v>5</v>
      </c>
      <c r="I466" s="3">
        <v>18</v>
      </c>
      <c r="J466" s="3" t="str" cm="1">
        <f t="array" ref="J46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66" s="3">
        <v>14</v>
      </c>
      <c r="L466" s="3" t="str" cm="1">
        <f t="array" ref="L46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66" s="3">
        <v>13</v>
      </c>
      <c r="N466" s="3" t="str" cm="1">
        <f t="array" ref="N46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66" s="3">
        <v>16</v>
      </c>
      <c r="P466" s="3" t="str" cm="1">
        <f t="array" ref="P46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66" s="3">
        <v>17</v>
      </c>
      <c r="R466" s="3" t="str" cm="1">
        <f t="array" ref="R46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66" s="3">
        <v>29</v>
      </c>
      <c r="T466" s="3" t="str" cm="1">
        <f t="array" ref="T46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66" s="3">
        <v>9</v>
      </c>
      <c r="V466" s="3" t="str" cm="1">
        <f t="array" ref="V46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66" s="3">
        <v>18</v>
      </c>
      <c r="X466" s="3" t="str" cm="1">
        <f t="array" ref="X46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67" spans="1:24" x14ac:dyDescent="0.25">
      <c r="A467" s="7">
        <v>547006260</v>
      </c>
      <c r="B467" t="s">
        <v>686</v>
      </c>
      <c r="C467" t="s">
        <v>698</v>
      </c>
      <c r="D467" s="3">
        <v>1</v>
      </c>
      <c r="E467" s="3">
        <v>151</v>
      </c>
      <c r="F467" s="3">
        <v>213</v>
      </c>
      <c r="G467" s="3">
        <v>3</v>
      </c>
      <c r="H467" s="3" t="s">
        <v>5</v>
      </c>
      <c r="I467" s="3">
        <v>26</v>
      </c>
      <c r="J467" s="3" t="str" cm="1">
        <f t="array" ref="J46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67" s="3">
        <v>14</v>
      </c>
      <c r="L467" s="3" t="str" cm="1">
        <f t="array" ref="L46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67" s="3">
        <v>12</v>
      </c>
      <c r="N467" s="3" t="str" cm="1">
        <f t="array" ref="N46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67" s="3">
        <v>16</v>
      </c>
      <c r="P467" s="3" t="str" cm="1">
        <f t="array" ref="P46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67" s="3">
        <v>20</v>
      </c>
      <c r="R467" s="3" t="str" cm="1">
        <f t="array" ref="R46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67" s="3">
        <v>30</v>
      </c>
      <c r="T467" s="3" t="str" cm="1">
        <f t="array" ref="T46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67" s="3">
        <v>11</v>
      </c>
      <c r="V467" s="3" t="str" cm="1">
        <f t="array" ref="V46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67" s="3">
        <v>22</v>
      </c>
      <c r="X467" s="3" t="str" cm="1">
        <f t="array" ref="X46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68" spans="1:24" x14ac:dyDescent="0.25">
      <c r="A468" s="7">
        <v>517011979</v>
      </c>
      <c r="B468" t="s">
        <v>686</v>
      </c>
      <c r="C468" t="s">
        <v>699</v>
      </c>
      <c r="D468" s="3">
        <v>1</v>
      </c>
      <c r="E468" s="3">
        <v>141</v>
      </c>
      <c r="F468" s="3">
        <v>213</v>
      </c>
      <c r="G468" s="3">
        <v>3</v>
      </c>
      <c r="H468" s="3" t="s">
        <v>5</v>
      </c>
      <c r="I468" s="3">
        <v>18</v>
      </c>
      <c r="J468" s="3" t="str" cm="1">
        <f t="array" ref="J46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68" s="3">
        <v>13</v>
      </c>
      <c r="L468" s="3" t="str" cm="1">
        <f t="array" ref="L46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68" s="3">
        <v>16</v>
      </c>
      <c r="N468" s="3" t="str" cm="1">
        <f t="array" ref="N46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68" s="3">
        <v>17</v>
      </c>
      <c r="P468" s="3" t="str" cm="1">
        <f t="array" ref="P46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68" s="3">
        <v>16</v>
      </c>
      <c r="R468" s="3" t="str" cm="1">
        <f t="array" ref="R46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68" s="3">
        <v>32</v>
      </c>
      <c r="T468" s="3" t="str" cm="1">
        <f t="array" ref="T46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68" s="3">
        <v>10</v>
      </c>
      <c r="V468" s="3" t="str" cm="1">
        <f t="array" ref="V46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68" s="3">
        <v>19</v>
      </c>
      <c r="X468" s="3" t="str" cm="1">
        <f t="array" ref="X46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69" spans="1:24" x14ac:dyDescent="0.25">
      <c r="A469" s="7">
        <v>547005845</v>
      </c>
      <c r="B469" t="s">
        <v>686</v>
      </c>
      <c r="C469" t="s">
        <v>700</v>
      </c>
      <c r="D469" s="3">
        <v>1</v>
      </c>
      <c r="E469" s="3">
        <v>171</v>
      </c>
      <c r="F469" s="3">
        <v>213</v>
      </c>
      <c r="G469" s="3">
        <v>3</v>
      </c>
      <c r="H469" s="3" t="s">
        <v>5</v>
      </c>
      <c r="I469" s="3">
        <v>27</v>
      </c>
      <c r="J469" s="3" t="str" cm="1">
        <f t="array" ref="J46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469" s="3">
        <v>15</v>
      </c>
      <c r="L469" s="3" t="str" cm="1">
        <f t="array" ref="L46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69" s="3">
        <v>15</v>
      </c>
      <c r="N469" s="3" t="str" cm="1">
        <f t="array" ref="N46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69" s="3">
        <v>21</v>
      </c>
      <c r="P469" s="3" t="str" cm="1">
        <f t="array" ref="P46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469" s="3">
        <v>20</v>
      </c>
      <c r="R469" s="3" t="str" cm="1">
        <f t="array" ref="R46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69" s="3">
        <v>39</v>
      </c>
      <c r="T469" s="3" t="str" cm="1">
        <f t="array" ref="T46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69" s="3">
        <v>11</v>
      </c>
      <c r="V469" s="3" t="str" cm="1">
        <f t="array" ref="V46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69" s="3">
        <v>23</v>
      </c>
      <c r="X469" s="3" t="str" cm="1">
        <f t="array" ref="X46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70" spans="1:24" x14ac:dyDescent="0.25">
      <c r="A470" s="7">
        <v>517000208</v>
      </c>
      <c r="B470" t="s">
        <v>686</v>
      </c>
      <c r="C470" t="s">
        <v>701</v>
      </c>
      <c r="D470" s="3">
        <v>5</v>
      </c>
      <c r="E470" s="3">
        <v>142</v>
      </c>
      <c r="F470" s="3">
        <v>208</v>
      </c>
      <c r="G470" s="3">
        <v>3</v>
      </c>
      <c r="H470" s="3" t="s">
        <v>5</v>
      </c>
      <c r="I470" s="3">
        <v>19</v>
      </c>
      <c r="J470" s="3" t="str" cm="1">
        <f t="array" ref="J47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70" s="3">
        <v>19</v>
      </c>
      <c r="L470" s="3" t="str" cm="1">
        <f t="array" ref="L47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70" s="3">
        <v>16</v>
      </c>
      <c r="N470" s="3" t="str" cm="1">
        <f t="array" ref="N47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70" s="3">
        <v>16</v>
      </c>
      <c r="P470" s="3" t="str" cm="1">
        <f t="array" ref="P47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70" s="3">
        <v>16</v>
      </c>
      <c r="R470" s="3" t="str" cm="1">
        <f t="array" ref="R47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70" s="3">
        <v>27</v>
      </c>
      <c r="T470" s="3" t="str" cm="1">
        <f t="array" ref="T47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70" s="3">
        <v>8</v>
      </c>
      <c r="V470" s="3" t="str" cm="1">
        <f t="array" ref="V47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70" s="3">
        <v>21</v>
      </c>
      <c r="X470" s="3" t="str" cm="1">
        <f t="array" ref="X47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71" spans="1:24" x14ac:dyDescent="0.25">
      <c r="A471" s="7">
        <v>547005901</v>
      </c>
      <c r="B471" t="s">
        <v>686</v>
      </c>
      <c r="C471" t="s">
        <v>702</v>
      </c>
      <c r="D471" s="3">
        <v>5</v>
      </c>
      <c r="E471" s="3">
        <v>123</v>
      </c>
      <c r="F471" s="3">
        <v>208</v>
      </c>
      <c r="G471" s="3">
        <v>2</v>
      </c>
      <c r="H471" s="3" t="s">
        <v>8</v>
      </c>
      <c r="I471" s="3">
        <v>15</v>
      </c>
      <c r="J471" s="3" t="str" cm="1">
        <f t="array" ref="J47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471" s="3">
        <v>11</v>
      </c>
      <c r="L471" s="3" t="str" cm="1">
        <f t="array" ref="L47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471" s="3">
        <v>14</v>
      </c>
      <c r="N471" s="3" t="str" cm="1">
        <f t="array" ref="N47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71" s="3">
        <v>18</v>
      </c>
      <c r="P471" s="3" t="str" cm="1">
        <f t="array" ref="P47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71" s="3">
        <v>15</v>
      </c>
      <c r="R471" s="3" t="str" cm="1">
        <f t="array" ref="R47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71" s="3">
        <v>24</v>
      </c>
      <c r="T471" s="3" t="str" cm="1">
        <f t="array" ref="T47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471" s="3">
        <v>9</v>
      </c>
      <c r="V471" s="3" t="str" cm="1">
        <f t="array" ref="V47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71" s="3">
        <v>17</v>
      </c>
      <c r="X471" s="3" t="str" cm="1">
        <f t="array" ref="X47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72" spans="1:24" x14ac:dyDescent="0.25">
      <c r="A472" s="7">
        <v>517004763</v>
      </c>
      <c r="B472" t="s">
        <v>686</v>
      </c>
      <c r="C472" t="s">
        <v>703</v>
      </c>
      <c r="D472" s="3">
        <v>1</v>
      </c>
      <c r="E472" s="3">
        <v>163</v>
      </c>
      <c r="F472" s="3">
        <v>213</v>
      </c>
      <c r="G472" s="3">
        <v>3</v>
      </c>
      <c r="H472" s="3" t="s">
        <v>5</v>
      </c>
      <c r="I472" s="3">
        <v>24</v>
      </c>
      <c r="J472" s="3" t="str" cm="1">
        <f t="array" ref="J47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72" s="3">
        <v>17</v>
      </c>
      <c r="L472" s="3" t="str" cm="1">
        <f t="array" ref="L47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72" s="3">
        <v>16</v>
      </c>
      <c r="N472" s="3" t="str" cm="1">
        <f t="array" ref="N47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72" s="3">
        <v>17</v>
      </c>
      <c r="P472" s="3" t="str" cm="1">
        <f t="array" ref="P47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72" s="3">
        <v>17</v>
      </c>
      <c r="R472" s="3" t="str" cm="1">
        <f t="array" ref="R47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72" s="3">
        <v>34</v>
      </c>
      <c r="T472" s="3" t="str" cm="1">
        <f t="array" ref="T47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72" s="3">
        <v>12</v>
      </c>
      <c r="V472" s="3" t="str" cm="1">
        <f t="array" ref="V47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72" s="3">
        <v>26</v>
      </c>
      <c r="X472" s="3" t="str" cm="1">
        <f t="array" ref="X47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473" spans="1:24" x14ac:dyDescent="0.25">
      <c r="A473" s="7">
        <v>547005820</v>
      </c>
      <c r="B473" t="s">
        <v>686</v>
      </c>
      <c r="C473" t="s">
        <v>704</v>
      </c>
      <c r="D473" s="3">
        <v>1</v>
      </c>
      <c r="E473" s="3">
        <v>116</v>
      </c>
      <c r="F473" s="3">
        <v>213</v>
      </c>
      <c r="G473" s="3">
        <v>2</v>
      </c>
      <c r="H473" s="3" t="s">
        <v>8</v>
      </c>
      <c r="I473" s="3">
        <v>16</v>
      </c>
      <c r="J473" s="3" t="str" cm="1">
        <f t="array" ref="J47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473" s="3">
        <v>13</v>
      </c>
      <c r="L473" s="3" t="str" cm="1">
        <f t="array" ref="L47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73" s="3">
        <v>14</v>
      </c>
      <c r="N473" s="3" t="str" cm="1">
        <f t="array" ref="N47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73" s="3">
        <v>16</v>
      </c>
      <c r="P473" s="3" t="str" cm="1">
        <f t="array" ref="P47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73" s="3">
        <v>14</v>
      </c>
      <c r="R473" s="3" t="str" cm="1">
        <f t="array" ref="R47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73" s="3">
        <v>21</v>
      </c>
      <c r="T473" s="3" t="str" cm="1">
        <f t="array" ref="T47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473" s="3">
        <v>9</v>
      </c>
      <c r="V473" s="3" t="str" cm="1">
        <f t="array" ref="V47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73" s="3">
        <v>13</v>
      </c>
      <c r="X473" s="3" t="str" cm="1">
        <f t="array" ref="X47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474" spans="1:24" x14ac:dyDescent="0.25">
      <c r="A474" s="7">
        <v>547006334</v>
      </c>
      <c r="B474" t="s">
        <v>686</v>
      </c>
      <c r="C474" t="s">
        <v>705</v>
      </c>
      <c r="D474" s="3">
        <v>5</v>
      </c>
      <c r="E474" s="3">
        <v>130</v>
      </c>
      <c r="F474" s="3">
        <v>208</v>
      </c>
      <c r="G474" s="3">
        <v>2</v>
      </c>
      <c r="H474" s="3" t="s">
        <v>8</v>
      </c>
      <c r="I474" s="3">
        <v>24</v>
      </c>
      <c r="J474" s="3" t="str" cm="1">
        <f t="array" ref="J47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74" s="3">
        <v>17</v>
      </c>
      <c r="L474" s="3" t="str" cm="1">
        <f t="array" ref="L47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74" s="3">
        <v>12</v>
      </c>
      <c r="N474" s="3" t="str" cm="1">
        <f t="array" ref="N47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74" s="3">
        <v>18</v>
      </c>
      <c r="P474" s="3" t="str" cm="1">
        <f t="array" ref="P47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74" s="3">
        <v>14</v>
      </c>
      <c r="R474" s="3" t="str" cm="1">
        <f t="array" ref="R47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74" s="3">
        <v>22</v>
      </c>
      <c r="T474" s="3" t="str" cm="1">
        <f t="array" ref="T47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474" s="3">
        <v>7</v>
      </c>
      <c r="V474" s="3" t="str" cm="1">
        <f t="array" ref="V47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474" s="3">
        <v>16</v>
      </c>
      <c r="X474" s="3" t="str" cm="1">
        <f t="array" ref="X47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475" spans="1:24" x14ac:dyDescent="0.25">
      <c r="A475" s="7">
        <v>517012002</v>
      </c>
      <c r="B475" t="s">
        <v>686</v>
      </c>
      <c r="C475" t="s">
        <v>706</v>
      </c>
      <c r="D475" s="3">
        <v>1</v>
      </c>
      <c r="E475" s="3">
        <v>148</v>
      </c>
      <c r="F475" s="3">
        <v>213</v>
      </c>
      <c r="G475" s="3">
        <v>3</v>
      </c>
      <c r="H475" s="3" t="s">
        <v>5</v>
      </c>
      <c r="I475" s="3">
        <v>22</v>
      </c>
      <c r="J475" s="3" t="str" cm="1">
        <f t="array" ref="J47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75" s="3">
        <v>16</v>
      </c>
      <c r="L475" s="3" t="str" cm="1">
        <f t="array" ref="L47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75" s="3">
        <v>12</v>
      </c>
      <c r="N475" s="3" t="str" cm="1">
        <f t="array" ref="N47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75" s="3">
        <v>18</v>
      </c>
      <c r="P475" s="3" t="str" cm="1">
        <f t="array" ref="P47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75" s="3">
        <v>17</v>
      </c>
      <c r="R475" s="3" t="str" cm="1">
        <f t="array" ref="R47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75" s="3">
        <v>32</v>
      </c>
      <c r="T475" s="3" t="str" cm="1">
        <f t="array" ref="T47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75" s="3">
        <v>10</v>
      </c>
      <c r="V475" s="3" t="str" cm="1">
        <f t="array" ref="V47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75" s="3">
        <v>21</v>
      </c>
      <c r="X475" s="3" t="str" cm="1">
        <f t="array" ref="X47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76" spans="1:24" x14ac:dyDescent="0.25">
      <c r="A476" s="7">
        <v>547006207</v>
      </c>
      <c r="B476" t="s">
        <v>686</v>
      </c>
      <c r="C476" t="s">
        <v>707</v>
      </c>
      <c r="D476" s="3">
        <v>1</v>
      </c>
      <c r="E476" s="3">
        <v>121</v>
      </c>
      <c r="F476" s="3">
        <v>213</v>
      </c>
      <c r="G476" s="3">
        <v>2</v>
      </c>
      <c r="H476" s="3" t="s">
        <v>8</v>
      </c>
      <c r="I476" s="3">
        <v>18</v>
      </c>
      <c r="J476" s="3" t="str" cm="1">
        <f t="array" ref="J47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76" s="3">
        <v>11</v>
      </c>
      <c r="L476" s="3" t="str" cm="1">
        <f t="array" ref="L47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476" s="3">
        <v>13</v>
      </c>
      <c r="N476" s="3" t="str" cm="1">
        <f t="array" ref="N47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76" s="3">
        <v>16</v>
      </c>
      <c r="P476" s="3" t="str" cm="1">
        <f t="array" ref="P47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76" s="3">
        <v>14</v>
      </c>
      <c r="R476" s="3" t="str" cm="1">
        <f t="array" ref="R47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76" s="3">
        <v>23</v>
      </c>
      <c r="T476" s="3" t="str" cm="1">
        <f t="array" ref="T47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476" s="3">
        <v>8</v>
      </c>
      <c r="V476" s="3" t="str" cm="1">
        <f t="array" ref="V47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76" s="3">
        <v>18</v>
      </c>
      <c r="X476" s="3" t="str" cm="1">
        <f t="array" ref="X47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77" spans="1:24" x14ac:dyDescent="0.25">
      <c r="A477" s="7">
        <v>547006310</v>
      </c>
      <c r="B477" t="s">
        <v>686</v>
      </c>
      <c r="C477" t="s">
        <v>708</v>
      </c>
      <c r="D477" s="3">
        <v>1</v>
      </c>
      <c r="E477" s="3">
        <v>144</v>
      </c>
      <c r="F477" s="3">
        <v>213</v>
      </c>
      <c r="G477" s="3">
        <v>3</v>
      </c>
      <c r="H477" s="3" t="s">
        <v>5</v>
      </c>
      <c r="I477" s="3">
        <v>22</v>
      </c>
      <c r="J477" s="3" t="str" cm="1">
        <f t="array" ref="J47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77" s="3">
        <v>16</v>
      </c>
      <c r="L477" s="3" t="str" cm="1">
        <f t="array" ref="L47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77" s="3">
        <v>14</v>
      </c>
      <c r="N477" s="3" t="str" cm="1">
        <f t="array" ref="N47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77" s="3">
        <v>16</v>
      </c>
      <c r="P477" s="3" t="str" cm="1">
        <f t="array" ref="P47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77" s="3">
        <v>15</v>
      </c>
      <c r="R477" s="3" t="str" cm="1">
        <f t="array" ref="R47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77" s="3">
        <v>30</v>
      </c>
      <c r="T477" s="3" t="str" cm="1">
        <f t="array" ref="T47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77" s="3">
        <v>9</v>
      </c>
      <c r="V477" s="3" t="str" cm="1">
        <f t="array" ref="V47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77" s="3">
        <v>22</v>
      </c>
      <c r="X477" s="3" t="str" cm="1">
        <f t="array" ref="X47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78" spans="1:24" x14ac:dyDescent="0.25">
      <c r="A478" s="7">
        <v>517000060</v>
      </c>
      <c r="B478" t="s">
        <v>686</v>
      </c>
      <c r="C478" t="s">
        <v>709</v>
      </c>
      <c r="D478" s="3">
        <v>1</v>
      </c>
      <c r="E478" s="3">
        <v>132</v>
      </c>
      <c r="F478" s="3">
        <v>213</v>
      </c>
      <c r="G478" s="3">
        <v>2</v>
      </c>
      <c r="H478" s="3" t="s">
        <v>8</v>
      </c>
      <c r="I478" s="3">
        <v>18</v>
      </c>
      <c r="J478" s="3" t="str" cm="1">
        <f t="array" ref="J47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78" s="3">
        <v>13</v>
      </c>
      <c r="L478" s="3" t="str" cm="1">
        <f t="array" ref="L47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78" s="3">
        <v>12</v>
      </c>
      <c r="N478" s="3" t="str" cm="1">
        <f t="array" ref="N47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78" s="3">
        <v>19</v>
      </c>
      <c r="P478" s="3" t="str" cm="1">
        <f t="array" ref="P47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78" s="3">
        <v>10</v>
      </c>
      <c r="R478" s="3" t="str" cm="1">
        <f t="array" ref="R47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478" s="3">
        <v>30</v>
      </c>
      <c r="T478" s="3" t="str" cm="1">
        <f t="array" ref="T47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78" s="3">
        <v>9</v>
      </c>
      <c r="V478" s="3" t="str" cm="1">
        <f t="array" ref="V47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78" s="3">
        <v>21</v>
      </c>
      <c r="X478" s="3" t="str" cm="1">
        <f t="array" ref="X47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79" spans="1:24" x14ac:dyDescent="0.25">
      <c r="A479" s="7">
        <v>547006091</v>
      </c>
      <c r="B479" t="s">
        <v>686</v>
      </c>
      <c r="C479" t="s">
        <v>710</v>
      </c>
      <c r="D479" s="3">
        <v>2</v>
      </c>
      <c r="E479" s="3">
        <v>94</v>
      </c>
      <c r="F479" s="3">
        <v>197</v>
      </c>
      <c r="G479" s="3">
        <v>1</v>
      </c>
      <c r="H479" s="3" t="s">
        <v>7</v>
      </c>
      <c r="I479" s="3">
        <v>11</v>
      </c>
      <c r="J479" s="3" t="str" cm="1">
        <f t="array" ref="J47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479" s="3">
        <v>0</v>
      </c>
      <c r="L479" s="3" t="str" cm="1">
        <f t="array" ref="L47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Ниже базового</v>
      </c>
      <c r="M479" s="3">
        <v>8</v>
      </c>
      <c r="N479" s="3" t="str" cm="1">
        <f t="array" ref="N47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79" s="3">
        <v>16</v>
      </c>
      <c r="P479" s="3" t="str" cm="1">
        <f t="array" ref="P47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79" s="3">
        <v>14</v>
      </c>
      <c r="R479" s="3" t="str" cm="1">
        <f t="array" ref="R47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79" s="3">
        <v>25</v>
      </c>
      <c r="T479" s="3" t="str" cm="1">
        <f t="array" ref="T47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79" s="3">
        <v>8</v>
      </c>
      <c r="V479" s="3" t="str" cm="1">
        <f t="array" ref="V47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79" s="3">
        <v>12</v>
      </c>
      <c r="X479" s="3" t="str" cm="1">
        <f t="array" ref="X47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480" spans="1:24" x14ac:dyDescent="0.25">
      <c r="A480" s="7">
        <v>517000014</v>
      </c>
      <c r="B480" t="s">
        <v>686</v>
      </c>
      <c r="C480" t="s">
        <v>711</v>
      </c>
      <c r="D480" s="3">
        <v>1</v>
      </c>
      <c r="E480" s="3">
        <v>160</v>
      </c>
      <c r="F480" s="3">
        <v>213</v>
      </c>
      <c r="G480" s="3">
        <v>3</v>
      </c>
      <c r="H480" s="3" t="s">
        <v>5</v>
      </c>
      <c r="I480" s="3">
        <v>24</v>
      </c>
      <c r="J480" s="3" t="str" cm="1">
        <f t="array" ref="J48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80" s="3">
        <v>18</v>
      </c>
      <c r="L480" s="3" t="str" cm="1">
        <f t="array" ref="L48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80" s="3">
        <v>15</v>
      </c>
      <c r="N480" s="3" t="str" cm="1">
        <f t="array" ref="N48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80" s="3">
        <v>20</v>
      </c>
      <c r="P480" s="3" t="str" cm="1">
        <f t="array" ref="P48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480" s="3">
        <v>15</v>
      </c>
      <c r="R480" s="3" t="str" cm="1">
        <f t="array" ref="R48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80" s="3">
        <v>34</v>
      </c>
      <c r="T480" s="3" t="str" cm="1">
        <f t="array" ref="T48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80" s="3">
        <v>11</v>
      </c>
      <c r="V480" s="3" t="str" cm="1">
        <f t="array" ref="V48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80" s="3">
        <v>23</v>
      </c>
      <c r="X480" s="3" t="str" cm="1">
        <f t="array" ref="X48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81" spans="1:24" x14ac:dyDescent="0.25">
      <c r="A481" s="7">
        <v>547005980</v>
      </c>
      <c r="B481" t="s">
        <v>686</v>
      </c>
      <c r="C481" t="s">
        <v>712</v>
      </c>
      <c r="D481" s="3">
        <v>1</v>
      </c>
      <c r="E481" s="3">
        <v>112</v>
      </c>
      <c r="F481" s="3">
        <v>213</v>
      </c>
      <c r="G481" s="3">
        <v>2</v>
      </c>
      <c r="H481" s="3" t="s">
        <v>8</v>
      </c>
      <c r="I481" s="3">
        <v>14</v>
      </c>
      <c r="J481" s="3" t="str" cm="1">
        <f t="array" ref="J48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481" s="3">
        <v>13</v>
      </c>
      <c r="L481" s="3" t="str" cm="1">
        <f t="array" ref="L48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81" s="3">
        <v>11</v>
      </c>
      <c r="N481" s="3" t="str" cm="1">
        <f t="array" ref="N48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81" s="3">
        <v>17</v>
      </c>
      <c r="P481" s="3" t="str" cm="1">
        <f t="array" ref="P48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81" s="3">
        <v>9</v>
      </c>
      <c r="R481" s="3" t="str" cm="1">
        <f t="array" ref="R48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481" s="3">
        <v>26</v>
      </c>
      <c r="T481" s="3" t="str" cm="1">
        <f t="array" ref="T48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481" s="3">
        <v>10</v>
      </c>
      <c r="V481" s="3" t="str" cm="1">
        <f t="array" ref="V48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81" s="3">
        <v>12</v>
      </c>
      <c r="X481" s="3" t="str" cm="1">
        <f t="array" ref="X48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482" spans="1:24" x14ac:dyDescent="0.25">
      <c r="A482" s="7">
        <v>547006077</v>
      </c>
      <c r="B482" t="s">
        <v>686</v>
      </c>
      <c r="C482" t="s">
        <v>713</v>
      </c>
      <c r="D482" s="3">
        <v>1</v>
      </c>
      <c r="E482" s="3">
        <v>110</v>
      </c>
      <c r="F482" s="3">
        <v>213</v>
      </c>
      <c r="G482" s="3">
        <v>2</v>
      </c>
      <c r="H482" s="3" t="s">
        <v>8</v>
      </c>
      <c r="I482" s="3">
        <v>16</v>
      </c>
      <c r="J482" s="3" t="str" cm="1">
        <f t="array" ref="J48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482" s="3">
        <v>11</v>
      </c>
      <c r="L482" s="3" t="str" cm="1">
        <f t="array" ref="L48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482" s="3">
        <v>10</v>
      </c>
      <c r="N482" s="3" t="str" cm="1">
        <f t="array" ref="N48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82" s="3">
        <v>16</v>
      </c>
      <c r="P482" s="3" t="str" cm="1">
        <f t="array" ref="P48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82" s="3">
        <v>11</v>
      </c>
      <c r="R482" s="3" t="str" cm="1">
        <f t="array" ref="R48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482" s="3">
        <v>23</v>
      </c>
      <c r="T482" s="3" t="str" cm="1">
        <f t="array" ref="T48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482" s="3">
        <v>11</v>
      </c>
      <c r="V482" s="3" t="str" cm="1">
        <f t="array" ref="V48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82" s="3">
        <v>12</v>
      </c>
      <c r="X482" s="3" t="str" cm="1">
        <f t="array" ref="X48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483" spans="1:24" x14ac:dyDescent="0.25">
      <c r="A483" s="7">
        <v>547006045</v>
      </c>
      <c r="B483" t="s">
        <v>686</v>
      </c>
      <c r="C483" t="s">
        <v>714</v>
      </c>
      <c r="D483" s="3">
        <v>1</v>
      </c>
      <c r="E483" s="3">
        <v>136</v>
      </c>
      <c r="F483" s="3">
        <v>213</v>
      </c>
      <c r="G483" s="3">
        <v>3</v>
      </c>
      <c r="H483" s="3" t="s">
        <v>5</v>
      </c>
      <c r="I483" s="3">
        <v>17</v>
      </c>
      <c r="J483" s="3" t="str" cm="1">
        <f t="array" ref="J48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83" s="3">
        <v>15</v>
      </c>
      <c r="L483" s="3" t="str" cm="1">
        <f t="array" ref="L48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83" s="3">
        <v>11</v>
      </c>
      <c r="N483" s="3" t="str" cm="1">
        <f t="array" ref="N48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83" s="3">
        <v>18</v>
      </c>
      <c r="P483" s="3" t="str" cm="1">
        <f t="array" ref="P48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83" s="3">
        <v>12</v>
      </c>
      <c r="R483" s="3" t="str" cm="1">
        <f t="array" ref="R48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483" s="3">
        <v>30</v>
      </c>
      <c r="T483" s="3" t="str" cm="1">
        <f t="array" ref="T48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83" s="3">
        <v>11</v>
      </c>
      <c r="V483" s="3" t="str" cm="1">
        <f t="array" ref="V48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83" s="3">
        <v>22</v>
      </c>
      <c r="X483" s="3" t="str" cm="1">
        <f t="array" ref="X48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84" spans="1:24" x14ac:dyDescent="0.25">
      <c r="A484" s="7">
        <v>547006359</v>
      </c>
      <c r="B484" t="s">
        <v>686</v>
      </c>
      <c r="C484" t="s">
        <v>715</v>
      </c>
      <c r="D484" s="3">
        <v>1</v>
      </c>
      <c r="E484" s="3">
        <v>124</v>
      </c>
      <c r="F484" s="3">
        <v>213</v>
      </c>
      <c r="G484" s="3">
        <v>2</v>
      </c>
      <c r="H484" s="3" t="s">
        <v>8</v>
      </c>
      <c r="I484" s="3">
        <v>21</v>
      </c>
      <c r="J484" s="3" t="str" cm="1">
        <f t="array" ref="J48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84" s="3">
        <v>10</v>
      </c>
      <c r="L484" s="3" t="str" cm="1">
        <f t="array" ref="L48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484" s="3">
        <v>12</v>
      </c>
      <c r="N484" s="3" t="str" cm="1">
        <f t="array" ref="N48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84" s="3">
        <v>17</v>
      </c>
      <c r="P484" s="3" t="str" cm="1">
        <f t="array" ref="P48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84" s="3">
        <v>11</v>
      </c>
      <c r="R484" s="3" t="str" cm="1">
        <f t="array" ref="R48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484" s="3">
        <v>32</v>
      </c>
      <c r="T484" s="3" t="str" cm="1">
        <f t="array" ref="T48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84" s="3">
        <v>6</v>
      </c>
      <c r="V484" s="3" t="str" cm="1">
        <f t="array" ref="V48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484" s="3">
        <v>15</v>
      </c>
      <c r="X484" s="3" t="str" cm="1">
        <f t="array" ref="X48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485" spans="1:24" x14ac:dyDescent="0.25">
      <c r="A485" s="7">
        <v>517000021</v>
      </c>
      <c r="B485" t="s">
        <v>686</v>
      </c>
      <c r="C485" t="s">
        <v>716</v>
      </c>
      <c r="D485" s="3">
        <v>1</v>
      </c>
      <c r="E485" s="3">
        <v>124</v>
      </c>
      <c r="F485" s="3">
        <v>213</v>
      </c>
      <c r="G485" s="3">
        <v>3</v>
      </c>
      <c r="H485" s="3" t="s">
        <v>5</v>
      </c>
      <c r="I485" s="3">
        <v>18</v>
      </c>
      <c r="J485" s="3" t="str" cm="1">
        <f t="array" ref="J48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85" s="3">
        <v>12</v>
      </c>
      <c r="L485" s="3" t="str" cm="1">
        <f t="array" ref="L48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485" s="3">
        <v>11</v>
      </c>
      <c r="N485" s="3" t="str" cm="1">
        <f t="array" ref="N48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85" s="3">
        <v>15</v>
      </c>
      <c r="P485" s="3" t="str" cm="1">
        <f t="array" ref="P48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485" s="3">
        <v>14</v>
      </c>
      <c r="R485" s="3" t="str" cm="1">
        <f t="array" ref="R48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85" s="3">
        <v>28</v>
      </c>
      <c r="T485" s="3" t="str" cm="1">
        <f t="array" ref="T48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485" s="3">
        <v>10</v>
      </c>
      <c r="V485" s="3" t="str" cm="1">
        <f t="array" ref="V48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85" s="3">
        <v>16</v>
      </c>
      <c r="X485" s="3" t="str" cm="1">
        <f t="array" ref="X48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486" spans="1:24" x14ac:dyDescent="0.25">
      <c r="A486" s="7">
        <v>517011954</v>
      </c>
      <c r="B486" t="s">
        <v>686</v>
      </c>
      <c r="C486" t="s">
        <v>717</v>
      </c>
      <c r="D486" s="3">
        <v>1</v>
      </c>
      <c r="E486" s="3">
        <v>114</v>
      </c>
      <c r="F486" s="3">
        <v>213</v>
      </c>
      <c r="G486" s="3">
        <v>2</v>
      </c>
      <c r="H486" s="3" t="s">
        <v>8</v>
      </c>
      <c r="I486" s="3">
        <v>12</v>
      </c>
      <c r="J486" s="3" t="str" cm="1">
        <f t="array" ref="J48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486" s="3">
        <v>14</v>
      </c>
      <c r="L486" s="3" t="str" cm="1">
        <f t="array" ref="L48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86" s="3">
        <v>10</v>
      </c>
      <c r="N486" s="3" t="str" cm="1">
        <f t="array" ref="N48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86" s="3">
        <v>17</v>
      </c>
      <c r="P486" s="3" t="str" cm="1">
        <f t="array" ref="P48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86" s="3">
        <v>13</v>
      </c>
      <c r="R486" s="3" t="str" cm="1">
        <f t="array" ref="R48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86" s="3">
        <v>29</v>
      </c>
      <c r="T486" s="3" t="str" cm="1">
        <f t="array" ref="T48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86" s="3">
        <v>7</v>
      </c>
      <c r="V486" s="3" t="str" cm="1">
        <f t="array" ref="V48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486" s="3">
        <v>12</v>
      </c>
      <c r="X486" s="3" t="str" cm="1">
        <f t="array" ref="X48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487" spans="1:24" x14ac:dyDescent="0.25">
      <c r="A487" s="7">
        <v>517015772</v>
      </c>
      <c r="B487" t="s">
        <v>686</v>
      </c>
      <c r="C487" t="s">
        <v>718</v>
      </c>
      <c r="D487" s="3">
        <v>6</v>
      </c>
      <c r="E487" s="3">
        <v>138</v>
      </c>
      <c r="F487" s="3">
        <v>192</v>
      </c>
      <c r="G487" s="3">
        <v>3</v>
      </c>
      <c r="H487" s="3" t="s">
        <v>5</v>
      </c>
      <c r="I487" s="3">
        <v>19</v>
      </c>
      <c r="J487" s="3" t="str" cm="1">
        <f t="array" ref="J48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87" s="3">
        <v>15</v>
      </c>
      <c r="L487" s="3" t="str" cm="1">
        <f t="array" ref="L48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87" s="3">
        <v>12</v>
      </c>
      <c r="N487" s="3" t="str" cm="1">
        <f t="array" ref="N48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87" s="3">
        <v>19</v>
      </c>
      <c r="P487" s="3" t="str" cm="1">
        <f t="array" ref="P48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87" s="3">
        <v>16</v>
      </c>
      <c r="R487" s="3" t="str" cm="1">
        <f t="array" ref="R48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87" s="3">
        <v>26</v>
      </c>
      <c r="T487" s="3" t="str" cm="1">
        <f t="array" ref="T48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87" s="3">
        <v>10</v>
      </c>
      <c r="V487" s="3" t="str" cm="1">
        <f t="array" ref="V48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87" s="3">
        <v>21</v>
      </c>
      <c r="X487" s="3" t="str" cm="1">
        <f t="array" ref="X48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88" spans="1:24" x14ac:dyDescent="0.25">
      <c r="A488" s="7">
        <v>547006020</v>
      </c>
      <c r="B488" t="s">
        <v>686</v>
      </c>
      <c r="C488" t="s">
        <v>719</v>
      </c>
      <c r="D488" s="3">
        <v>1</v>
      </c>
      <c r="E488" s="3">
        <v>138</v>
      </c>
      <c r="F488" s="3">
        <v>213</v>
      </c>
      <c r="G488" s="3">
        <v>2</v>
      </c>
      <c r="H488" s="3" t="s">
        <v>8</v>
      </c>
      <c r="I488" s="3">
        <v>25</v>
      </c>
      <c r="J488" s="3" t="str" cm="1">
        <f t="array" ref="J48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88" s="3">
        <v>13</v>
      </c>
      <c r="L488" s="3" t="str" cm="1">
        <f t="array" ref="L48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88" s="3">
        <v>14</v>
      </c>
      <c r="N488" s="3" t="str" cm="1">
        <f t="array" ref="N48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88" s="3">
        <v>16</v>
      </c>
      <c r="P488" s="3" t="str" cm="1">
        <f t="array" ref="P48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88" s="3">
        <v>11</v>
      </c>
      <c r="R488" s="3" t="str" cm="1">
        <f t="array" ref="R48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488" s="3">
        <v>34</v>
      </c>
      <c r="T488" s="3" t="str" cm="1">
        <f t="array" ref="T48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88" s="3">
        <v>9</v>
      </c>
      <c r="V488" s="3" t="str" cm="1">
        <f t="array" ref="V48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88" s="3">
        <v>16</v>
      </c>
      <c r="X488" s="3" t="str" cm="1">
        <f t="array" ref="X48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489" spans="1:24" x14ac:dyDescent="0.25">
      <c r="A489" s="7">
        <v>517013006</v>
      </c>
      <c r="B489" t="s">
        <v>686</v>
      </c>
      <c r="C489" t="s">
        <v>720</v>
      </c>
      <c r="D489" s="3">
        <v>1</v>
      </c>
      <c r="E489" s="3">
        <v>130</v>
      </c>
      <c r="F489" s="3">
        <v>213</v>
      </c>
      <c r="G489" s="3">
        <v>3</v>
      </c>
      <c r="H489" s="3" t="s">
        <v>5</v>
      </c>
      <c r="I489" s="3">
        <v>21</v>
      </c>
      <c r="J489" s="3" t="str" cm="1">
        <f t="array" ref="J48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89" s="3">
        <v>11</v>
      </c>
      <c r="L489" s="3" t="str" cm="1">
        <f t="array" ref="L48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489" s="3">
        <v>10</v>
      </c>
      <c r="N489" s="3" t="str" cm="1">
        <f t="array" ref="N48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89" s="3">
        <v>20</v>
      </c>
      <c r="P489" s="3" t="str" cm="1">
        <f t="array" ref="P48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489" s="3">
        <v>12</v>
      </c>
      <c r="R489" s="3" t="str" cm="1">
        <f t="array" ref="R48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489" s="3">
        <v>31</v>
      </c>
      <c r="T489" s="3" t="str" cm="1">
        <f t="array" ref="T48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89" s="3">
        <v>9</v>
      </c>
      <c r="V489" s="3" t="str" cm="1">
        <f t="array" ref="V48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89" s="3">
        <v>16</v>
      </c>
      <c r="X489" s="3" t="str" cm="1">
        <f t="array" ref="X48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490" spans="1:24" x14ac:dyDescent="0.25">
      <c r="A490" s="7">
        <v>547005965</v>
      </c>
      <c r="B490" t="s">
        <v>686</v>
      </c>
      <c r="C490" t="s">
        <v>721</v>
      </c>
      <c r="D490" s="3">
        <v>1</v>
      </c>
      <c r="E490" s="3">
        <v>141</v>
      </c>
      <c r="F490" s="3">
        <v>213</v>
      </c>
      <c r="G490" s="3">
        <v>3</v>
      </c>
      <c r="H490" s="3" t="s">
        <v>5</v>
      </c>
      <c r="I490" s="3">
        <v>23</v>
      </c>
      <c r="J490" s="3" t="str" cm="1">
        <f t="array" ref="J49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90" s="3">
        <v>13</v>
      </c>
      <c r="L490" s="3" t="str" cm="1">
        <f t="array" ref="L49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90" s="3">
        <v>16</v>
      </c>
      <c r="N490" s="3" t="str" cm="1">
        <f t="array" ref="N49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90" s="3">
        <v>16</v>
      </c>
      <c r="P490" s="3" t="str" cm="1">
        <f t="array" ref="P49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90" s="3">
        <v>14</v>
      </c>
      <c r="R490" s="3" t="str" cm="1">
        <f t="array" ref="R49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90" s="3">
        <v>29</v>
      </c>
      <c r="T490" s="3" t="str" cm="1">
        <f t="array" ref="T49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90" s="3">
        <v>11</v>
      </c>
      <c r="V490" s="3" t="str" cm="1">
        <f t="array" ref="V49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90" s="3">
        <v>19</v>
      </c>
      <c r="X490" s="3" t="str" cm="1">
        <f t="array" ref="X49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91" spans="1:24" x14ac:dyDescent="0.25">
      <c r="A491" s="7">
        <v>517015613</v>
      </c>
      <c r="B491" t="s">
        <v>686</v>
      </c>
      <c r="C491" t="s">
        <v>722</v>
      </c>
      <c r="D491" s="3">
        <v>1</v>
      </c>
      <c r="E491" s="3">
        <v>158</v>
      </c>
      <c r="F491" s="3">
        <v>213</v>
      </c>
      <c r="G491" s="3">
        <v>3</v>
      </c>
      <c r="H491" s="3" t="s">
        <v>5</v>
      </c>
      <c r="I491" s="3">
        <v>26</v>
      </c>
      <c r="J491" s="3" t="str" cm="1">
        <f t="array" ref="J49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91" s="3">
        <v>15</v>
      </c>
      <c r="L491" s="3" t="str" cm="1">
        <f t="array" ref="L49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91" s="3">
        <v>14</v>
      </c>
      <c r="N491" s="3" t="str" cm="1">
        <f t="array" ref="N49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91" s="3">
        <v>18</v>
      </c>
      <c r="P491" s="3" t="str" cm="1">
        <f t="array" ref="P49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91" s="3">
        <v>15</v>
      </c>
      <c r="R491" s="3" t="str" cm="1">
        <f t="array" ref="R49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91" s="3">
        <v>39</v>
      </c>
      <c r="T491" s="3" t="str" cm="1">
        <f t="array" ref="T49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91" s="3">
        <v>11</v>
      </c>
      <c r="V491" s="3" t="str" cm="1">
        <f t="array" ref="V49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91" s="3">
        <v>20</v>
      </c>
      <c r="X491" s="3" t="str" cm="1">
        <f t="array" ref="X49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92" spans="1:24" x14ac:dyDescent="0.25">
      <c r="A492" s="7">
        <v>547006158</v>
      </c>
      <c r="B492" t="s">
        <v>686</v>
      </c>
      <c r="C492" t="s">
        <v>723</v>
      </c>
      <c r="D492" s="3">
        <v>6</v>
      </c>
      <c r="E492" s="3">
        <v>131</v>
      </c>
      <c r="F492" s="3">
        <v>192</v>
      </c>
      <c r="G492" s="3">
        <v>3</v>
      </c>
      <c r="H492" s="3" t="s">
        <v>5</v>
      </c>
      <c r="I492" s="3">
        <v>22</v>
      </c>
      <c r="J492" s="3" t="str" cm="1">
        <f t="array" ref="J49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92" s="3">
        <v>17</v>
      </c>
      <c r="L492" s="3" t="str" cm="1">
        <f t="array" ref="L49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92" s="3">
        <v>12</v>
      </c>
      <c r="N492" s="3" t="str" cm="1">
        <f t="array" ref="N49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92" s="3">
        <v>17</v>
      </c>
      <c r="P492" s="3" t="str" cm="1">
        <f t="array" ref="P49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92" s="3">
        <v>14</v>
      </c>
      <c r="R492" s="3" t="str" cm="1">
        <f t="array" ref="R49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92" s="3">
        <v>18</v>
      </c>
      <c r="T492" s="3" t="str" cm="1">
        <f t="array" ref="T49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492" s="3">
        <v>11</v>
      </c>
      <c r="V492" s="3" t="str" cm="1">
        <f t="array" ref="V49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92" s="3">
        <v>20</v>
      </c>
      <c r="X492" s="3" t="str" cm="1">
        <f t="array" ref="X49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93" spans="1:24" x14ac:dyDescent="0.25">
      <c r="A493" s="7">
        <v>547005997</v>
      </c>
      <c r="B493" t="s">
        <v>686</v>
      </c>
      <c r="C493" t="s">
        <v>724</v>
      </c>
      <c r="D493" s="3">
        <v>5</v>
      </c>
      <c r="E493" s="3">
        <v>141</v>
      </c>
      <c r="F493" s="3">
        <v>208</v>
      </c>
      <c r="G493" s="3">
        <v>3</v>
      </c>
      <c r="H493" s="3" t="s">
        <v>5</v>
      </c>
      <c r="I493" s="3">
        <v>22</v>
      </c>
      <c r="J493" s="3" t="str" cm="1">
        <f t="array" ref="J49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93" s="3">
        <v>16</v>
      </c>
      <c r="L493" s="3" t="str" cm="1">
        <f t="array" ref="L49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93" s="3">
        <v>13</v>
      </c>
      <c r="N493" s="3" t="str" cm="1">
        <f t="array" ref="N49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93" s="3">
        <v>19</v>
      </c>
      <c r="P493" s="3" t="str" cm="1">
        <f t="array" ref="P49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93" s="3">
        <v>14</v>
      </c>
      <c r="R493" s="3" t="str" cm="1">
        <f t="array" ref="R49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93" s="3">
        <v>26</v>
      </c>
      <c r="T493" s="3" t="str" cm="1">
        <f t="array" ref="T49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93" s="3">
        <v>10</v>
      </c>
      <c r="V493" s="3" t="str" cm="1">
        <f t="array" ref="V49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93" s="3">
        <v>21</v>
      </c>
      <c r="X493" s="3" t="str" cm="1">
        <f t="array" ref="X49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94" spans="1:24" x14ac:dyDescent="0.25">
      <c r="A494" s="7">
        <v>517015620</v>
      </c>
      <c r="B494" t="s">
        <v>686</v>
      </c>
      <c r="C494" t="s">
        <v>725</v>
      </c>
      <c r="D494" s="3">
        <v>5</v>
      </c>
      <c r="E494" s="3">
        <v>84</v>
      </c>
      <c r="F494" s="3">
        <v>208</v>
      </c>
      <c r="G494" s="3">
        <v>2</v>
      </c>
      <c r="H494" s="3" t="s">
        <v>8</v>
      </c>
      <c r="I494" s="3">
        <v>12</v>
      </c>
      <c r="J494" s="3" t="str" cm="1">
        <f t="array" ref="J49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494" s="3">
        <v>9</v>
      </c>
      <c r="L494" s="3" t="str" cm="1">
        <f t="array" ref="L49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494" s="3">
        <v>9</v>
      </c>
      <c r="N494" s="3" t="str" cm="1">
        <f t="array" ref="N49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94" s="3">
        <v>12</v>
      </c>
      <c r="P494" s="3" t="str" cm="1">
        <f t="array" ref="P49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494" s="3">
        <v>7</v>
      </c>
      <c r="R494" s="3" t="str" cm="1">
        <f t="array" ref="R49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494" s="3">
        <v>18</v>
      </c>
      <c r="T494" s="3" t="str" cm="1">
        <f t="array" ref="T49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494" s="3">
        <v>5</v>
      </c>
      <c r="V494" s="3" t="str" cm="1">
        <f t="array" ref="V49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494" s="3">
        <v>12</v>
      </c>
      <c r="X494" s="3" t="str" cm="1">
        <f t="array" ref="X49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495" spans="1:24" x14ac:dyDescent="0.25">
      <c r="A495" s="7">
        <v>517011591</v>
      </c>
      <c r="B495" t="s">
        <v>686</v>
      </c>
      <c r="C495" t="s">
        <v>726</v>
      </c>
      <c r="D495" s="3">
        <v>1</v>
      </c>
      <c r="E495" s="3">
        <v>173</v>
      </c>
      <c r="F495" s="3">
        <v>213</v>
      </c>
      <c r="G495" s="3">
        <v>3</v>
      </c>
      <c r="H495" s="3" t="s">
        <v>5</v>
      </c>
      <c r="I495" s="3">
        <v>22</v>
      </c>
      <c r="J495" s="3" t="str" cm="1">
        <f t="array" ref="J49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95" s="3">
        <v>20</v>
      </c>
      <c r="L495" s="3" t="str" cm="1">
        <f t="array" ref="L49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95" s="3">
        <v>17</v>
      </c>
      <c r="N495" s="3" t="str" cm="1">
        <f t="array" ref="N49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495" s="3">
        <v>20</v>
      </c>
      <c r="P495" s="3" t="str" cm="1">
        <f t="array" ref="P49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495" s="3">
        <v>19</v>
      </c>
      <c r="R495" s="3" t="str" cm="1">
        <f t="array" ref="R49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95" s="3">
        <v>38</v>
      </c>
      <c r="T495" s="3" t="str" cm="1">
        <f t="array" ref="T49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95" s="3">
        <v>13</v>
      </c>
      <c r="V495" s="3" t="str" cm="1">
        <f t="array" ref="V49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95" s="3">
        <v>24</v>
      </c>
      <c r="X495" s="3" t="str" cm="1">
        <f t="array" ref="X49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96" spans="1:24" x14ac:dyDescent="0.25">
      <c r="A496" s="7">
        <v>547005838</v>
      </c>
      <c r="B496" t="s">
        <v>686</v>
      </c>
      <c r="C496" t="s">
        <v>727</v>
      </c>
      <c r="D496" s="3">
        <v>5</v>
      </c>
      <c r="E496" s="3">
        <v>114</v>
      </c>
      <c r="F496" s="3">
        <v>208</v>
      </c>
      <c r="G496" s="3">
        <v>2</v>
      </c>
      <c r="H496" s="3" t="s">
        <v>8</v>
      </c>
      <c r="I496" s="3">
        <v>12</v>
      </c>
      <c r="J496" s="3" t="str" cm="1">
        <f t="array" ref="J49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496" s="3">
        <v>11</v>
      </c>
      <c r="L496" s="3" t="str" cm="1">
        <f t="array" ref="L49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496" s="3">
        <v>13</v>
      </c>
      <c r="N496" s="3" t="str" cm="1">
        <f t="array" ref="N49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96" s="3">
        <v>18</v>
      </c>
      <c r="P496" s="3" t="str" cm="1">
        <f t="array" ref="P49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96" s="3">
        <v>13</v>
      </c>
      <c r="R496" s="3" t="str" cm="1">
        <f t="array" ref="R49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96" s="3">
        <v>21</v>
      </c>
      <c r="T496" s="3" t="str" cm="1">
        <f t="array" ref="T49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496" s="3">
        <v>10</v>
      </c>
      <c r="V496" s="3" t="str" cm="1">
        <f t="array" ref="V49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96" s="3">
        <v>16</v>
      </c>
      <c r="X496" s="3" t="str" cm="1">
        <f t="array" ref="X49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497" spans="1:24" x14ac:dyDescent="0.25">
      <c r="A497" s="7">
        <v>517008207</v>
      </c>
      <c r="B497" t="s">
        <v>686</v>
      </c>
      <c r="C497" t="s">
        <v>728</v>
      </c>
      <c r="D497" s="3">
        <v>1</v>
      </c>
      <c r="E497" s="3">
        <v>126</v>
      </c>
      <c r="F497" s="3">
        <v>213</v>
      </c>
      <c r="G497" s="3">
        <v>2</v>
      </c>
      <c r="H497" s="3" t="s">
        <v>8</v>
      </c>
      <c r="I497" s="3">
        <v>21</v>
      </c>
      <c r="J497" s="3" t="str" cm="1">
        <f t="array" ref="J49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97" s="3">
        <v>14</v>
      </c>
      <c r="L497" s="3" t="str" cm="1">
        <f t="array" ref="L49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97" s="3">
        <v>8</v>
      </c>
      <c r="N497" s="3" t="str" cm="1">
        <f t="array" ref="N49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497" s="3">
        <v>14</v>
      </c>
      <c r="P497" s="3" t="str" cm="1">
        <f t="array" ref="P49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497" s="3">
        <v>13</v>
      </c>
      <c r="R497" s="3" t="str" cm="1">
        <f t="array" ref="R49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97" s="3">
        <v>32</v>
      </c>
      <c r="T497" s="3" t="str" cm="1">
        <f t="array" ref="T49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97" s="3">
        <v>8</v>
      </c>
      <c r="V497" s="3" t="str" cm="1">
        <f t="array" ref="V49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97" s="3">
        <v>16</v>
      </c>
      <c r="X497" s="3" t="str" cm="1">
        <f t="array" ref="X49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498" spans="1:24" x14ac:dyDescent="0.25">
      <c r="A498" s="7">
        <v>547006366</v>
      </c>
      <c r="B498" t="s">
        <v>686</v>
      </c>
      <c r="C498" t="s">
        <v>729</v>
      </c>
      <c r="D498" s="3">
        <v>1</v>
      </c>
      <c r="E498" s="3">
        <v>151</v>
      </c>
      <c r="F498" s="3">
        <v>213</v>
      </c>
      <c r="G498" s="3">
        <v>3</v>
      </c>
      <c r="H498" s="3" t="s">
        <v>5</v>
      </c>
      <c r="I498" s="3">
        <v>20</v>
      </c>
      <c r="J498" s="3" t="str" cm="1">
        <f t="array" ref="J49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98" s="3">
        <v>14</v>
      </c>
      <c r="L498" s="3" t="str" cm="1">
        <f t="array" ref="L49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498" s="3">
        <v>14</v>
      </c>
      <c r="N498" s="3" t="str" cm="1">
        <f t="array" ref="N49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498" s="3">
        <v>19</v>
      </c>
      <c r="P498" s="3" t="str" cm="1">
        <f t="array" ref="P49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98" s="3">
        <v>17</v>
      </c>
      <c r="R498" s="3" t="str" cm="1">
        <f t="array" ref="R49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98" s="3">
        <v>36</v>
      </c>
      <c r="T498" s="3" t="str" cm="1">
        <f t="array" ref="T49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98" s="3">
        <v>10</v>
      </c>
      <c r="V498" s="3" t="str" cm="1">
        <f t="array" ref="V49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498" s="3">
        <v>21</v>
      </c>
      <c r="X498" s="3" t="str" cm="1">
        <f t="array" ref="X49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499" spans="1:24" x14ac:dyDescent="0.25">
      <c r="A499" s="7">
        <v>518001606</v>
      </c>
      <c r="B499" t="s">
        <v>730</v>
      </c>
      <c r="C499" t="s">
        <v>731</v>
      </c>
      <c r="D499" s="3">
        <v>6</v>
      </c>
      <c r="E499" s="3">
        <v>154</v>
      </c>
      <c r="F499" s="3">
        <v>192</v>
      </c>
      <c r="G499" s="3">
        <v>3</v>
      </c>
      <c r="H499" s="3" t="s">
        <v>5</v>
      </c>
      <c r="I499" s="3">
        <v>23</v>
      </c>
      <c r="J499" s="3" t="str" cm="1">
        <f t="array" ref="J49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499" s="3">
        <v>17</v>
      </c>
      <c r="L499" s="3" t="str" cm="1">
        <f t="array" ref="L49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499" s="3">
        <v>16</v>
      </c>
      <c r="N499" s="3" t="str" cm="1">
        <f t="array" ref="N49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499" s="3">
        <v>19</v>
      </c>
      <c r="P499" s="3" t="str" cm="1">
        <f t="array" ref="P49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499" s="3">
        <v>17</v>
      </c>
      <c r="R499" s="3" t="str" cm="1">
        <f t="array" ref="R49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499" s="3">
        <v>23</v>
      </c>
      <c r="T499" s="3" t="str" cm="1">
        <f t="array" ref="T49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499" s="3">
        <v>13</v>
      </c>
      <c r="V499" s="3" t="str" cm="1">
        <f t="array" ref="V49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499" s="3">
        <v>26</v>
      </c>
      <c r="X499" s="3" t="str" cm="1">
        <f t="array" ref="X49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500" spans="1:24" x14ac:dyDescent="0.25">
      <c r="A500" s="7">
        <v>518001564</v>
      </c>
      <c r="B500" t="s">
        <v>730</v>
      </c>
      <c r="C500" t="s">
        <v>732</v>
      </c>
      <c r="D500" s="3">
        <v>1</v>
      </c>
      <c r="E500" s="3">
        <v>100</v>
      </c>
      <c r="F500" s="3">
        <v>213</v>
      </c>
      <c r="G500" s="3">
        <v>1</v>
      </c>
      <c r="H500" s="3" t="s">
        <v>7</v>
      </c>
      <c r="I500" s="3">
        <v>22</v>
      </c>
      <c r="J500" s="3" t="str" cm="1">
        <f t="array" ref="J50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00" s="3">
        <v>12</v>
      </c>
      <c r="L500" s="3" t="str" cm="1">
        <f t="array" ref="L50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500" s="3">
        <v>0</v>
      </c>
      <c r="N500" s="3" t="str" cm="1">
        <f t="array" ref="N50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500" s="3">
        <v>19</v>
      </c>
      <c r="P500" s="3" t="str" cm="1">
        <f t="array" ref="P50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00" s="3">
        <v>17</v>
      </c>
      <c r="R500" s="3" t="str" cm="1">
        <f t="array" ref="R50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00" s="3">
        <v>0</v>
      </c>
      <c r="T500" s="3" t="str" cm="1">
        <f t="array" ref="T50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500" s="3">
        <v>13</v>
      </c>
      <c r="V500" s="3" t="str" cm="1">
        <f t="array" ref="V50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500" s="3">
        <v>17</v>
      </c>
      <c r="X500" s="3" t="str" cm="1">
        <f t="array" ref="X50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01" spans="1:24" x14ac:dyDescent="0.25">
      <c r="A501" s="7">
        <v>518001620</v>
      </c>
      <c r="B501" t="s">
        <v>730</v>
      </c>
      <c r="C501" t="s">
        <v>733</v>
      </c>
      <c r="D501" s="3">
        <v>2</v>
      </c>
      <c r="E501" s="3">
        <v>134</v>
      </c>
      <c r="F501" s="3">
        <v>197</v>
      </c>
      <c r="G501" s="3">
        <v>3</v>
      </c>
      <c r="H501" s="3" t="s">
        <v>5</v>
      </c>
      <c r="I501" s="3">
        <v>17</v>
      </c>
      <c r="J501" s="3" t="str" cm="1">
        <f t="array" ref="J50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01" s="3">
        <v>21</v>
      </c>
      <c r="L501" s="3" t="str" cm="1">
        <f t="array" ref="L50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01" s="3">
        <v>13</v>
      </c>
      <c r="N501" s="3" t="str" cm="1">
        <f t="array" ref="N50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501" s="3">
        <v>16</v>
      </c>
      <c r="P501" s="3" t="str" cm="1">
        <f t="array" ref="P50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01" s="3">
        <v>16</v>
      </c>
      <c r="R501" s="3" t="str" cm="1">
        <f t="array" ref="R50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01" s="3">
        <v>21</v>
      </c>
      <c r="T501" s="3" t="str" cm="1">
        <f t="array" ref="T50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501" s="3">
        <v>8</v>
      </c>
      <c r="V501" s="3" t="str" cm="1">
        <f t="array" ref="V50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01" s="3">
        <v>22</v>
      </c>
      <c r="X501" s="3" t="str" cm="1">
        <f t="array" ref="X50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02" spans="1:24" x14ac:dyDescent="0.25">
      <c r="A502" s="7">
        <v>518001540</v>
      </c>
      <c r="B502" t="s">
        <v>730</v>
      </c>
      <c r="C502" t="s">
        <v>734</v>
      </c>
      <c r="D502" s="3">
        <v>2</v>
      </c>
      <c r="E502" s="3">
        <v>139</v>
      </c>
      <c r="F502" s="3">
        <v>197</v>
      </c>
      <c r="G502" s="3">
        <v>3</v>
      </c>
      <c r="H502" s="3" t="s">
        <v>5</v>
      </c>
      <c r="I502" s="3">
        <v>25</v>
      </c>
      <c r="J502" s="3" t="str" cm="1">
        <f t="array" ref="J50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02" s="3">
        <v>17</v>
      </c>
      <c r="L502" s="3" t="str" cm="1">
        <f t="array" ref="L50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02" s="3">
        <v>14</v>
      </c>
      <c r="N502" s="3" t="str" cm="1">
        <f t="array" ref="N50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502" s="3">
        <v>15</v>
      </c>
      <c r="P502" s="3" t="str" cm="1">
        <f t="array" ref="P50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502" s="3">
        <v>14</v>
      </c>
      <c r="R502" s="3" t="str" cm="1">
        <f t="array" ref="R50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02" s="3">
        <v>27</v>
      </c>
      <c r="T502" s="3" t="str" cm="1">
        <f t="array" ref="T50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02" s="3">
        <v>10</v>
      </c>
      <c r="V502" s="3" t="str" cm="1">
        <f t="array" ref="V50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02" s="3">
        <v>17</v>
      </c>
      <c r="X502" s="3" t="str" cm="1">
        <f t="array" ref="X50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03" spans="1:24" x14ac:dyDescent="0.25">
      <c r="A503" s="7">
        <v>518001557</v>
      </c>
      <c r="B503" t="s">
        <v>730</v>
      </c>
      <c r="C503" t="s">
        <v>735</v>
      </c>
      <c r="D503" s="3">
        <v>5</v>
      </c>
      <c r="E503" s="3">
        <v>151</v>
      </c>
      <c r="F503" s="3">
        <v>208</v>
      </c>
      <c r="G503" s="3">
        <v>3</v>
      </c>
      <c r="H503" s="3" t="s">
        <v>5</v>
      </c>
      <c r="I503" s="3">
        <v>22</v>
      </c>
      <c r="J503" s="3" t="str" cm="1">
        <f t="array" ref="J50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03" s="3">
        <v>18</v>
      </c>
      <c r="L503" s="3" t="str" cm="1">
        <f t="array" ref="L50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03" s="3">
        <v>13</v>
      </c>
      <c r="N503" s="3" t="str" cm="1">
        <f t="array" ref="N50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03" s="3">
        <v>16</v>
      </c>
      <c r="P503" s="3" t="str" cm="1">
        <f t="array" ref="P50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03" s="3">
        <v>17</v>
      </c>
      <c r="R503" s="3" t="str" cm="1">
        <f t="array" ref="R50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03" s="3">
        <v>32</v>
      </c>
      <c r="T503" s="3" t="str" cm="1">
        <f t="array" ref="T50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03" s="3">
        <v>12</v>
      </c>
      <c r="V503" s="3" t="str" cm="1">
        <f t="array" ref="V50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503" s="3">
        <v>21</v>
      </c>
      <c r="X503" s="3" t="str" cm="1">
        <f t="array" ref="X50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04" spans="1:24" x14ac:dyDescent="0.25">
      <c r="A504" s="7">
        <v>518002198</v>
      </c>
      <c r="B504" t="s">
        <v>730</v>
      </c>
      <c r="C504" t="s">
        <v>736</v>
      </c>
      <c r="D504" s="3">
        <v>2</v>
      </c>
      <c r="E504" s="3">
        <v>179</v>
      </c>
      <c r="F504" s="3">
        <v>197</v>
      </c>
      <c r="G504" s="3">
        <v>4</v>
      </c>
      <c r="H504" s="3" t="s">
        <v>6</v>
      </c>
      <c r="I504" s="3">
        <v>25</v>
      </c>
      <c r="J504" s="3" t="str" cm="1">
        <f t="array" ref="J50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04" s="3">
        <v>21</v>
      </c>
      <c r="L504" s="3" t="str" cm="1">
        <f t="array" ref="L50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04" s="3">
        <v>17</v>
      </c>
      <c r="N504" s="3" t="str" cm="1">
        <f t="array" ref="N50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504" s="3">
        <v>21</v>
      </c>
      <c r="P504" s="3" t="str" cm="1">
        <f t="array" ref="P50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504" s="3">
        <v>18</v>
      </c>
      <c r="R504" s="3" t="str" cm="1">
        <f t="array" ref="R50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04" s="3">
        <v>34</v>
      </c>
      <c r="T504" s="3" t="str" cm="1">
        <f t="array" ref="T50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504" s="3">
        <v>14</v>
      </c>
      <c r="V504" s="3" t="str" cm="1">
        <f t="array" ref="V50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504" s="3">
        <v>29</v>
      </c>
      <c r="X504" s="3" t="str" cm="1">
        <f t="array" ref="X50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505" spans="1:24" x14ac:dyDescent="0.25">
      <c r="A505" s="7">
        <v>518001250</v>
      </c>
      <c r="B505" t="s">
        <v>730</v>
      </c>
      <c r="C505" t="s">
        <v>737</v>
      </c>
      <c r="D505" s="3">
        <v>1</v>
      </c>
      <c r="E505" s="3">
        <v>139</v>
      </c>
      <c r="F505" s="3">
        <v>213</v>
      </c>
      <c r="G505" s="3">
        <v>3</v>
      </c>
      <c r="H505" s="3" t="s">
        <v>5</v>
      </c>
      <c r="I505" s="3">
        <v>23</v>
      </c>
      <c r="J505" s="3" t="str" cm="1">
        <f t="array" ref="J50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05" s="3">
        <v>15</v>
      </c>
      <c r="L505" s="3" t="str" cm="1">
        <f t="array" ref="L50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05" s="3">
        <v>12</v>
      </c>
      <c r="N505" s="3" t="str" cm="1">
        <f t="array" ref="N50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05" s="3">
        <v>16</v>
      </c>
      <c r="P505" s="3" t="str" cm="1">
        <f t="array" ref="P50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05" s="3">
        <v>16</v>
      </c>
      <c r="R505" s="3" t="str" cm="1">
        <f t="array" ref="R50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05" s="3">
        <v>32</v>
      </c>
      <c r="T505" s="3" t="str" cm="1">
        <f t="array" ref="T50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05" s="3">
        <v>10</v>
      </c>
      <c r="V505" s="3" t="str" cm="1">
        <f t="array" ref="V50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05" s="3">
        <v>15</v>
      </c>
      <c r="X505" s="3" t="str" cm="1">
        <f t="array" ref="X50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506" spans="1:24" x14ac:dyDescent="0.25">
      <c r="A506" s="7">
        <v>518001290</v>
      </c>
      <c r="B506" t="s">
        <v>730</v>
      </c>
      <c r="C506" t="s">
        <v>738</v>
      </c>
      <c r="D506" s="3">
        <v>2</v>
      </c>
      <c r="E506" s="3">
        <v>115</v>
      </c>
      <c r="F506" s="3">
        <v>197</v>
      </c>
      <c r="G506" s="3">
        <v>2</v>
      </c>
      <c r="H506" s="3" t="s">
        <v>8</v>
      </c>
      <c r="I506" s="3">
        <v>14</v>
      </c>
      <c r="J506" s="3" t="str" cm="1">
        <f t="array" ref="J50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506" s="3">
        <v>13</v>
      </c>
      <c r="L506" s="3" t="str" cm="1">
        <f t="array" ref="L50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06" s="3">
        <v>10</v>
      </c>
      <c r="N506" s="3" t="str" cm="1">
        <f t="array" ref="N50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06" s="3">
        <v>16</v>
      </c>
      <c r="P506" s="3" t="str" cm="1">
        <f t="array" ref="P50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06" s="3">
        <v>14</v>
      </c>
      <c r="R506" s="3" t="str" cm="1">
        <f t="array" ref="R50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06" s="3">
        <v>27</v>
      </c>
      <c r="T506" s="3" t="str" cm="1">
        <f t="array" ref="T50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06" s="3">
        <v>6</v>
      </c>
      <c r="V506" s="3" t="str" cm="1">
        <f t="array" ref="V50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506" s="3">
        <v>15</v>
      </c>
      <c r="X506" s="3" t="str" cm="1">
        <f t="array" ref="X50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507" spans="1:24" x14ac:dyDescent="0.25">
      <c r="A507" s="7">
        <v>518001490</v>
      </c>
      <c r="B507" t="s">
        <v>730</v>
      </c>
      <c r="C507" t="s">
        <v>739</v>
      </c>
      <c r="D507" s="3">
        <v>6</v>
      </c>
      <c r="E507" s="3">
        <v>120</v>
      </c>
      <c r="F507" s="3">
        <v>192</v>
      </c>
      <c r="G507" s="3">
        <v>1</v>
      </c>
      <c r="H507" s="3" t="s">
        <v>7</v>
      </c>
      <c r="I507" s="3">
        <v>20</v>
      </c>
      <c r="J507" s="3" t="str" cm="1">
        <f t="array" ref="J50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07" s="3">
        <v>18</v>
      </c>
      <c r="L507" s="3" t="str" cm="1">
        <f t="array" ref="L50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07" s="3">
        <v>0</v>
      </c>
      <c r="N507" s="3" t="str" cm="1">
        <f t="array" ref="N50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507" s="3">
        <v>17</v>
      </c>
      <c r="P507" s="3" t="str" cm="1">
        <f t="array" ref="P50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07" s="3">
        <v>11</v>
      </c>
      <c r="R507" s="3" t="str" cm="1">
        <f t="array" ref="R50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507" s="3">
        <v>20</v>
      </c>
      <c r="T507" s="3" t="str" cm="1">
        <f t="array" ref="T50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507" s="3">
        <v>14</v>
      </c>
      <c r="V507" s="3" t="str" cm="1">
        <f t="array" ref="V50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507" s="3">
        <v>20</v>
      </c>
      <c r="X507" s="3" t="str" cm="1">
        <f t="array" ref="X50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08" spans="1:24" x14ac:dyDescent="0.25">
      <c r="A508" s="7">
        <v>518001483</v>
      </c>
      <c r="B508" t="s">
        <v>730</v>
      </c>
      <c r="C508" t="s">
        <v>740</v>
      </c>
      <c r="D508" s="3">
        <v>3</v>
      </c>
      <c r="E508" s="3">
        <v>136</v>
      </c>
      <c r="F508" s="3">
        <v>182</v>
      </c>
      <c r="G508" s="3">
        <v>3</v>
      </c>
      <c r="H508" s="3" t="s">
        <v>5</v>
      </c>
      <c r="I508" s="3">
        <v>24</v>
      </c>
      <c r="J508" s="3" t="str" cm="1">
        <f t="array" ref="J50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08" s="3">
        <v>20</v>
      </c>
      <c r="L508" s="3" t="str" cm="1">
        <f t="array" ref="L50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08" s="3">
        <v>15</v>
      </c>
      <c r="N508" s="3" t="str" cm="1">
        <f t="array" ref="N50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508" s="3">
        <v>14</v>
      </c>
      <c r="P508" s="3" t="str" cm="1">
        <f t="array" ref="P50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508" s="3">
        <v>15</v>
      </c>
      <c r="R508" s="3" t="str" cm="1">
        <f t="array" ref="R50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08" s="3">
        <v>31</v>
      </c>
      <c r="T508" s="3" t="str" cm="1">
        <f t="array" ref="T50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08" s="3">
        <v>1</v>
      </c>
      <c r="V508" s="3" t="str" cm="1">
        <f t="array" ref="V50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508" s="3">
        <v>16</v>
      </c>
      <c r="X508" s="3" t="str" cm="1">
        <f t="array" ref="X50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509" spans="1:24" x14ac:dyDescent="0.25">
      <c r="A509" s="7">
        <v>518001589</v>
      </c>
      <c r="B509" t="s">
        <v>730</v>
      </c>
      <c r="C509" t="s">
        <v>741</v>
      </c>
      <c r="D509" s="3">
        <v>6</v>
      </c>
      <c r="E509" s="3">
        <v>133</v>
      </c>
      <c r="F509" s="3">
        <v>192</v>
      </c>
      <c r="G509" s="3">
        <v>1</v>
      </c>
      <c r="H509" s="3" t="s">
        <v>7</v>
      </c>
      <c r="I509" s="3">
        <v>22</v>
      </c>
      <c r="J509" s="3" t="str" cm="1">
        <f t="array" ref="J50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09" s="3">
        <v>21</v>
      </c>
      <c r="L509" s="3" t="str" cm="1">
        <f t="array" ref="L50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09" s="3">
        <v>0</v>
      </c>
      <c r="N509" s="3" t="str" cm="1">
        <f t="array" ref="N50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509" s="3">
        <v>19</v>
      </c>
      <c r="P509" s="3" t="str" cm="1">
        <f t="array" ref="P50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09" s="3">
        <v>15</v>
      </c>
      <c r="R509" s="3" t="str" cm="1">
        <f t="array" ref="R50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09" s="3">
        <v>27</v>
      </c>
      <c r="T509" s="3" t="str" cm="1">
        <f t="array" ref="T50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09" s="3">
        <v>12</v>
      </c>
      <c r="V509" s="3" t="str" cm="1">
        <f t="array" ref="V50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509" s="3">
        <v>17</v>
      </c>
      <c r="X509" s="3" t="str" cm="1">
        <f t="array" ref="X50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10" spans="1:24" x14ac:dyDescent="0.25">
      <c r="A510" s="7">
        <v>518001596</v>
      </c>
      <c r="B510" t="s">
        <v>730</v>
      </c>
      <c r="C510" t="s">
        <v>742</v>
      </c>
      <c r="D510" s="3">
        <v>1</v>
      </c>
      <c r="E510" s="3">
        <v>158</v>
      </c>
      <c r="F510" s="3">
        <v>213</v>
      </c>
      <c r="G510" s="3">
        <v>3</v>
      </c>
      <c r="H510" s="3" t="s">
        <v>5</v>
      </c>
      <c r="I510" s="3">
        <v>24</v>
      </c>
      <c r="J510" s="3" t="str" cm="1">
        <f t="array" ref="J51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10" s="3">
        <v>17</v>
      </c>
      <c r="L510" s="3" t="str" cm="1">
        <f t="array" ref="L51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10" s="3">
        <v>17</v>
      </c>
      <c r="N510" s="3" t="str" cm="1">
        <f t="array" ref="N51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510" s="3">
        <v>17</v>
      </c>
      <c r="P510" s="3" t="str" cm="1">
        <f t="array" ref="P51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10" s="3">
        <v>16</v>
      </c>
      <c r="R510" s="3" t="str" cm="1">
        <f t="array" ref="R51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10" s="3">
        <v>34</v>
      </c>
      <c r="T510" s="3" t="str" cm="1">
        <f t="array" ref="T51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10" s="3">
        <v>9</v>
      </c>
      <c r="V510" s="3" t="str" cm="1">
        <f t="array" ref="V51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10" s="3">
        <v>24</v>
      </c>
      <c r="X510" s="3" t="str" cm="1">
        <f t="array" ref="X51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11" spans="1:24" x14ac:dyDescent="0.25">
      <c r="A511" s="7">
        <v>518001525</v>
      </c>
      <c r="B511" t="s">
        <v>730</v>
      </c>
      <c r="C511" t="s">
        <v>743</v>
      </c>
      <c r="D511" s="3">
        <v>6</v>
      </c>
      <c r="E511" s="3">
        <v>119</v>
      </c>
      <c r="F511" s="3">
        <v>192</v>
      </c>
      <c r="G511" s="3">
        <v>1</v>
      </c>
      <c r="H511" s="3" t="s">
        <v>7</v>
      </c>
      <c r="I511" s="3">
        <v>21</v>
      </c>
      <c r="J511" s="3" t="str" cm="1">
        <f t="array" ref="J51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11" s="3">
        <v>18</v>
      </c>
      <c r="L511" s="3" t="str" cm="1">
        <f t="array" ref="L51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11" s="3">
        <v>0</v>
      </c>
      <c r="N511" s="3" t="str" cm="1">
        <f t="array" ref="N51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511" s="3">
        <v>18</v>
      </c>
      <c r="P511" s="3" t="str" cm="1">
        <f t="array" ref="P51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11" s="3">
        <v>12</v>
      </c>
      <c r="R511" s="3" t="str" cm="1">
        <f t="array" ref="R51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511" s="3">
        <v>19</v>
      </c>
      <c r="T511" s="3" t="str" cm="1">
        <f t="array" ref="T51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511" s="3">
        <v>10</v>
      </c>
      <c r="V511" s="3" t="str" cm="1">
        <f t="array" ref="V51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11" s="3">
        <v>21</v>
      </c>
      <c r="X511" s="3" t="str" cm="1">
        <f t="array" ref="X51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12" spans="1:24" x14ac:dyDescent="0.25">
      <c r="A512" s="7">
        <v>518001719</v>
      </c>
      <c r="B512" t="s">
        <v>730</v>
      </c>
      <c r="C512" t="s">
        <v>744</v>
      </c>
      <c r="D512" s="3">
        <v>1</v>
      </c>
      <c r="E512" s="3">
        <v>151</v>
      </c>
      <c r="F512" s="3">
        <v>213</v>
      </c>
      <c r="G512" s="3">
        <v>3</v>
      </c>
      <c r="H512" s="3" t="s">
        <v>5</v>
      </c>
      <c r="I512" s="3">
        <v>21</v>
      </c>
      <c r="J512" s="3" t="str" cm="1">
        <f t="array" ref="J51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12" s="3">
        <v>13</v>
      </c>
      <c r="L512" s="3" t="str" cm="1">
        <f t="array" ref="L51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12" s="3">
        <v>15</v>
      </c>
      <c r="N512" s="3" t="str" cm="1">
        <f t="array" ref="N51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512" s="3">
        <v>17</v>
      </c>
      <c r="P512" s="3" t="str" cm="1">
        <f t="array" ref="P51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12" s="3">
        <v>17</v>
      </c>
      <c r="R512" s="3" t="str" cm="1">
        <f t="array" ref="R51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12" s="3">
        <v>35</v>
      </c>
      <c r="T512" s="3" t="str" cm="1">
        <f t="array" ref="T51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12" s="3">
        <v>11</v>
      </c>
      <c r="V512" s="3" t="str" cm="1">
        <f t="array" ref="V51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12" s="3">
        <v>22</v>
      </c>
      <c r="X512" s="3" t="str" cm="1">
        <f t="array" ref="X51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13" spans="1:24" x14ac:dyDescent="0.25">
      <c r="A513" s="7">
        <v>552002511</v>
      </c>
      <c r="B513" t="s">
        <v>745</v>
      </c>
      <c r="C513" t="s">
        <v>746</v>
      </c>
      <c r="D513" s="3">
        <v>2</v>
      </c>
      <c r="E513" s="3">
        <v>140</v>
      </c>
      <c r="F513" s="3">
        <v>197</v>
      </c>
      <c r="G513" s="3">
        <v>3</v>
      </c>
      <c r="H513" s="3" t="s">
        <v>5</v>
      </c>
      <c r="I513" s="3">
        <v>25</v>
      </c>
      <c r="J513" s="3" t="str" cm="1">
        <f t="array" ref="J51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13" s="3">
        <v>14</v>
      </c>
      <c r="L513" s="3" t="str" cm="1">
        <f t="array" ref="L51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13" s="3">
        <v>13</v>
      </c>
      <c r="N513" s="3" t="str" cm="1">
        <f t="array" ref="N51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513" s="3">
        <v>19</v>
      </c>
      <c r="P513" s="3" t="str" cm="1">
        <f t="array" ref="P51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13" s="3">
        <v>17</v>
      </c>
      <c r="R513" s="3" t="str" cm="1">
        <f t="array" ref="R51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13" s="3">
        <v>20</v>
      </c>
      <c r="T513" s="3" t="str" cm="1">
        <f t="array" ref="T51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513" s="3">
        <v>10</v>
      </c>
      <c r="V513" s="3" t="str" cm="1">
        <f t="array" ref="V51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13" s="3">
        <v>22</v>
      </c>
      <c r="X513" s="3" t="str" cm="1">
        <f t="array" ref="X51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14" spans="1:24" x14ac:dyDescent="0.25">
      <c r="A514" s="7">
        <v>552002462</v>
      </c>
      <c r="B514" t="s">
        <v>745</v>
      </c>
      <c r="C514" t="s">
        <v>747</v>
      </c>
      <c r="D514" s="3">
        <v>1</v>
      </c>
      <c r="E514" s="3">
        <v>175</v>
      </c>
      <c r="F514" s="3">
        <v>213</v>
      </c>
      <c r="G514" s="3">
        <v>4</v>
      </c>
      <c r="H514" s="3" t="s">
        <v>6</v>
      </c>
      <c r="I514" s="3">
        <v>28</v>
      </c>
      <c r="J514" s="3" t="str" cm="1">
        <f t="array" ref="J51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514" s="3">
        <v>17</v>
      </c>
      <c r="L514" s="3" t="str" cm="1">
        <f t="array" ref="L51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14" s="3">
        <v>17</v>
      </c>
      <c r="N514" s="3" t="str" cm="1">
        <f t="array" ref="N51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514" s="3">
        <v>20</v>
      </c>
      <c r="P514" s="3" t="str" cm="1">
        <f t="array" ref="P51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514" s="3">
        <v>18</v>
      </c>
      <c r="R514" s="3" t="str" cm="1">
        <f t="array" ref="R51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14" s="3">
        <v>38</v>
      </c>
      <c r="T514" s="3" t="str" cm="1">
        <f t="array" ref="T51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14" s="3">
        <v>12</v>
      </c>
      <c r="V514" s="3" t="str" cm="1">
        <f t="array" ref="V51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514" s="3">
        <v>25</v>
      </c>
      <c r="X514" s="3" t="str" cm="1">
        <f t="array" ref="X51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515" spans="1:24" x14ac:dyDescent="0.25">
      <c r="A515" s="7">
        <v>552006717</v>
      </c>
      <c r="B515" t="s">
        <v>745</v>
      </c>
      <c r="C515" t="s">
        <v>750</v>
      </c>
      <c r="D515" s="3">
        <v>1</v>
      </c>
      <c r="E515" s="3">
        <v>151</v>
      </c>
      <c r="F515" s="3">
        <v>213</v>
      </c>
      <c r="G515" s="3">
        <v>3</v>
      </c>
      <c r="H515" s="3" t="s">
        <v>5</v>
      </c>
      <c r="I515" s="3">
        <v>23</v>
      </c>
      <c r="J515" s="3" t="str" cm="1">
        <f t="array" ref="J51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15" s="3">
        <v>16</v>
      </c>
      <c r="L515" s="3" t="str" cm="1">
        <f t="array" ref="L51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15" s="3">
        <v>16</v>
      </c>
      <c r="N515" s="3" t="str" cm="1">
        <f t="array" ref="N51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515" s="3">
        <v>17</v>
      </c>
      <c r="P515" s="3" t="str" cm="1">
        <f t="array" ref="P51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15" s="3">
        <v>17</v>
      </c>
      <c r="R515" s="3" t="str" cm="1">
        <f t="array" ref="R51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15" s="3">
        <v>31</v>
      </c>
      <c r="T515" s="3" t="str" cm="1">
        <f t="array" ref="T51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15" s="3">
        <v>11</v>
      </c>
      <c r="V515" s="3" t="str" cm="1">
        <f t="array" ref="V51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15" s="3">
        <v>20</v>
      </c>
      <c r="X515" s="3" t="str" cm="1">
        <f t="array" ref="X51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16" spans="1:24" x14ac:dyDescent="0.25">
      <c r="A516" s="7">
        <v>552002455</v>
      </c>
      <c r="B516" t="s">
        <v>745</v>
      </c>
      <c r="C516" t="s">
        <v>749</v>
      </c>
      <c r="D516" s="3">
        <v>1</v>
      </c>
      <c r="E516" s="3">
        <v>157</v>
      </c>
      <c r="F516" s="3">
        <v>213</v>
      </c>
      <c r="G516" s="3">
        <v>3</v>
      </c>
      <c r="H516" s="3" t="s">
        <v>5</v>
      </c>
      <c r="I516" s="3">
        <v>23</v>
      </c>
      <c r="J516" s="3" t="str" cm="1">
        <f t="array" ref="J51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16" s="3">
        <v>16</v>
      </c>
      <c r="L516" s="3" t="str" cm="1">
        <f t="array" ref="L51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16" s="3">
        <v>12</v>
      </c>
      <c r="N516" s="3" t="str" cm="1">
        <f t="array" ref="N51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16" s="3">
        <v>19</v>
      </c>
      <c r="P516" s="3" t="str" cm="1">
        <f t="array" ref="P51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16" s="3">
        <v>18</v>
      </c>
      <c r="R516" s="3" t="str" cm="1">
        <f t="array" ref="R51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16" s="3">
        <v>31</v>
      </c>
      <c r="T516" s="3" t="str" cm="1">
        <f t="array" ref="T51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16" s="3">
        <v>12</v>
      </c>
      <c r="V516" s="3" t="str" cm="1">
        <f t="array" ref="V51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516" s="3">
        <v>26</v>
      </c>
      <c r="X516" s="3" t="str" cm="1">
        <f t="array" ref="X51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517" spans="1:24" x14ac:dyDescent="0.25">
      <c r="A517" s="7">
        <v>552002575</v>
      </c>
      <c r="B517" t="s">
        <v>745</v>
      </c>
      <c r="C517" t="s">
        <v>751</v>
      </c>
      <c r="D517" s="3">
        <v>1</v>
      </c>
      <c r="E517" s="3">
        <v>156</v>
      </c>
      <c r="F517" s="3">
        <v>213</v>
      </c>
      <c r="G517" s="3">
        <v>3</v>
      </c>
      <c r="H517" s="3" t="s">
        <v>5</v>
      </c>
      <c r="I517" s="3">
        <v>19</v>
      </c>
      <c r="J517" s="3" t="str" cm="1">
        <f t="array" ref="J51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17" s="3">
        <v>18</v>
      </c>
      <c r="L517" s="3" t="str" cm="1">
        <f t="array" ref="L51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17" s="3">
        <v>13</v>
      </c>
      <c r="N517" s="3" t="str" cm="1">
        <f t="array" ref="N51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17" s="3">
        <v>19</v>
      </c>
      <c r="P517" s="3" t="str" cm="1">
        <f t="array" ref="P51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17" s="3">
        <v>17</v>
      </c>
      <c r="R517" s="3" t="str" cm="1">
        <f t="array" ref="R51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17" s="3">
        <v>37</v>
      </c>
      <c r="T517" s="3" t="str" cm="1">
        <f t="array" ref="T51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17" s="3">
        <v>9</v>
      </c>
      <c r="V517" s="3" t="str" cm="1">
        <f t="array" ref="V51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17" s="3">
        <v>24</v>
      </c>
      <c r="X517" s="3" t="str" cm="1">
        <f t="array" ref="X51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18" spans="1:24" x14ac:dyDescent="0.25">
      <c r="A518" s="7">
        <v>552002409</v>
      </c>
      <c r="B518" t="s">
        <v>745</v>
      </c>
      <c r="C518" t="s">
        <v>752</v>
      </c>
      <c r="D518" s="3">
        <v>1</v>
      </c>
      <c r="E518" s="3">
        <v>159</v>
      </c>
      <c r="F518" s="3">
        <v>213</v>
      </c>
      <c r="G518" s="3">
        <v>3</v>
      </c>
      <c r="H518" s="3" t="s">
        <v>5</v>
      </c>
      <c r="I518" s="3">
        <v>25</v>
      </c>
      <c r="J518" s="3" t="str" cm="1">
        <f t="array" ref="J51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18" s="3">
        <v>14</v>
      </c>
      <c r="L518" s="3" t="str" cm="1">
        <f t="array" ref="L51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18" s="3">
        <v>14</v>
      </c>
      <c r="N518" s="3" t="str" cm="1">
        <f t="array" ref="N51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518" s="3">
        <v>18</v>
      </c>
      <c r="P518" s="3" t="str" cm="1">
        <f t="array" ref="P51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18" s="3">
        <v>15</v>
      </c>
      <c r="R518" s="3" t="str" cm="1">
        <f t="array" ref="R51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18" s="3">
        <v>38</v>
      </c>
      <c r="T518" s="3" t="str" cm="1">
        <f t="array" ref="T51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18" s="3">
        <v>13</v>
      </c>
      <c r="V518" s="3" t="str" cm="1">
        <f t="array" ref="V51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518" s="3">
        <v>22</v>
      </c>
      <c r="X518" s="3" t="str" cm="1">
        <f t="array" ref="X51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19" spans="1:24" x14ac:dyDescent="0.25">
      <c r="A519" s="7">
        <v>552002568</v>
      </c>
      <c r="B519" t="s">
        <v>745</v>
      </c>
      <c r="C519" t="s">
        <v>753</v>
      </c>
      <c r="D519" s="3">
        <v>1</v>
      </c>
      <c r="E519" s="3">
        <v>147</v>
      </c>
      <c r="F519" s="3">
        <v>213</v>
      </c>
      <c r="G519" s="3">
        <v>3</v>
      </c>
      <c r="H519" s="3" t="s">
        <v>5</v>
      </c>
      <c r="I519" s="3">
        <v>23</v>
      </c>
      <c r="J519" s="3" t="str" cm="1">
        <f t="array" ref="J51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19" s="3">
        <v>16</v>
      </c>
      <c r="L519" s="3" t="str" cm="1">
        <f t="array" ref="L51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19" s="3">
        <v>13</v>
      </c>
      <c r="N519" s="3" t="str" cm="1">
        <f t="array" ref="N51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19" s="3">
        <v>16</v>
      </c>
      <c r="P519" s="3" t="str" cm="1">
        <f t="array" ref="P51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19" s="3">
        <v>13</v>
      </c>
      <c r="R519" s="3" t="str" cm="1">
        <f t="array" ref="R51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19" s="3">
        <v>32</v>
      </c>
      <c r="T519" s="3" t="str" cm="1">
        <f t="array" ref="T51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19" s="3">
        <v>13</v>
      </c>
      <c r="V519" s="3" t="str" cm="1">
        <f t="array" ref="V51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519" s="3">
        <v>21</v>
      </c>
      <c r="X519" s="3" t="str" cm="1">
        <f t="array" ref="X51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20" spans="1:24" x14ac:dyDescent="0.25">
      <c r="A520" s="7">
        <v>552002504</v>
      </c>
      <c r="B520" t="s">
        <v>745</v>
      </c>
      <c r="C520" t="s">
        <v>754</v>
      </c>
      <c r="D520" s="3">
        <v>1</v>
      </c>
      <c r="E520" s="3">
        <v>168</v>
      </c>
      <c r="F520" s="3">
        <v>213</v>
      </c>
      <c r="G520" s="3">
        <v>3</v>
      </c>
      <c r="H520" s="3" t="s">
        <v>5</v>
      </c>
      <c r="I520" s="3">
        <v>22</v>
      </c>
      <c r="J520" s="3" t="str" cm="1">
        <f t="array" ref="J52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20" s="3">
        <v>15</v>
      </c>
      <c r="L520" s="3" t="str" cm="1">
        <f t="array" ref="L52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20" s="3">
        <v>15</v>
      </c>
      <c r="N520" s="3" t="str" cm="1">
        <f t="array" ref="N52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520" s="3">
        <v>19</v>
      </c>
      <c r="P520" s="3" t="str" cm="1">
        <f t="array" ref="P52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20" s="3">
        <v>17</v>
      </c>
      <c r="R520" s="3" t="str" cm="1">
        <f t="array" ref="R52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20" s="3">
        <v>41</v>
      </c>
      <c r="T520" s="3" t="str" cm="1">
        <f t="array" ref="T52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520" s="3">
        <v>13</v>
      </c>
      <c r="V520" s="3" t="str" cm="1">
        <f t="array" ref="V52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520" s="3">
        <v>26</v>
      </c>
      <c r="X520" s="3" t="str" cm="1">
        <f t="array" ref="X52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521" spans="1:24" x14ac:dyDescent="0.25">
      <c r="A521" s="7">
        <v>519013273</v>
      </c>
      <c r="B521" t="s">
        <v>755</v>
      </c>
      <c r="C521" t="s">
        <v>756</v>
      </c>
      <c r="D521" s="3">
        <v>2</v>
      </c>
      <c r="E521" s="3">
        <v>132</v>
      </c>
      <c r="F521" s="3">
        <v>197</v>
      </c>
      <c r="G521" s="3">
        <v>3</v>
      </c>
      <c r="H521" s="3" t="s">
        <v>5</v>
      </c>
      <c r="I521" s="3">
        <v>19</v>
      </c>
      <c r="J521" s="3" t="str" cm="1">
        <f t="array" ref="J52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21" s="3">
        <v>21</v>
      </c>
      <c r="L521" s="3" t="str" cm="1">
        <f t="array" ref="L52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21" s="3">
        <v>13</v>
      </c>
      <c r="N521" s="3" t="str" cm="1">
        <f t="array" ref="N52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521" s="3">
        <v>17</v>
      </c>
      <c r="P521" s="3" t="str" cm="1">
        <f t="array" ref="P52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21" s="3">
        <v>15</v>
      </c>
      <c r="R521" s="3" t="str" cm="1">
        <f t="array" ref="R52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21" s="3">
        <v>20</v>
      </c>
      <c r="T521" s="3" t="str" cm="1">
        <f t="array" ref="T52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521" s="3">
        <v>9</v>
      </c>
      <c r="V521" s="3" t="str" cm="1">
        <f t="array" ref="V52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21" s="3">
        <v>18</v>
      </c>
      <c r="X521" s="3" t="str" cm="1">
        <f t="array" ref="X52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22" spans="1:24" x14ac:dyDescent="0.25">
      <c r="A522" s="7">
        <v>519001937</v>
      </c>
      <c r="B522" t="s">
        <v>755</v>
      </c>
      <c r="C522" t="s">
        <v>757</v>
      </c>
      <c r="D522" s="3">
        <v>1</v>
      </c>
      <c r="E522" s="3">
        <v>99</v>
      </c>
      <c r="F522" s="3">
        <v>213</v>
      </c>
      <c r="G522" s="3">
        <v>1</v>
      </c>
      <c r="H522" s="3" t="s">
        <v>7</v>
      </c>
      <c r="I522" s="3">
        <v>0</v>
      </c>
      <c r="J522" s="3" t="str" cm="1">
        <f t="array" ref="J52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Ниже базового</v>
      </c>
      <c r="K522" s="3">
        <v>11</v>
      </c>
      <c r="L522" s="3" t="str" cm="1">
        <f t="array" ref="L52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522" s="3">
        <v>10</v>
      </c>
      <c r="N522" s="3" t="str" cm="1">
        <f t="array" ref="N52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22" s="3">
        <v>16</v>
      </c>
      <c r="P522" s="3" t="str" cm="1">
        <f t="array" ref="P52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22" s="3">
        <v>14</v>
      </c>
      <c r="R522" s="3" t="str" cm="1">
        <f t="array" ref="R52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22" s="3">
        <v>28</v>
      </c>
      <c r="T522" s="3" t="str" cm="1">
        <f t="array" ref="T52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522" s="3">
        <v>8</v>
      </c>
      <c r="V522" s="3" t="str" cm="1">
        <f t="array" ref="V52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22" s="3">
        <v>12</v>
      </c>
      <c r="X522" s="3" t="str" cm="1">
        <f t="array" ref="X52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523" spans="1:24" x14ac:dyDescent="0.25">
      <c r="A523" s="7">
        <v>519002176</v>
      </c>
      <c r="B523" t="s">
        <v>755</v>
      </c>
      <c r="C523" t="s">
        <v>758</v>
      </c>
      <c r="D523" s="3">
        <v>2</v>
      </c>
      <c r="E523" s="3">
        <v>152</v>
      </c>
      <c r="F523" s="3">
        <v>197</v>
      </c>
      <c r="G523" s="3">
        <v>3</v>
      </c>
      <c r="H523" s="3" t="s">
        <v>5</v>
      </c>
      <c r="I523" s="3">
        <v>27</v>
      </c>
      <c r="J523" s="3" t="str" cm="1">
        <f t="array" ref="J52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523" s="3">
        <v>18</v>
      </c>
      <c r="L523" s="3" t="str" cm="1">
        <f t="array" ref="L52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23" s="3">
        <v>16</v>
      </c>
      <c r="N523" s="3" t="str" cm="1">
        <f t="array" ref="N52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523" s="3">
        <v>19</v>
      </c>
      <c r="P523" s="3" t="str" cm="1">
        <f t="array" ref="P52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23" s="3">
        <v>16</v>
      </c>
      <c r="R523" s="3" t="str" cm="1">
        <f t="array" ref="R52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23" s="3">
        <v>23</v>
      </c>
      <c r="T523" s="3" t="str" cm="1">
        <f t="array" ref="T52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23" s="3">
        <v>11</v>
      </c>
      <c r="V523" s="3" t="str" cm="1">
        <f t="array" ref="V52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23" s="3">
        <v>22</v>
      </c>
      <c r="X523" s="3" t="str" cm="1">
        <f t="array" ref="X52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24" spans="1:24" x14ac:dyDescent="0.25">
      <c r="A524" s="7">
        <v>519002120</v>
      </c>
      <c r="B524" t="s">
        <v>755</v>
      </c>
      <c r="C524" t="s">
        <v>759</v>
      </c>
      <c r="D524" s="3">
        <v>4</v>
      </c>
      <c r="E524" s="3">
        <v>73</v>
      </c>
      <c r="F524" s="3">
        <v>166</v>
      </c>
      <c r="G524" s="3">
        <v>1</v>
      </c>
      <c r="H524" s="3" t="s">
        <v>7</v>
      </c>
      <c r="I524" s="3">
        <v>22</v>
      </c>
      <c r="J524" s="3" t="str" cm="1">
        <f t="array" ref="J52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24" s="3">
        <v>14</v>
      </c>
      <c r="L524" s="3" t="str" cm="1">
        <f t="array" ref="L52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24" s="3">
        <v>0</v>
      </c>
      <c r="N524" s="3" t="str" cm="1">
        <f t="array" ref="N52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524" s="3">
        <v>12</v>
      </c>
      <c r="P524" s="3" t="str" cm="1">
        <f t="array" ref="P52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524" s="3">
        <v>9</v>
      </c>
      <c r="R524" s="3" t="str" cm="1">
        <f t="array" ref="R52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524" s="3">
        <v>16</v>
      </c>
      <c r="T524" s="3" t="str" cm="1">
        <f t="array" ref="T52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524" s="3">
        <v>0</v>
      </c>
      <c r="V524" s="3" t="str" cm="1">
        <f t="array" ref="V52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524" s="3">
        <v>0</v>
      </c>
      <c r="X524" s="3" t="str" cm="1">
        <f t="array" ref="X52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Ниже базового</v>
      </c>
    </row>
    <row r="525" spans="1:24" x14ac:dyDescent="0.25">
      <c r="A525" s="7">
        <v>519002095</v>
      </c>
      <c r="B525" t="s">
        <v>755</v>
      </c>
      <c r="C525" t="s">
        <v>760</v>
      </c>
      <c r="D525" s="3">
        <v>2</v>
      </c>
      <c r="E525" s="3">
        <v>134</v>
      </c>
      <c r="F525" s="3">
        <v>197</v>
      </c>
      <c r="G525" s="3">
        <v>3</v>
      </c>
      <c r="H525" s="3" t="s">
        <v>5</v>
      </c>
      <c r="I525" s="3">
        <v>17</v>
      </c>
      <c r="J525" s="3" t="str" cm="1">
        <f t="array" ref="J52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25" s="3">
        <v>16</v>
      </c>
      <c r="L525" s="3" t="str" cm="1">
        <f t="array" ref="L52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25" s="3">
        <v>13</v>
      </c>
      <c r="N525" s="3" t="str" cm="1">
        <f t="array" ref="N52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525" s="3">
        <v>19</v>
      </c>
      <c r="P525" s="3" t="str" cm="1">
        <f t="array" ref="P52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25" s="3">
        <v>16</v>
      </c>
      <c r="R525" s="3" t="str" cm="1">
        <f t="array" ref="R52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25" s="3">
        <v>24</v>
      </c>
      <c r="T525" s="3" t="str" cm="1">
        <f t="array" ref="T52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25" s="3">
        <v>12</v>
      </c>
      <c r="V525" s="3" t="str" cm="1">
        <f t="array" ref="V52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525" s="3">
        <v>17</v>
      </c>
      <c r="X525" s="3" t="str" cm="1">
        <f t="array" ref="X52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26" spans="1:24" x14ac:dyDescent="0.25">
      <c r="A526" s="7">
        <v>519002000</v>
      </c>
      <c r="B526" t="s">
        <v>755</v>
      </c>
      <c r="C526" t="s">
        <v>761</v>
      </c>
      <c r="D526" s="3">
        <v>1</v>
      </c>
      <c r="E526" s="3">
        <v>87</v>
      </c>
      <c r="F526" s="3">
        <v>213</v>
      </c>
      <c r="G526" s="3">
        <v>1</v>
      </c>
      <c r="H526" s="3" t="s">
        <v>7</v>
      </c>
      <c r="I526" s="3">
        <v>20</v>
      </c>
      <c r="J526" s="3" t="str" cm="1">
        <f t="array" ref="J52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26" s="3">
        <v>0</v>
      </c>
      <c r="L526" s="3" t="str" cm="1">
        <f t="array" ref="L52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Ниже базового</v>
      </c>
      <c r="M526" s="3">
        <v>11</v>
      </c>
      <c r="N526" s="3" t="str" cm="1">
        <f t="array" ref="N52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26" s="3">
        <v>17</v>
      </c>
      <c r="P526" s="3" t="str" cm="1">
        <f t="array" ref="P52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26" s="3">
        <v>0</v>
      </c>
      <c r="R526" s="3" t="str" cm="1">
        <f t="array" ref="R52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Ниже базового</v>
      </c>
      <c r="S526" s="3">
        <v>26</v>
      </c>
      <c r="T526" s="3" t="str" cm="1">
        <f t="array" ref="T52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526" s="3">
        <v>13</v>
      </c>
      <c r="V526" s="3" t="str" cm="1">
        <f t="array" ref="V52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526" s="3">
        <v>0</v>
      </c>
      <c r="X526" s="3" t="str" cm="1">
        <f t="array" ref="X52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Ниже базового</v>
      </c>
    </row>
    <row r="527" spans="1:24" x14ac:dyDescent="0.25">
      <c r="A527" s="7">
        <v>519001944</v>
      </c>
      <c r="B527" t="s">
        <v>755</v>
      </c>
      <c r="C527" t="s">
        <v>762</v>
      </c>
      <c r="D527" s="3">
        <v>1</v>
      </c>
      <c r="E527" s="3">
        <v>158</v>
      </c>
      <c r="F527" s="3">
        <v>213</v>
      </c>
      <c r="G527" s="3">
        <v>3</v>
      </c>
      <c r="H527" s="3" t="s">
        <v>5</v>
      </c>
      <c r="I527" s="3">
        <v>21</v>
      </c>
      <c r="J527" s="3" t="str" cm="1">
        <f t="array" ref="J52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27" s="3">
        <v>20</v>
      </c>
      <c r="L527" s="3" t="str" cm="1">
        <f t="array" ref="L52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27" s="3">
        <v>15</v>
      </c>
      <c r="N527" s="3" t="str" cm="1">
        <f t="array" ref="N52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527" s="3">
        <v>20</v>
      </c>
      <c r="P527" s="3" t="str" cm="1">
        <f t="array" ref="P52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527" s="3">
        <v>16</v>
      </c>
      <c r="R527" s="3" t="str" cm="1">
        <f t="array" ref="R52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27" s="3">
        <v>33</v>
      </c>
      <c r="T527" s="3" t="str" cm="1">
        <f t="array" ref="T52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27" s="3">
        <v>10</v>
      </c>
      <c r="V527" s="3" t="str" cm="1">
        <f t="array" ref="V52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27" s="3">
        <v>23</v>
      </c>
      <c r="X527" s="3" t="str" cm="1">
        <f t="array" ref="X52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28" spans="1:24" x14ac:dyDescent="0.25">
      <c r="A528" s="7">
        <v>519001951</v>
      </c>
      <c r="B528" t="s">
        <v>755</v>
      </c>
      <c r="C528" t="s">
        <v>763</v>
      </c>
      <c r="D528" s="3">
        <v>1</v>
      </c>
      <c r="E528" s="3">
        <v>138</v>
      </c>
      <c r="F528" s="3">
        <v>213</v>
      </c>
      <c r="G528" s="3">
        <v>3</v>
      </c>
      <c r="H528" s="3" t="s">
        <v>5</v>
      </c>
      <c r="I528" s="3">
        <v>20</v>
      </c>
      <c r="J528" s="3" t="str" cm="1">
        <f t="array" ref="J52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28" s="3">
        <v>15</v>
      </c>
      <c r="L528" s="3" t="str" cm="1">
        <f t="array" ref="L52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28" s="3">
        <v>11</v>
      </c>
      <c r="N528" s="3" t="str" cm="1">
        <f t="array" ref="N52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28" s="3">
        <v>16</v>
      </c>
      <c r="P528" s="3" t="str" cm="1">
        <f t="array" ref="P52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28" s="3">
        <v>16</v>
      </c>
      <c r="R528" s="3" t="str" cm="1">
        <f t="array" ref="R52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28" s="3">
        <v>30</v>
      </c>
      <c r="T528" s="3" t="str" cm="1">
        <f t="array" ref="T52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28" s="3">
        <v>10</v>
      </c>
      <c r="V528" s="3" t="str" cm="1">
        <f t="array" ref="V52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28" s="3">
        <v>20</v>
      </c>
      <c r="X528" s="3" t="str" cm="1">
        <f t="array" ref="X52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29" spans="1:24" x14ac:dyDescent="0.25">
      <c r="A529" s="7">
        <v>519002031</v>
      </c>
      <c r="B529" t="s">
        <v>755</v>
      </c>
      <c r="C529" t="s">
        <v>764</v>
      </c>
      <c r="D529" s="3">
        <v>1</v>
      </c>
      <c r="E529" s="3">
        <v>162</v>
      </c>
      <c r="F529" s="3">
        <v>213</v>
      </c>
      <c r="G529" s="3">
        <v>3</v>
      </c>
      <c r="H529" s="3" t="s">
        <v>5</v>
      </c>
      <c r="I529" s="3">
        <v>27</v>
      </c>
      <c r="J529" s="3" t="str" cm="1">
        <f t="array" ref="J52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529" s="3">
        <v>15</v>
      </c>
      <c r="L529" s="3" t="str" cm="1">
        <f t="array" ref="L52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29" s="3">
        <v>13</v>
      </c>
      <c r="N529" s="3" t="str" cm="1">
        <f t="array" ref="N52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29" s="3">
        <v>18</v>
      </c>
      <c r="P529" s="3" t="str" cm="1">
        <f t="array" ref="P52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29" s="3">
        <v>17</v>
      </c>
      <c r="R529" s="3" t="str" cm="1">
        <f t="array" ref="R52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29" s="3">
        <v>38</v>
      </c>
      <c r="T529" s="3" t="str" cm="1">
        <f t="array" ref="T52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29" s="3">
        <v>11</v>
      </c>
      <c r="V529" s="3" t="str" cm="1">
        <f t="array" ref="V52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29" s="3">
        <v>23</v>
      </c>
      <c r="X529" s="3" t="str" cm="1">
        <f t="array" ref="X52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30" spans="1:24" x14ac:dyDescent="0.25">
      <c r="A530" s="7">
        <v>519001905</v>
      </c>
      <c r="B530" t="s">
        <v>755</v>
      </c>
      <c r="C530" t="s">
        <v>765</v>
      </c>
      <c r="D530" s="3">
        <v>1</v>
      </c>
      <c r="E530" s="3">
        <v>166</v>
      </c>
      <c r="F530" s="3">
        <v>213</v>
      </c>
      <c r="G530" s="3">
        <v>3</v>
      </c>
      <c r="H530" s="3" t="s">
        <v>5</v>
      </c>
      <c r="I530" s="3">
        <v>25</v>
      </c>
      <c r="J530" s="3" t="str" cm="1">
        <f t="array" ref="J53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30" s="3">
        <v>16</v>
      </c>
      <c r="L530" s="3" t="str" cm="1">
        <f t="array" ref="L53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30" s="3">
        <v>15</v>
      </c>
      <c r="N530" s="3" t="str" cm="1">
        <f t="array" ref="N53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530" s="3">
        <v>19</v>
      </c>
      <c r="P530" s="3" t="str" cm="1">
        <f t="array" ref="P53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30" s="3">
        <v>18</v>
      </c>
      <c r="R530" s="3" t="str" cm="1">
        <f t="array" ref="R53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30" s="3">
        <v>38</v>
      </c>
      <c r="T530" s="3" t="str" cm="1">
        <f t="array" ref="T53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30" s="3">
        <v>13</v>
      </c>
      <c r="V530" s="3" t="str" cm="1">
        <f t="array" ref="V53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530" s="3">
        <v>22</v>
      </c>
      <c r="X530" s="3" t="str" cm="1">
        <f t="array" ref="X53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31" spans="1:24" x14ac:dyDescent="0.25">
      <c r="A531" s="7">
        <v>519001920</v>
      </c>
      <c r="B531" t="s">
        <v>755</v>
      </c>
      <c r="C531" t="s">
        <v>766</v>
      </c>
      <c r="D531" s="3">
        <v>1</v>
      </c>
      <c r="E531" s="3">
        <v>151</v>
      </c>
      <c r="F531" s="3">
        <v>213</v>
      </c>
      <c r="G531" s="3">
        <v>3</v>
      </c>
      <c r="H531" s="3" t="s">
        <v>5</v>
      </c>
      <c r="I531" s="3">
        <v>18</v>
      </c>
      <c r="J531" s="3" t="str" cm="1">
        <f t="array" ref="J53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31" s="3">
        <v>18</v>
      </c>
      <c r="L531" s="3" t="str" cm="1">
        <f t="array" ref="L53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31" s="3">
        <v>15</v>
      </c>
      <c r="N531" s="3" t="str" cm="1">
        <f t="array" ref="N53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531" s="3">
        <v>17</v>
      </c>
      <c r="P531" s="3" t="str" cm="1">
        <f t="array" ref="P53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31" s="3">
        <v>19</v>
      </c>
      <c r="R531" s="3" t="str" cm="1">
        <f t="array" ref="R53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31" s="3">
        <v>31</v>
      </c>
      <c r="T531" s="3" t="str" cm="1">
        <f t="array" ref="T53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31" s="3">
        <v>11</v>
      </c>
      <c r="V531" s="3" t="str" cm="1">
        <f t="array" ref="V53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31" s="3">
        <v>22</v>
      </c>
      <c r="X531" s="3" t="str" cm="1">
        <f t="array" ref="X53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32" spans="1:24" x14ac:dyDescent="0.25">
      <c r="A532" s="7">
        <v>519002024</v>
      </c>
      <c r="B532" t="s">
        <v>755</v>
      </c>
      <c r="C532" t="s">
        <v>767</v>
      </c>
      <c r="D532" s="3">
        <v>6</v>
      </c>
      <c r="E532" s="3">
        <v>119</v>
      </c>
      <c r="F532" s="3">
        <v>192</v>
      </c>
      <c r="G532" s="3">
        <v>2</v>
      </c>
      <c r="H532" s="3" t="s">
        <v>8</v>
      </c>
      <c r="I532" s="3">
        <v>24</v>
      </c>
      <c r="J532" s="3" t="str" cm="1">
        <f t="array" ref="J53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32" s="3">
        <v>13</v>
      </c>
      <c r="L532" s="3" t="str" cm="1">
        <f t="array" ref="L53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32" s="3">
        <v>11</v>
      </c>
      <c r="N532" s="3" t="str" cm="1">
        <f t="array" ref="N53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32" s="3">
        <v>15</v>
      </c>
      <c r="P532" s="3" t="str" cm="1">
        <f t="array" ref="P53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532" s="3">
        <v>10</v>
      </c>
      <c r="R532" s="3" t="str" cm="1">
        <f t="array" ref="R53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532" s="3">
        <v>19</v>
      </c>
      <c r="T532" s="3" t="str" cm="1">
        <f t="array" ref="T53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532" s="3">
        <v>10</v>
      </c>
      <c r="V532" s="3" t="str" cm="1">
        <f t="array" ref="V53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32" s="3">
        <v>17</v>
      </c>
      <c r="X532" s="3" t="str" cm="1">
        <f t="array" ref="X53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33" spans="1:24" x14ac:dyDescent="0.25">
      <c r="A533" s="7">
        <v>519002151</v>
      </c>
      <c r="B533" t="s">
        <v>755</v>
      </c>
      <c r="C533" t="s">
        <v>768</v>
      </c>
      <c r="D533" s="3">
        <v>1</v>
      </c>
      <c r="E533" s="3">
        <v>112</v>
      </c>
      <c r="F533" s="3">
        <v>213</v>
      </c>
      <c r="G533" s="3">
        <v>1</v>
      </c>
      <c r="H533" s="3" t="s">
        <v>7</v>
      </c>
      <c r="I533" s="3">
        <v>17</v>
      </c>
      <c r="J533" s="3" t="str" cm="1">
        <f t="array" ref="J53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33" s="3">
        <v>17</v>
      </c>
      <c r="L533" s="3" t="str" cm="1">
        <f t="array" ref="L53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33" s="3">
        <v>8</v>
      </c>
      <c r="N533" s="3" t="str" cm="1">
        <f t="array" ref="N53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33" s="3">
        <v>17</v>
      </c>
      <c r="P533" s="3" t="str" cm="1">
        <f t="array" ref="P53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33" s="3">
        <v>20</v>
      </c>
      <c r="R533" s="3" t="str" cm="1">
        <f t="array" ref="R53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33" s="3">
        <v>0</v>
      </c>
      <c r="T533" s="3" t="str" cm="1">
        <f t="array" ref="T53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533" s="3">
        <v>10</v>
      </c>
      <c r="V533" s="3" t="str" cm="1">
        <f t="array" ref="V53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33" s="3">
        <v>23</v>
      </c>
      <c r="X533" s="3" t="str" cm="1">
        <f t="array" ref="X53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34" spans="1:24" x14ac:dyDescent="0.25">
      <c r="A534" s="7">
        <v>519002169</v>
      </c>
      <c r="B534" t="s">
        <v>755</v>
      </c>
      <c r="C534" t="s">
        <v>769</v>
      </c>
      <c r="D534" s="3">
        <v>2</v>
      </c>
      <c r="E534" s="3">
        <v>137</v>
      </c>
      <c r="F534" s="3">
        <v>197</v>
      </c>
      <c r="G534" s="3">
        <v>3</v>
      </c>
      <c r="H534" s="3" t="s">
        <v>5</v>
      </c>
      <c r="I534" s="3">
        <v>23</v>
      </c>
      <c r="J534" s="3" t="str" cm="1">
        <f t="array" ref="J53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34" s="3">
        <v>19</v>
      </c>
      <c r="L534" s="3" t="str" cm="1">
        <f t="array" ref="L53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34" s="3">
        <v>12</v>
      </c>
      <c r="N534" s="3" t="str" cm="1">
        <f t="array" ref="N53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34" s="3">
        <v>19</v>
      </c>
      <c r="P534" s="3" t="str" cm="1">
        <f t="array" ref="P53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34" s="3">
        <v>15</v>
      </c>
      <c r="R534" s="3" t="str" cm="1">
        <f t="array" ref="R53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34" s="3">
        <v>20</v>
      </c>
      <c r="T534" s="3" t="str" cm="1">
        <f t="array" ref="T53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534" s="3">
        <v>12</v>
      </c>
      <c r="V534" s="3" t="str" cm="1">
        <f t="array" ref="V53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534" s="3">
        <v>17</v>
      </c>
      <c r="X534" s="3" t="str" cm="1">
        <f t="array" ref="X53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35" spans="1:24" x14ac:dyDescent="0.25">
      <c r="A535" s="7">
        <v>519002049</v>
      </c>
      <c r="B535" t="s">
        <v>755</v>
      </c>
      <c r="C535" t="s">
        <v>770</v>
      </c>
      <c r="D535" s="3">
        <v>4</v>
      </c>
      <c r="E535" s="3">
        <v>39</v>
      </c>
      <c r="F535" s="3">
        <v>166</v>
      </c>
      <c r="G535" s="3">
        <v>1</v>
      </c>
      <c r="H535" s="3" t="s">
        <v>7</v>
      </c>
      <c r="I535" s="3">
        <v>0</v>
      </c>
      <c r="J535" s="3" t="str" cm="1">
        <f t="array" ref="J53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Ниже базового</v>
      </c>
      <c r="K535" s="3">
        <v>12</v>
      </c>
      <c r="L535" s="3" t="str" cm="1">
        <f t="array" ref="L53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535" s="3">
        <v>0</v>
      </c>
      <c r="N535" s="3" t="str" cm="1">
        <f t="array" ref="N53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535" s="3">
        <v>9</v>
      </c>
      <c r="P535" s="3" t="str" cm="1">
        <f t="array" ref="P53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535" s="3">
        <v>9</v>
      </c>
      <c r="R535" s="3" t="str" cm="1">
        <f t="array" ref="R53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535" s="3">
        <v>9</v>
      </c>
      <c r="T535" s="3" t="str" cm="1">
        <f t="array" ref="T53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535" s="3">
        <v>0</v>
      </c>
      <c r="V535" s="3" t="str" cm="1">
        <f t="array" ref="V53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535" s="3">
        <v>0</v>
      </c>
      <c r="X535" s="3" t="str" cm="1">
        <f t="array" ref="X53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Ниже базового</v>
      </c>
    </row>
    <row r="536" spans="1:24" x14ac:dyDescent="0.25">
      <c r="A536" s="7">
        <v>519002088</v>
      </c>
      <c r="B536" t="s">
        <v>755</v>
      </c>
      <c r="C536" t="s">
        <v>771</v>
      </c>
      <c r="D536" s="3">
        <v>1</v>
      </c>
      <c r="E536" s="3">
        <v>30</v>
      </c>
      <c r="F536" s="3">
        <v>213</v>
      </c>
      <c r="G536" s="3">
        <v>1</v>
      </c>
      <c r="H536" s="3" t="s">
        <v>7</v>
      </c>
      <c r="I536" s="3">
        <v>0</v>
      </c>
      <c r="J536" s="3" t="str" cm="1">
        <f t="array" ref="J53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Ниже базового</v>
      </c>
      <c r="K536" s="3">
        <v>14</v>
      </c>
      <c r="L536" s="3" t="str" cm="1">
        <f t="array" ref="L53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36" s="3">
        <v>0</v>
      </c>
      <c r="N536" s="3" t="str" cm="1">
        <f t="array" ref="N53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536" s="3">
        <v>10</v>
      </c>
      <c r="P536" s="3" t="str" cm="1">
        <f t="array" ref="P53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536" s="3">
        <v>6</v>
      </c>
      <c r="R536" s="3" t="str" cm="1">
        <f t="array" ref="R53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Ниже базового</v>
      </c>
      <c r="S536" s="3">
        <v>0</v>
      </c>
      <c r="T536" s="3" t="str" cm="1">
        <f t="array" ref="T53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536" s="3">
        <v>0</v>
      </c>
      <c r="V536" s="3" t="str" cm="1">
        <f t="array" ref="V53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Ниже базового</v>
      </c>
      <c r="W536" s="3">
        <v>0</v>
      </c>
      <c r="X536" s="3" t="str" cm="1">
        <f t="array" ref="X53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Ниже базового</v>
      </c>
    </row>
    <row r="537" spans="1:24" x14ac:dyDescent="0.25">
      <c r="A537" s="7">
        <v>519001983</v>
      </c>
      <c r="B537" t="s">
        <v>755</v>
      </c>
      <c r="C537" t="s">
        <v>772</v>
      </c>
      <c r="D537" s="3">
        <v>2</v>
      </c>
      <c r="E537" s="3">
        <v>48</v>
      </c>
      <c r="F537" s="3">
        <v>197</v>
      </c>
      <c r="G537" s="3">
        <v>1</v>
      </c>
      <c r="H537" s="3" t="s">
        <v>7</v>
      </c>
      <c r="I537" s="3">
        <v>6</v>
      </c>
      <c r="J537" s="3" t="str" cm="1">
        <f t="array" ref="J53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Ниже базового</v>
      </c>
      <c r="K537" s="3">
        <v>12</v>
      </c>
      <c r="L537" s="3" t="str" cm="1">
        <f t="array" ref="L53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537" s="3">
        <v>0</v>
      </c>
      <c r="N537" s="3" t="str" cm="1">
        <f t="array" ref="N53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537" s="3">
        <v>10</v>
      </c>
      <c r="P537" s="3" t="str" cm="1">
        <f t="array" ref="P53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537" s="3">
        <v>8</v>
      </c>
      <c r="R537" s="3" t="str" cm="1">
        <f t="array" ref="R53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537" s="3">
        <v>0</v>
      </c>
      <c r="T537" s="3" t="str" cm="1">
        <f t="array" ref="T53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537" s="3">
        <v>5</v>
      </c>
      <c r="V537" s="3" t="str" cm="1">
        <f t="array" ref="V53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537" s="3">
        <v>7</v>
      </c>
      <c r="X537" s="3" t="str" cm="1">
        <f t="array" ref="X53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Ниже базового</v>
      </c>
    </row>
    <row r="538" spans="1:24" x14ac:dyDescent="0.25">
      <c r="A538" s="7">
        <v>519001969</v>
      </c>
      <c r="B538" t="s">
        <v>755</v>
      </c>
      <c r="C538" t="s">
        <v>773</v>
      </c>
      <c r="D538" s="3">
        <v>2</v>
      </c>
      <c r="E538" s="3">
        <v>197</v>
      </c>
      <c r="F538" s="3">
        <v>197</v>
      </c>
      <c r="G538" s="3">
        <v>4</v>
      </c>
      <c r="H538" s="3" t="s">
        <v>6</v>
      </c>
      <c r="I538" s="3">
        <v>31</v>
      </c>
      <c r="J538" s="3" t="str" cm="1">
        <f t="array" ref="J53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538" s="3">
        <v>21</v>
      </c>
      <c r="L538" s="3" t="str" cm="1">
        <f t="array" ref="L53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38" s="3">
        <v>18</v>
      </c>
      <c r="N538" s="3" t="str" cm="1">
        <f t="array" ref="N53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538" s="3">
        <v>22</v>
      </c>
      <c r="P538" s="3" t="str" cm="1">
        <f t="array" ref="P53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538" s="3">
        <v>22</v>
      </c>
      <c r="R538" s="3" t="str" cm="1">
        <f t="array" ref="R53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538" s="3">
        <v>40</v>
      </c>
      <c r="T538" s="3" t="str" cm="1">
        <f t="array" ref="T53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538" s="3">
        <v>14</v>
      </c>
      <c r="V538" s="3" t="str" cm="1">
        <f t="array" ref="V53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538" s="3">
        <v>29</v>
      </c>
      <c r="X538" s="3" t="str" cm="1">
        <f t="array" ref="X53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539" spans="1:24" x14ac:dyDescent="0.25">
      <c r="A539" s="7">
        <v>519001976</v>
      </c>
      <c r="B539" t="s">
        <v>755</v>
      </c>
      <c r="C539" t="s">
        <v>774</v>
      </c>
      <c r="D539" s="3">
        <v>2</v>
      </c>
      <c r="E539" s="3">
        <v>38</v>
      </c>
      <c r="F539" s="3">
        <v>197</v>
      </c>
      <c r="G539" s="3">
        <v>1</v>
      </c>
      <c r="H539" s="3" t="s">
        <v>7</v>
      </c>
      <c r="I539" s="3">
        <v>0</v>
      </c>
      <c r="J539" s="3" t="str" cm="1">
        <f t="array" ref="J53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Ниже базового</v>
      </c>
      <c r="K539" s="3">
        <v>16</v>
      </c>
      <c r="L539" s="3" t="str" cm="1">
        <f t="array" ref="L53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39" s="3">
        <v>12</v>
      </c>
      <c r="N539" s="3" t="str" cm="1">
        <f t="array" ref="N53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39" s="3">
        <v>0</v>
      </c>
      <c r="P539" s="3" t="str" cm="1">
        <f t="array" ref="P53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Ниже базового</v>
      </c>
      <c r="Q539" s="3">
        <v>0</v>
      </c>
      <c r="R539" s="3" t="str" cm="1">
        <f t="array" ref="R53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Ниже базового</v>
      </c>
      <c r="S539" s="3">
        <v>0</v>
      </c>
      <c r="T539" s="3" t="str" cm="1">
        <f t="array" ref="T53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539" s="3">
        <v>10</v>
      </c>
      <c r="V539" s="3" t="str" cm="1">
        <f t="array" ref="V53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39" s="3">
        <v>0</v>
      </c>
      <c r="X539" s="3" t="str" cm="1">
        <f t="array" ref="X53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Ниже базового</v>
      </c>
    </row>
    <row r="540" spans="1:24" x14ac:dyDescent="0.25">
      <c r="A540" s="7">
        <v>519001990</v>
      </c>
      <c r="B540" t="s">
        <v>755</v>
      </c>
      <c r="C540" t="s">
        <v>775</v>
      </c>
      <c r="D540" s="3">
        <v>1</v>
      </c>
      <c r="E540" s="3">
        <v>81</v>
      </c>
      <c r="F540" s="3">
        <v>213</v>
      </c>
      <c r="G540" s="3">
        <v>1</v>
      </c>
      <c r="H540" s="3" t="s">
        <v>7</v>
      </c>
      <c r="I540" s="3">
        <v>22</v>
      </c>
      <c r="J540" s="3" t="str" cm="1">
        <f t="array" ref="J54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40" s="3">
        <v>14</v>
      </c>
      <c r="L540" s="3" t="str" cm="1">
        <f t="array" ref="L54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40" s="3">
        <v>11</v>
      </c>
      <c r="N540" s="3" t="str" cm="1">
        <f t="array" ref="N54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40" s="3">
        <v>16</v>
      </c>
      <c r="P540" s="3" t="str" cm="1">
        <f t="array" ref="P54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40" s="3">
        <v>11</v>
      </c>
      <c r="R540" s="3" t="str" cm="1">
        <f t="array" ref="R54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540" s="3">
        <v>0</v>
      </c>
      <c r="T540" s="3" t="str" cm="1">
        <f t="array" ref="T54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540" s="3">
        <v>7</v>
      </c>
      <c r="V540" s="3" t="str" cm="1">
        <f t="array" ref="V54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540" s="3">
        <v>0</v>
      </c>
      <c r="X540" s="3" t="str" cm="1">
        <f t="array" ref="X54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Ниже базового</v>
      </c>
    </row>
    <row r="541" spans="1:24" x14ac:dyDescent="0.25">
      <c r="A541" s="7">
        <v>519002017</v>
      </c>
      <c r="B541" t="s">
        <v>755</v>
      </c>
      <c r="C541" t="s">
        <v>776</v>
      </c>
      <c r="D541" s="3">
        <v>2</v>
      </c>
      <c r="E541" s="3">
        <v>95</v>
      </c>
      <c r="F541" s="3">
        <v>197</v>
      </c>
      <c r="G541" s="3">
        <v>1</v>
      </c>
      <c r="H541" s="3" t="s">
        <v>7</v>
      </c>
      <c r="I541" s="3">
        <v>14</v>
      </c>
      <c r="J541" s="3" t="str" cm="1">
        <f t="array" ref="J54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541" s="3">
        <v>15</v>
      </c>
      <c r="L541" s="3" t="str" cm="1">
        <f t="array" ref="L54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41" s="3">
        <v>0</v>
      </c>
      <c r="N541" s="3" t="str" cm="1">
        <f t="array" ref="N54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541" s="3">
        <v>16</v>
      </c>
      <c r="P541" s="3" t="str" cm="1">
        <f t="array" ref="P54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41" s="3">
        <v>13</v>
      </c>
      <c r="R541" s="3" t="str" cm="1">
        <f t="array" ref="R54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41" s="3">
        <v>22</v>
      </c>
      <c r="T541" s="3" t="str" cm="1">
        <f t="array" ref="T54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541" s="3">
        <v>0</v>
      </c>
      <c r="V541" s="3" t="str" cm="1">
        <f t="array" ref="V54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Ниже базового</v>
      </c>
      <c r="W541" s="3">
        <v>15</v>
      </c>
      <c r="X541" s="3" t="str" cm="1">
        <f t="array" ref="X54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542" spans="1:24" x14ac:dyDescent="0.25">
      <c r="A542" s="7">
        <v>519001912</v>
      </c>
      <c r="B542" t="s">
        <v>755</v>
      </c>
      <c r="C542" t="s">
        <v>777</v>
      </c>
      <c r="D542" s="3">
        <v>1</v>
      </c>
      <c r="E542" s="3">
        <v>6</v>
      </c>
      <c r="F542" s="3">
        <v>213</v>
      </c>
      <c r="G542" s="3">
        <v>1</v>
      </c>
      <c r="H542" s="3" t="s">
        <v>7</v>
      </c>
      <c r="I542" s="3">
        <v>0</v>
      </c>
      <c r="J542" s="3" t="str" cm="1">
        <f t="array" ref="J54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Ниже базового</v>
      </c>
      <c r="K542" s="3">
        <v>0</v>
      </c>
      <c r="L542" s="3" t="str" cm="1">
        <f t="array" ref="L54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Ниже базового</v>
      </c>
      <c r="M542" s="3">
        <v>0</v>
      </c>
      <c r="N542" s="3" t="str" cm="1">
        <f t="array" ref="N54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542" s="3">
        <v>0</v>
      </c>
      <c r="P542" s="3" t="str" cm="1">
        <f t="array" ref="P54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Ниже базового</v>
      </c>
      <c r="Q542" s="3">
        <v>0</v>
      </c>
      <c r="R542" s="3" t="str" cm="1">
        <f t="array" ref="R54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Ниже базового</v>
      </c>
      <c r="S542" s="3">
        <v>0</v>
      </c>
      <c r="T542" s="3" t="str" cm="1">
        <f t="array" ref="T54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542" s="3">
        <v>6</v>
      </c>
      <c r="V542" s="3" t="str" cm="1">
        <f t="array" ref="V54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542" s="3">
        <v>0</v>
      </c>
      <c r="X542" s="3" t="str" cm="1">
        <f t="array" ref="X54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Ниже базового</v>
      </c>
    </row>
    <row r="543" spans="1:24" x14ac:dyDescent="0.25">
      <c r="A543" s="7">
        <v>519002056</v>
      </c>
      <c r="B543" t="s">
        <v>755</v>
      </c>
      <c r="C543" t="s">
        <v>778</v>
      </c>
      <c r="D543" s="3">
        <v>6</v>
      </c>
      <c r="E543" s="3">
        <v>142</v>
      </c>
      <c r="F543" s="3">
        <v>192</v>
      </c>
      <c r="G543" s="3">
        <v>3</v>
      </c>
      <c r="H543" s="3" t="s">
        <v>5</v>
      </c>
      <c r="I543" s="3">
        <v>21</v>
      </c>
      <c r="J543" s="3" t="str" cm="1">
        <f t="array" ref="J54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43" s="3">
        <v>18</v>
      </c>
      <c r="L543" s="3" t="str" cm="1">
        <f t="array" ref="L54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43" s="3">
        <v>14</v>
      </c>
      <c r="N543" s="3" t="str" cm="1">
        <f t="array" ref="N54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543" s="3">
        <v>17</v>
      </c>
      <c r="P543" s="3" t="str" cm="1">
        <f t="array" ref="P54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43" s="3">
        <v>17</v>
      </c>
      <c r="R543" s="3" t="str" cm="1">
        <f t="array" ref="R54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43" s="3">
        <v>23</v>
      </c>
      <c r="T543" s="3" t="str" cm="1">
        <f t="array" ref="T54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43" s="3">
        <v>12</v>
      </c>
      <c r="V543" s="3" t="str" cm="1">
        <f t="array" ref="V54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543" s="3">
        <v>20</v>
      </c>
      <c r="X543" s="3" t="str" cm="1">
        <f t="array" ref="X54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44" spans="1:24" x14ac:dyDescent="0.25">
      <c r="A544" s="7">
        <v>520001949</v>
      </c>
      <c r="B544" t="s">
        <v>779</v>
      </c>
      <c r="C544" t="s">
        <v>780</v>
      </c>
      <c r="D544" s="3">
        <v>6</v>
      </c>
      <c r="E544" s="3">
        <v>89</v>
      </c>
      <c r="F544" s="3">
        <v>192</v>
      </c>
      <c r="G544" s="3">
        <v>2</v>
      </c>
      <c r="H544" s="3" t="s">
        <v>8</v>
      </c>
      <c r="I544" s="3">
        <v>14</v>
      </c>
      <c r="J544" s="3" t="str" cm="1">
        <f t="array" ref="J54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544" s="3">
        <v>13</v>
      </c>
      <c r="L544" s="3" t="str" cm="1">
        <f t="array" ref="L54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44" s="3">
        <v>8</v>
      </c>
      <c r="N544" s="3" t="str" cm="1">
        <f t="array" ref="N54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44" s="3">
        <v>12</v>
      </c>
      <c r="P544" s="3" t="str" cm="1">
        <f t="array" ref="P54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544" s="3">
        <v>12</v>
      </c>
      <c r="R544" s="3" t="str" cm="1">
        <f t="array" ref="R54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544" s="3">
        <v>13</v>
      </c>
      <c r="T544" s="3" t="str" cm="1">
        <f t="array" ref="T54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544" s="3">
        <v>7</v>
      </c>
      <c r="V544" s="3" t="str" cm="1">
        <f t="array" ref="V54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544" s="3">
        <v>10</v>
      </c>
      <c r="X544" s="3" t="str" cm="1">
        <f t="array" ref="X54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545" spans="1:24" x14ac:dyDescent="0.25">
      <c r="A545" s="7">
        <v>520002068</v>
      </c>
      <c r="B545" t="s">
        <v>779</v>
      </c>
      <c r="C545" t="s">
        <v>781</v>
      </c>
      <c r="D545" s="3">
        <v>11</v>
      </c>
      <c r="E545" s="3">
        <v>169</v>
      </c>
      <c r="F545" s="3">
        <v>210</v>
      </c>
      <c r="G545" s="3">
        <v>3</v>
      </c>
      <c r="H545" s="3" t="s">
        <v>5</v>
      </c>
      <c r="I545" s="3">
        <v>26</v>
      </c>
      <c r="J545" s="3" t="str" cm="1">
        <f t="array" ref="J54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45" s="3">
        <v>19</v>
      </c>
      <c r="L545" s="3" t="str" cm="1">
        <f t="array" ref="L54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45" s="3">
        <v>15</v>
      </c>
      <c r="N545" s="3" t="str" cm="1">
        <f t="array" ref="N54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545" s="3">
        <v>19</v>
      </c>
      <c r="P545" s="3" t="str" cm="1">
        <f t="array" ref="P54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545" s="3">
        <v>15</v>
      </c>
      <c r="R545" s="3" t="str" cm="1">
        <f t="array" ref="R54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45" s="3">
        <v>41</v>
      </c>
      <c r="T545" s="3" t="str" cm="1">
        <f t="array" ref="T54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545" s="3">
        <v>11</v>
      </c>
      <c r="V545" s="3" t="str" cm="1">
        <f t="array" ref="V54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45" s="3">
        <v>23</v>
      </c>
      <c r="X545" s="3" t="str" cm="1">
        <f t="array" ref="X54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46" spans="1:24" x14ac:dyDescent="0.25">
      <c r="A546" s="7">
        <v>520002075</v>
      </c>
      <c r="B546" t="s">
        <v>779</v>
      </c>
      <c r="C546" t="s">
        <v>782</v>
      </c>
      <c r="D546" s="3">
        <v>6</v>
      </c>
      <c r="E546" s="3">
        <v>113</v>
      </c>
      <c r="F546" s="3">
        <v>192</v>
      </c>
      <c r="G546" s="3">
        <v>2</v>
      </c>
      <c r="H546" s="3" t="s">
        <v>8</v>
      </c>
      <c r="I546" s="3">
        <v>18</v>
      </c>
      <c r="J546" s="3" t="str" cm="1">
        <f t="array" ref="J54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46" s="3">
        <v>14</v>
      </c>
      <c r="L546" s="3" t="str" cm="1">
        <f t="array" ref="L54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46" s="3">
        <v>8</v>
      </c>
      <c r="N546" s="3" t="str" cm="1">
        <f t="array" ref="N54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46" s="3">
        <v>15</v>
      </c>
      <c r="P546" s="3" t="str" cm="1">
        <f t="array" ref="P54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546" s="3">
        <v>13</v>
      </c>
      <c r="R546" s="3" t="str" cm="1">
        <f t="array" ref="R54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46" s="3">
        <v>20</v>
      </c>
      <c r="T546" s="3" t="str" cm="1">
        <f t="array" ref="T54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546" s="3">
        <v>10</v>
      </c>
      <c r="V546" s="3" t="str" cm="1">
        <f t="array" ref="V54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46" s="3">
        <v>15</v>
      </c>
      <c r="X546" s="3" t="str" cm="1">
        <f t="array" ref="X54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547" spans="1:24" x14ac:dyDescent="0.25">
      <c r="A547" s="7">
        <v>520002501</v>
      </c>
      <c r="B547" t="s">
        <v>779</v>
      </c>
      <c r="C547" t="s">
        <v>783</v>
      </c>
      <c r="D547" s="3">
        <v>1</v>
      </c>
      <c r="E547" s="3">
        <v>185</v>
      </c>
      <c r="F547" s="3">
        <v>213</v>
      </c>
      <c r="G547" s="3">
        <v>4</v>
      </c>
      <c r="H547" s="3" t="s">
        <v>6</v>
      </c>
      <c r="I547" s="3">
        <v>26</v>
      </c>
      <c r="J547" s="3" t="str" cm="1">
        <f t="array" ref="J54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47" s="3">
        <v>21</v>
      </c>
      <c r="L547" s="3" t="str" cm="1">
        <f t="array" ref="L54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47" s="3">
        <v>17</v>
      </c>
      <c r="N547" s="3" t="str" cm="1">
        <f t="array" ref="N54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547" s="3">
        <v>21</v>
      </c>
      <c r="P547" s="3" t="str" cm="1">
        <f t="array" ref="P54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547" s="3">
        <v>19</v>
      </c>
      <c r="R547" s="3" t="str" cm="1">
        <f t="array" ref="R54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47" s="3">
        <v>41</v>
      </c>
      <c r="T547" s="3" t="str" cm="1">
        <f t="array" ref="T54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547" s="3">
        <v>14</v>
      </c>
      <c r="V547" s="3" t="str" cm="1">
        <f t="array" ref="V54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547" s="3">
        <v>26</v>
      </c>
      <c r="X547" s="3" t="str" cm="1">
        <f t="array" ref="X54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548" spans="1:24" x14ac:dyDescent="0.25">
      <c r="A548" s="7">
        <v>520001963</v>
      </c>
      <c r="B548" t="s">
        <v>779</v>
      </c>
      <c r="C548" t="s">
        <v>784</v>
      </c>
      <c r="D548" s="3">
        <v>2</v>
      </c>
      <c r="E548" s="3">
        <v>192</v>
      </c>
      <c r="F548" s="3">
        <v>197</v>
      </c>
      <c r="G548" s="3">
        <v>4</v>
      </c>
      <c r="H548" s="3" t="s">
        <v>6</v>
      </c>
      <c r="I548" s="3">
        <v>29</v>
      </c>
      <c r="J548" s="3" t="str" cm="1">
        <f t="array" ref="J54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548" s="3">
        <v>21</v>
      </c>
      <c r="L548" s="3" t="str" cm="1">
        <f t="array" ref="L54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48" s="3">
        <v>18</v>
      </c>
      <c r="N548" s="3" t="str" cm="1">
        <f t="array" ref="N54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548" s="3">
        <v>22</v>
      </c>
      <c r="P548" s="3" t="str" cm="1">
        <f t="array" ref="P54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548" s="3">
        <v>22</v>
      </c>
      <c r="R548" s="3" t="str" cm="1">
        <f t="array" ref="R54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548" s="3">
        <v>38</v>
      </c>
      <c r="T548" s="3" t="str" cm="1">
        <f t="array" ref="T54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548" s="3">
        <v>13</v>
      </c>
      <c r="V548" s="3" t="str" cm="1">
        <f t="array" ref="V54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548" s="3">
        <v>29</v>
      </c>
      <c r="X548" s="3" t="str" cm="1">
        <f t="array" ref="X54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549" spans="1:24" x14ac:dyDescent="0.25">
      <c r="A549" s="7">
        <v>520001794</v>
      </c>
      <c r="B549" t="s">
        <v>779</v>
      </c>
      <c r="C549" t="s">
        <v>785</v>
      </c>
      <c r="D549" s="3">
        <v>2</v>
      </c>
      <c r="E549" s="3">
        <v>150</v>
      </c>
      <c r="F549" s="3">
        <v>197</v>
      </c>
      <c r="G549" s="3">
        <v>3</v>
      </c>
      <c r="H549" s="3" t="s">
        <v>5</v>
      </c>
      <c r="I549" s="3">
        <v>26</v>
      </c>
      <c r="J549" s="3" t="str" cm="1">
        <f t="array" ref="J54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49" s="3">
        <v>18</v>
      </c>
      <c r="L549" s="3" t="str" cm="1">
        <f t="array" ref="L54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49" s="3">
        <v>9</v>
      </c>
      <c r="N549" s="3" t="str" cm="1">
        <f t="array" ref="N54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49" s="3">
        <v>19</v>
      </c>
      <c r="P549" s="3" t="str" cm="1">
        <f t="array" ref="P54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49" s="3">
        <v>16</v>
      </c>
      <c r="R549" s="3" t="str" cm="1">
        <f t="array" ref="R54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49" s="3">
        <v>24</v>
      </c>
      <c r="T549" s="3" t="str" cm="1">
        <f t="array" ref="T54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49" s="3">
        <v>14</v>
      </c>
      <c r="V549" s="3" t="str" cm="1">
        <f t="array" ref="V54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549" s="3">
        <v>24</v>
      </c>
      <c r="X549" s="3" t="str" cm="1">
        <f t="array" ref="X54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50" spans="1:24" x14ac:dyDescent="0.25">
      <c r="A550" s="7">
        <v>520002124</v>
      </c>
      <c r="B550" t="s">
        <v>779</v>
      </c>
      <c r="C550" t="s">
        <v>786</v>
      </c>
      <c r="D550" s="3">
        <v>2</v>
      </c>
      <c r="E550" s="3">
        <v>130</v>
      </c>
      <c r="F550" s="3">
        <v>197</v>
      </c>
      <c r="G550" s="3">
        <v>3</v>
      </c>
      <c r="H550" s="3" t="s">
        <v>5</v>
      </c>
      <c r="I550" s="3">
        <v>21</v>
      </c>
      <c r="J550" s="3" t="str" cm="1">
        <f t="array" ref="J55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50" s="3">
        <v>13</v>
      </c>
      <c r="L550" s="3" t="str" cm="1">
        <f t="array" ref="L55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50" s="3">
        <v>10</v>
      </c>
      <c r="N550" s="3" t="str" cm="1">
        <f t="array" ref="N55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50" s="3">
        <v>18</v>
      </c>
      <c r="P550" s="3" t="str" cm="1">
        <f t="array" ref="P55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50" s="3">
        <v>14</v>
      </c>
      <c r="R550" s="3" t="str" cm="1">
        <f t="array" ref="R55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50" s="3">
        <v>24</v>
      </c>
      <c r="T550" s="3" t="str" cm="1">
        <f t="array" ref="T55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50" s="3">
        <v>11</v>
      </c>
      <c r="V550" s="3" t="str" cm="1">
        <f t="array" ref="V55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50" s="3">
        <v>19</v>
      </c>
      <c r="X550" s="3" t="str" cm="1">
        <f t="array" ref="X55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51" spans="1:24" x14ac:dyDescent="0.25">
      <c r="A551" s="7">
        <v>520003872</v>
      </c>
      <c r="B551" t="s">
        <v>779</v>
      </c>
      <c r="C551" t="s">
        <v>787</v>
      </c>
      <c r="D551" s="3">
        <v>6</v>
      </c>
      <c r="E551" s="3">
        <v>144</v>
      </c>
      <c r="F551" s="3">
        <v>192</v>
      </c>
      <c r="G551" s="3">
        <v>3</v>
      </c>
      <c r="H551" s="3" t="s">
        <v>5</v>
      </c>
      <c r="I551" s="3">
        <v>21</v>
      </c>
      <c r="J551" s="3" t="str" cm="1">
        <f t="array" ref="J55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51" s="3">
        <v>20</v>
      </c>
      <c r="L551" s="3" t="str" cm="1">
        <f t="array" ref="L55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51" s="3">
        <v>12</v>
      </c>
      <c r="N551" s="3" t="str" cm="1">
        <f t="array" ref="N55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51" s="3">
        <v>19</v>
      </c>
      <c r="P551" s="3" t="str" cm="1">
        <f t="array" ref="P55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51" s="3">
        <v>18</v>
      </c>
      <c r="R551" s="3" t="str" cm="1">
        <f t="array" ref="R55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51" s="3">
        <v>23</v>
      </c>
      <c r="T551" s="3" t="str" cm="1">
        <f t="array" ref="T55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51" s="3">
        <v>11</v>
      </c>
      <c r="V551" s="3" t="str" cm="1">
        <f t="array" ref="V55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51" s="3">
        <v>20</v>
      </c>
      <c r="X551" s="3" t="str" cm="1">
        <f t="array" ref="X55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52" spans="1:24" x14ac:dyDescent="0.25">
      <c r="A552" s="7">
        <v>520002131</v>
      </c>
      <c r="B552" t="s">
        <v>779</v>
      </c>
      <c r="C552" t="s">
        <v>788</v>
      </c>
      <c r="D552" s="3">
        <v>14</v>
      </c>
      <c r="E552" s="3">
        <v>142</v>
      </c>
      <c r="F552" s="3">
        <v>196</v>
      </c>
      <c r="G552" s="3">
        <v>3</v>
      </c>
      <c r="H552" s="3" t="s">
        <v>5</v>
      </c>
      <c r="I552" s="3">
        <v>19</v>
      </c>
      <c r="J552" s="3" t="str" cm="1">
        <f t="array" ref="J55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52" s="3">
        <v>18</v>
      </c>
      <c r="L552" s="3" t="str" cm="1">
        <f t="array" ref="L55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52" s="3">
        <v>17</v>
      </c>
      <c r="N552" s="3" t="str" cm="1">
        <f t="array" ref="N55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552" s="3">
        <v>18</v>
      </c>
      <c r="P552" s="3" t="str" cm="1">
        <f t="array" ref="P55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52" s="3">
        <v>17</v>
      </c>
      <c r="R552" s="3" t="str" cm="1">
        <f t="array" ref="R55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52" s="3">
        <v>24</v>
      </c>
      <c r="T552" s="3" t="str" cm="1">
        <f t="array" ref="T55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52" s="3">
        <v>10</v>
      </c>
      <c r="V552" s="3" t="str" cm="1">
        <f t="array" ref="V55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52" s="3">
        <v>19</v>
      </c>
      <c r="X552" s="3" t="str" cm="1">
        <f t="array" ref="X55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53" spans="1:24" x14ac:dyDescent="0.25">
      <c r="A553" s="7">
        <v>520002156</v>
      </c>
      <c r="B553" t="s">
        <v>779</v>
      </c>
      <c r="C553" t="s">
        <v>789</v>
      </c>
      <c r="D553" s="3">
        <v>6</v>
      </c>
      <c r="E553" s="3">
        <v>154</v>
      </c>
      <c r="F553" s="3">
        <v>192</v>
      </c>
      <c r="G553" s="3">
        <v>3</v>
      </c>
      <c r="H553" s="3" t="s">
        <v>5</v>
      </c>
      <c r="I553" s="3">
        <v>25</v>
      </c>
      <c r="J553" s="3" t="str" cm="1">
        <f t="array" ref="J55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53" s="3">
        <v>21</v>
      </c>
      <c r="L553" s="3" t="str" cm="1">
        <f t="array" ref="L55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53" s="3">
        <v>15</v>
      </c>
      <c r="N553" s="3" t="str" cm="1">
        <f t="array" ref="N55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553" s="3">
        <v>18</v>
      </c>
      <c r="P553" s="3" t="str" cm="1">
        <f t="array" ref="P55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53" s="3">
        <v>16</v>
      </c>
      <c r="R553" s="3" t="str" cm="1">
        <f t="array" ref="R55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53" s="3">
        <v>28</v>
      </c>
      <c r="T553" s="3" t="str" cm="1">
        <f t="array" ref="T55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53" s="3">
        <v>12</v>
      </c>
      <c r="V553" s="3" t="str" cm="1">
        <f t="array" ref="V55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553" s="3">
        <v>19</v>
      </c>
      <c r="X553" s="3" t="str" cm="1">
        <f t="array" ref="X55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54" spans="1:24" x14ac:dyDescent="0.25">
      <c r="A554" s="7">
        <v>520002163</v>
      </c>
      <c r="B554" t="s">
        <v>779</v>
      </c>
      <c r="C554" t="s">
        <v>790</v>
      </c>
      <c r="D554" s="3">
        <v>2</v>
      </c>
      <c r="E554" s="3">
        <v>160</v>
      </c>
      <c r="F554" s="3">
        <v>197</v>
      </c>
      <c r="G554" s="3">
        <v>3</v>
      </c>
      <c r="H554" s="3" t="s">
        <v>5</v>
      </c>
      <c r="I554" s="3">
        <v>27</v>
      </c>
      <c r="J554" s="3" t="str" cm="1">
        <f t="array" ref="J55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554" s="3">
        <v>19</v>
      </c>
      <c r="L554" s="3" t="str" cm="1">
        <f t="array" ref="L55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54" s="3">
        <v>14</v>
      </c>
      <c r="N554" s="3" t="str" cm="1">
        <f t="array" ref="N55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554" s="3">
        <v>20</v>
      </c>
      <c r="P554" s="3" t="str" cm="1">
        <f t="array" ref="P55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554" s="3">
        <v>18</v>
      </c>
      <c r="R554" s="3" t="str" cm="1">
        <f t="array" ref="R55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54" s="3">
        <v>25</v>
      </c>
      <c r="T554" s="3" t="str" cm="1">
        <f t="array" ref="T55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54" s="3">
        <v>14</v>
      </c>
      <c r="V554" s="3" t="str" cm="1">
        <f t="array" ref="V55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554" s="3">
        <v>23</v>
      </c>
      <c r="X554" s="3" t="str" cm="1">
        <f t="array" ref="X55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55" spans="1:24" x14ac:dyDescent="0.25">
      <c r="A555" s="7">
        <v>520002043</v>
      </c>
      <c r="B555" t="s">
        <v>779</v>
      </c>
      <c r="C555" t="s">
        <v>791</v>
      </c>
      <c r="D555" s="3">
        <v>5</v>
      </c>
      <c r="E555" s="3">
        <v>125</v>
      </c>
      <c r="F555" s="3">
        <v>208</v>
      </c>
      <c r="G555" s="3">
        <v>3</v>
      </c>
      <c r="H555" s="3" t="s">
        <v>5</v>
      </c>
      <c r="I555" s="3">
        <v>19</v>
      </c>
      <c r="J555" s="3" t="str" cm="1">
        <f t="array" ref="J55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55" s="3">
        <v>16</v>
      </c>
      <c r="L555" s="3" t="str" cm="1">
        <f t="array" ref="L55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55" s="3">
        <v>11</v>
      </c>
      <c r="N555" s="3" t="str" cm="1">
        <f t="array" ref="N55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55" s="3">
        <v>14</v>
      </c>
      <c r="P555" s="3" t="str" cm="1">
        <f t="array" ref="P55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555" s="3">
        <v>12</v>
      </c>
      <c r="R555" s="3" t="str" cm="1">
        <f t="array" ref="R55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555" s="3">
        <v>28</v>
      </c>
      <c r="T555" s="3" t="str" cm="1">
        <f t="array" ref="T55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55" s="3">
        <v>7</v>
      </c>
      <c r="V555" s="3" t="str" cm="1">
        <f t="array" ref="V55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555" s="3">
        <v>18</v>
      </c>
      <c r="X555" s="3" t="str" cm="1">
        <f t="array" ref="X55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56" spans="1:24" x14ac:dyDescent="0.25">
      <c r="A556" s="7">
        <v>520001868</v>
      </c>
      <c r="B556" t="s">
        <v>779</v>
      </c>
      <c r="C556" t="s">
        <v>792</v>
      </c>
      <c r="D556" s="3">
        <v>6</v>
      </c>
      <c r="E556" s="3">
        <v>116</v>
      </c>
      <c r="F556" s="3">
        <v>192</v>
      </c>
      <c r="G556" s="3">
        <v>2</v>
      </c>
      <c r="H556" s="3" t="s">
        <v>8</v>
      </c>
      <c r="I556" s="3">
        <v>21</v>
      </c>
      <c r="J556" s="3" t="str" cm="1">
        <f t="array" ref="J55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56" s="3">
        <v>12</v>
      </c>
      <c r="L556" s="3" t="str" cm="1">
        <f t="array" ref="L55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556" s="3">
        <v>10</v>
      </c>
      <c r="N556" s="3" t="str" cm="1">
        <f t="array" ref="N55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56" s="3">
        <v>18</v>
      </c>
      <c r="P556" s="3" t="str" cm="1">
        <f t="array" ref="P55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56" s="3">
        <v>14</v>
      </c>
      <c r="R556" s="3" t="str" cm="1">
        <f t="array" ref="R55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56" s="3">
        <v>15</v>
      </c>
      <c r="T556" s="3" t="str" cm="1">
        <f t="array" ref="T55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556" s="3">
        <v>9</v>
      </c>
      <c r="V556" s="3" t="str" cm="1">
        <f t="array" ref="V55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56" s="3">
        <v>17</v>
      </c>
      <c r="X556" s="3" t="str" cm="1">
        <f t="array" ref="X55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57" spans="1:24" x14ac:dyDescent="0.25">
      <c r="A557" s="7">
        <v>520001836</v>
      </c>
      <c r="B557" t="s">
        <v>779</v>
      </c>
      <c r="C557" t="s">
        <v>793</v>
      </c>
      <c r="D557" s="3">
        <v>2</v>
      </c>
      <c r="E557" s="3">
        <v>134</v>
      </c>
      <c r="F557" s="3">
        <v>197</v>
      </c>
      <c r="G557" s="3">
        <v>3</v>
      </c>
      <c r="H557" s="3" t="s">
        <v>5</v>
      </c>
      <c r="I557" s="3">
        <v>18</v>
      </c>
      <c r="J557" s="3" t="str" cm="1">
        <f t="array" ref="J55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57" s="3">
        <v>17</v>
      </c>
      <c r="L557" s="3" t="str" cm="1">
        <f t="array" ref="L55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57" s="3">
        <v>9</v>
      </c>
      <c r="N557" s="3" t="str" cm="1">
        <f t="array" ref="N55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57" s="3">
        <v>16</v>
      </c>
      <c r="P557" s="3" t="str" cm="1">
        <f t="array" ref="P55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57" s="3">
        <v>16</v>
      </c>
      <c r="R557" s="3" t="str" cm="1">
        <f t="array" ref="R55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57" s="3">
        <v>26</v>
      </c>
      <c r="T557" s="3" t="str" cm="1">
        <f t="array" ref="T55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57" s="3">
        <v>9</v>
      </c>
      <c r="V557" s="3" t="str" cm="1">
        <f t="array" ref="V55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57" s="3">
        <v>23</v>
      </c>
      <c r="X557" s="3" t="str" cm="1">
        <f t="array" ref="X55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58" spans="1:24" x14ac:dyDescent="0.25">
      <c r="A558" s="7">
        <v>520002004</v>
      </c>
      <c r="B558" t="s">
        <v>779</v>
      </c>
      <c r="C558" t="s">
        <v>794</v>
      </c>
      <c r="D558" s="3">
        <v>6</v>
      </c>
      <c r="E558" s="3">
        <v>145</v>
      </c>
      <c r="F558" s="3">
        <v>192</v>
      </c>
      <c r="G558" s="3">
        <v>3</v>
      </c>
      <c r="H558" s="3" t="s">
        <v>5</v>
      </c>
      <c r="I558" s="3">
        <v>25</v>
      </c>
      <c r="J558" s="3" t="str" cm="1">
        <f t="array" ref="J55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58" s="3">
        <v>16</v>
      </c>
      <c r="L558" s="3" t="str" cm="1">
        <f t="array" ref="L55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58" s="3">
        <v>17</v>
      </c>
      <c r="N558" s="3" t="str" cm="1">
        <f t="array" ref="N55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558" s="3">
        <v>19</v>
      </c>
      <c r="P558" s="3" t="str" cm="1">
        <f t="array" ref="P55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58" s="3">
        <v>14</v>
      </c>
      <c r="R558" s="3" t="str" cm="1">
        <f t="array" ref="R55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58" s="3">
        <v>23</v>
      </c>
      <c r="T558" s="3" t="str" cm="1">
        <f t="array" ref="T55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58" s="3">
        <v>13</v>
      </c>
      <c r="V558" s="3" t="str" cm="1">
        <f t="array" ref="V55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558" s="3">
        <v>18</v>
      </c>
      <c r="X558" s="3" t="str" cm="1">
        <f t="array" ref="X55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59" spans="1:24" x14ac:dyDescent="0.25">
      <c r="A559" s="7">
        <v>521008827</v>
      </c>
      <c r="B559" t="s">
        <v>795</v>
      </c>
      <c r="C559" t="s">
        <v>796</v>
      </c>
      <c r="D559" s="3">
        <v>2</v>
      </c>
      <c r="E559" s="3">
        <v>137</v>
      </c>
      <c r="F559" s="3">
        <v>197</v>
      </c>
      <c r="G559" s="3">
        <v>3</v>
      </c>
      <c r="H559" s="3" t="s">
        <v>5</v>
      </c>
      <c r="I559" s="3">
        <v>20</v>
      </c>
      <c r="J559" s="3" t="str" cm="1">
        <f t="array" ref="J55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59" s="3">
        <v>14</v>
      </c>
      <c r="L559" s="3" t="str" cm="1">
        <f t="array" ref="L55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59" s="3">
        <v>14</v>
      </c>
      <c r="N559" s="3" t="str" cm="1">
        <f t="array" ref="N55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559" s="3">
        <v>17</v>
      </c>
      <c r="P559" s="3" t="str" cm="1">
        <f t="array" ref="P55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59" s="3">
        <v>15</v>
      </c>
      <c r="R559" s="3" t="str" cm="1">
        <f t="array" ref="R55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59" s="3">
        <v>26</v>
      </c>
      <c r="T559" s="3" t="str" cm="1">
        <f t="array" ref="T55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59" s="3">
        <v>10</v>
      </c>
      <c r="V559" s="3" t="str" cm="1">
        <f t="array" ref="V55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59" s="3">
        <v>21</v>
      </c>
      <c r="X559" s="3" t="str" cm="1">
        <f t="array" ref="X55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60" spans="1:24" x14ac:dyDescent="0.25">
      <c r="A560" s="7">
        <v>521008584</v>
      </c>
      <c r="B560" t="s">
        <v>795</v>
      </c>
      <c r="C560" t="s">
        <v>797</v>
      </c>
      <c r="D560" s="3">
        <v>1</v>
      </c>
      <c r="E560" s="3">
        <v>95</v>
      </c>
      <c r="F560" s="3">
        <v>213</v>
      </c>
      <c r="G560" s="3">
        <v>1</v>
      </c>
      <c r="H560" s="3" t="s">
        <v>7</v>
      </c>
      <c r="I560" s="3">
        <v>0</v>
      </c>
      <c r="J560" s="3" t="str" cm="1">
        <f t="array" ref="J56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Ниже базового</v>
      </c>
      <c r="K560" s="3">
        <v>13</v>
      </c>
      <c r="L560" s="3" t="str" cm="1">
        <f t="array" ref="L56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60" s="3">
        <v>11</v>
      </c>
      <c r="N560" s="3" t="str" cm="1">
        <f t="array" ref="N56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60" s="3">
        <v>15</v>
      </c>
      <c r="P560" s="3" t="str" cm="1">
        <f t="array" ref="P56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560" s="3">
        <v>14</v>
      </c>
      <c r="R560" s="3" t="str" cm="1">
        <f t="array" ref="R56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60" s="3">
        <v>28</v>
      </c>
      <c r="T560" s="3" t="str" cm="1">
        <f t="array" ref="T56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560" s="3">
        <v>0</v>
      </c>
      <c r="V560" s="3" t="str" cm="1">
        <f t="array" ref="V56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Ниже базового</v>
      </c>
      <c r="W560" s="3">
        <v>14</v>
      </c>
      <c r="X560" s="3" t="str" cm="1">
        <f t="array" ref="X56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561" spans="1:24" x14ac:dyDescent="0.25">
      <c r="A561" s="7">
        <v>521008577</v>
      </c>
      <c r="B561" t="s">
        <v>795</v>
      </c>
      <c r="C561" t="s">
        <v>798</v>
      </c>
      <c r="D561" s="3">
        <v>1</v>
      </c>
      <c r="E561" s="3">
        <v>129</v>
      </c>
      <c r="F561" s="3">
        <v>213</v>
      </c>
      <c r="G561" s="3">
        <v>1</v>
      </c>
      <c r="H561" s="3" t="s">
        <v>7</v>
      </c>
      <c r="I561" s="3">
        <v>26</v>
      </c>
      <c r="J561" s="3" t="str" cm="1">
        <f t="array" ref="J56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61" s="3">
        <v>20</v>
      </c>
      <c r="L561" s="3" t="str" cm="1">
        <f t="array" ref="L56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61" s="3">
        <v>17</v>
      </c>
      <c r="N561" s="3" t="str" cm="1">
        <f t="array" ref="N56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561" s="3">
        <v>17</v>
      </c>
      <c r="P561" s="3" t="str" cm="1">
        <f t="array" ref="P56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61" s="3">
        <v>15</v>
      </c>
      <c r="R561" s="3" t="str" cm="1">
        <f t="array" ref="R56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61" s="3">
        <v>0</v>
      </c>
      <c r="T561" s="3" t="str" cm="1">
        <f t="array" ref="T56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561" s="3">
        <v>14</v>
      </c>
      <c r="V561" s="3" t="str" cm="1">
        <f t="array" ref="V56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561" s="3">
        <v>20</v>
      </c>
      <c r="X561" s="3" t="str" cm="1">
        <f t="array" ref="X56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62" spans="1:24" x14ac:dyDescent="0.25">
      <c r="A562" s="7">
        <v>521008552</v>
      </c>
      <c r="B562" t="s">
        <v>795</v>
      </c>
      <c r="C562" t="s">
        <v>799</v>
      </c>
      <c r="D562" s="3">
        <v>2</v>
      </c>
      <c r="E562" s="3">
        <v>110</v>
      </c>
      <c r="F562" s="3">
        <v>197</v>
      </c>
      <c r="G562" s="3">
        <v>2</v>
      </c>
      <c r="H562" s="3" t="s">
        <v>8</v>
      </c>
      <c r="I562" s="3">
        <v>13</v>
      </c>
      <c r="J562" s="3" t="str" cm="1">
        <f t="array" ref="J56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562" s="3">
        <v>16</v>
      </c>
      <c r="L562" s="3" t="str" cm="1">
        <f t="array" ref="L56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62" s="3">
        <v>9</v>
      </c>
      <c r="N562" s="3" t="str" cm="1">
        <f t="array" ref="N56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62" s="3">
        <v>15</v>
      </c>
      <c r="P562" s="3" t="str" cm="1">
        <f t="array" ref="P56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562" s="3">
        <v>14</v>
      </c>
      <c r="R562" s="3" t="str" cm="1">
        <f t="array" ref="R56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62" s="3">
        <v>16</v>
      </c>
      <c r="T562" s="3" t="str" cm="1">
        <f t="array" ref="T56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562" s="3">
        <v>10</v>
      </c>
      <c r="V562" s="3" t="str" cm="1">
        <f t="array" ref="V56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62" s="3">
        <v>17</v>
      </c>
      <c r="X562" s="3" t="str" cm="1">
        <f t="array" ref="X56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63" spans="1:24" x14ac:dyDescent="0.25">
      <c r="A563" s="7">
        <v>521008834</v>
      </c>
      <c r="B563" t="s">
        <v>795</v>
      </c>
      <c r="C563" t="s">
        <v>800</v>
      </c>
      <c r="D563" s="3">
        <v>1</v>
      </c>
      <c r="E563" s="3">
        <v>104</v>
      </c>
      <c r="F563" s="3">
        <v>213</v>
      </c>
      <c r="G563" s="3">
        <v>2</v>
      </c>
      <c r="H563" s="3" t="s">
        <v>8</v>
      </c>
      <c r="I563" s="3">
        <v>12</v>
      </c>
      <c r="J563" s="3" t="str" cm="1">
        <f t="array" ref="J56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563" s="3">
        <v>15</v>
      </c>
      <c r="L563" s="3" t="str" cm="1">
        <f t="array" ref="L56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63" s="3">
        <v>10</v>
      </c>
      <c r="N563" s="3" t="str" cm="1">
        <f t="array" ref="N56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63" s="3">
        <v>12</v>
      </c>
      <c r="P563" s="3" t="str" cm="1">
        <f t="array" ref="P56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563" s="3">
        <v>13</v>
      </c>
      <c r="R563" s="3" t="str" cm="1">
        <f t="array" ref="R56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63" s="3">
        <v>25</v>
      </c>
      <c r="T563" s="3" t="str" cm="1">
        <f t="array" ref="T56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563" s="3">
        <v>6</v>
      </c>
      <c r="V563" s="3" t="str" cm="1">
        <f t="array" ref="V56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563" s="3">
        <v>11</v>
      </c>
      <c r="X563" s="3" t="str" cm="1">
        <f t="array" ref="X56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564" spans="1:24" x14ac:dyDescent="0.25">
      <c r="A564" s="7">
        <v>521008457</v>
      </c>
      <c r="B564" t="s">
        <v>795</v>
      </c>
      <c r="C564" t="s">
        <v>801</v>
      </c>
      <c r="D564" s="3">
        <v>5</v>
      </c>
      <c r="E564" s="3">
        <v>116</v>
      </c>
      <c r="F564" s="3">
        <v>208</v>
      </c>
      <c r="G564" s="3">
        <v>2</v>
      </c>
      <c r="H564" s="3" t="s">
        <v>8</v>
      </c>
      <c r="I564" s="3">
        <v>18</v>
      </c>
      <c r="J564" s="3" t="str" cm="1">
        <f t="array" ref="J56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64" s="3">
        <v>15</v>
      </c>
      <c r="L564" s="3" t="str" cm="1">
        <f t="array" ref="L56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64" s="3">
        <v>10</v>
      </c>
      <c r="N564" s="3" t="str" cm="1">
        <f t="array" ref="N56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64" s="3">
        <v>16</v>
      </c>
      <c r="P564" s="3" t="str" cm="1">
        <f t="array" ref="P56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64" s="3">
        <v>14</v>
      </c>
      <c r="R564" s="3" t="str" cm="1">
        <f t="array" ref="R56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64" s="3">
        <v>21</v>
      </c>
      <c r="T564" s="3" t="str" cm="1">
        <f t="array" ref="T56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564" s="3">
        <v>7</v>
      </c>
      <c r="V564" s="3" t="str" cm="1">
        <f t="array" ref="V56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564" s="3">
        <v>15</v>
      </c>
      <c r="X564" s="3" t="str" cm="1">
        <f t="array" ref="X56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565" spans="1:24" x14ac:dyDescent="0.25">
      <c r="A565" s="7">
        <v>521008859</v>
      </c>
      <c r="B565" t="s">
        <v>795</v>
      </c>
      <c r="C565" t="s">
        <v>802</v>
      </c>
      <c r="D565" s="3">
        <v>2</v>
      </c>
      <c r="E565" s="3">
        <v>129</v>
      </c>
      <c r="F565" s="3">
        <v>197</v>
      </c>
      <c r="G565" s="3">
        <v>3</v>
      </c>
      <c r="H565" s="3" t="s">
        <v>5</v>
      </c>
      <c r="I565" s="3">
        <v>20</v>
      </c>
      <c r="J565" s="3" t="str" cm="1">
        <f t="array" ref="J56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65" s="3">
        <v>15</v>
      </c>
      <c r="L565" s="3" t="str" cm="1">
        <f t="array" ref="L56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65" s="3">
        <v>11</v>
      </c>
      <c r="N565" s="3" t="str" cm="1">
        <f t="array" ref="N56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65" s="3">
        <v>16</v>
      </c>
      <c r="P565" s="3" t="str" cm="1">
        <f t="array" ref="P56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65" s="3">
        <v>16</v>
      </c>
      <c r="R565" s="3" t="str" cm="1">
        <f t="array" ref="R56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65" s="3">
        <v>23</v>
      </c>
      <c r="T565" s="3" t="str" cm="1">
        <f t="array" ref="T56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65" s="3">
        <v>8</v>
      </c>
      <c r="V565" s="3" t="str" cm="1">
        <f t="array" ref="V56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65" s="3">
        <v>20</v>
      </c>
      <c r="X565" s="3" t="str" cm="1">
        <f t="array" ref="X56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66" spans="1:24" x14ac:dyDescent="0.25">
      <c r="A566" s="7">
        <v>521006900</v>
      </c>
      <c r="B566" t="s">
        <v>795</v>
      </c>
      <c r="C566" t="s">
        <v>803</v>
      </c>
      <c r="D566" s="3">
        <v>6</v>
      </c>
      <c r="E566" s="3">
        <v>104</v>
      </c>
      <c r="F566" s="3">
        <v>192</v>
      </c>
      <c r="G566" s="3">
        <v>2</v>
      </c>
      <c r="H566" s="3" t="s">
        <v>8</v>
      </c>
      <c r="I566" s="3">
        <v>17</v>
      </c>
      <c r="J566" s="3" t="str" cm="1">
        <f t="array" ref="J56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66" s="3">
        <v>14</v>
      </c>
      <c r="L566" s="3" t="str" cm="1">
        <f t="array" ref="L56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66" s="3">
        <v>8</v>
      </c>
      <c r="N566" s="3" t="str" cm="1">
        <f t="array" ref="N56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66" s="3">
        <v>14</v>
      </c>
      <c r="P566" s="3" t="str" cm="1">
        <f t="array" ref="P56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566" s="3">
        <v>16</v>
      </c>
      <c r="R566" s="3" t="str" cm="1">
        <f t="array" ref="R56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66" s="3">
        <v>13</v>
      </c>
      <c r="T566" s="3" t="str" cm="1">
        <f t="array" ref="T56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566" s="3">
        <v>7</v>
      </c>
      <c r="V566" s="3" t="str" cm="1">
        <f t="array" ref="V56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566" s="3">
        <v>15</v>
      </c>
      <c r="X566" s="3" t="str" cm="1">
        <f t="array" ref="X56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567" spans="1:24" x14ac:dyDescent="0.25">
      <c r="A567" s="7">
        <v>521008697</v>
      </c>
      <c r="B567" t="s">
        <v>795</v>
      </c>
      <c r="C567" t="s">
        <v>804</v>
      </c>
      <c r="D567" s="3">
        <v>5</v>
      </c>
      <c r="E567" s="3">
        <v>102</v>
      </c>
      <c r="F567" s="3">
        <v>208</v>
      </c>
      <c r="G567" s="3">
        <v>2</v>
      </c>
      <c r="H567" s="3" t="s">
        <v>8</v>
      </c>
      <c r="I567" s="3">
        <v>15</v>
      </c>
      <c r="J567" s="3" t="str" cm="1">
        <f t="array" ref="J56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567" s="3">
        <v>11</v>
      </c>
      <c r="L567" s="3" t="str" cm="1">
        <f t="array" ref="L56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567" s="3">
        <v>10</v>
      </c>
      <c r="N567" s="3" t="str" cm="1">
        <f t="array" ref="N56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67" s="3">
        <v>13</v>
      </c>
      <c r="P567" s="3" t="str" cm="1">
        <f t="array" ref="P56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567" s="3">
        <v>13</v>
      </c>
      <c r="R567" s="3" t="str" cm="1">
        <f t="array" ref="R56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67" s="3">
        <v>21</v>
      </c>
      <c r="T567" s="3" t="str" cm="1">
        <f t="array" ref="T56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567" s="3">
        <v>7</v>
      </c>
      <c r="V567" s="3" t="str" cm="1">
        <f t="array" ref="V56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567" s="3">
        <v>12</v>
      </c>
      <c r="X567" s="3" t="str" cm="1">
        <f t="array" ref="X56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568" spans="1:24" x14ac:dyDescent="0.25">
      <c r="A568" s="7">
        <v>521008489</v>
      </c>
      <c r="B568" t="s">
        <v>795</v>
      </c>
      <c r="C568" t="s">
        <v>805</v>
      </c>
      <c r="D568" s="3">
        <v>2</v>
      </c>
      <c r="E568" s="3">
        <v>54</v>
      </c>
      <c r="F568" s="3">
        <v>197</v>
      </c>
      <c r="G568" s="3">
        <v>1</v>
      </c>
      <c r="H568" s="3" t="s">
        <v>7</v>
      </c>
      <c r="I568" s="3">
        <v>0</v>
      </c>
      <c r="J568" s="3" t="str" cm="1">
        <f t="array" ref="J56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Ниже базового</v>
      </c>
      <c r="K568" s="3">
        <v>9</v>
      </c>
      <c r="L568" s="3" t="str" cm="1">
        <f t="array" ref="L56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568" s="3">
        <v>0</v>
      </c>
      <c r="N568" s="3" t="str" cm="1">
        <f t="array" ref="N56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568" s="3">
        <v>12</v>
      </c>
      <c r="P568" s="3" t="str" cm="1">
        <f t="array" ref="P56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568" s="3">
        <v>15</v>
      </c>
      <c r="R568" s="3" t="str" cm="1">
        <f t="array" ref="R56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68" s="3">
        <v>0</v>
      </c>
      <c r="T568" s="3" t="str" cm="1">
        <f t="array" ref="T56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568" s="3">
        <v>7</v>
      </c>
      <c r="V568" s="3" t="str" cm="1">
        <f t="array" ref="V56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568" s="3">
        <v>11</v>
      </c>
      <c r="X568" s="3" t="str" cm="1">
        <f t="array" ref="X56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569" spans="1:24" x14ac:dyDescent="0.25">
      <c r="A569" s="7">
        <v>521008961</v>
      </c>
      <c r="B569" t="s">
        <v>795</v>
      </c>
      <c r="C569" t="s">
        <v>806</v>
      </c>
      <c r="D569" s="3">
        <v>2</v>
      </c>
      <c r="E569" s="3">
        <v>125</v>
      </c>
      <c r="F569" s="3">
        <v>197</v>
      </c>
      <c r="G569" s="3">
        <v>3</v>
      </c>
      <c r="H569" s="3" t="s">
        <v>5</v>
      </c>
      <c r="I569" s="3">
        <v>18</v>
      </c>
      <c r="J569" s="3" t="str" cm="1">
        <f t="array" ref="J56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69" s="3">
        <v>14</v>
      </c>
      <c r="L569" s="3" t="str" cm="1">
        <f t="array" ref="L56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69" s="3">
        <v>13</v>
      </c>
      <c r="N569" s="3" t="str" cm="1">
        <f t="array" ref="N56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569" s="3">
        <v>18</v>
      </c>
      <c r="P569" s="3" t="str" cm="1">
        <f t="array" ref="P56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69" s="3">
        <v>14</v>
      </c>
      <c r="R569" s="3" t="str" cm="1">
        <f t="array" ref="R56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69" s="3">
        <v>23</v>
      </c>
      <c r="T569" s="3" t="str" cm="1">
        <f t="array" ref="T56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69" s="3">
        <v>8</v>
      </c>
      <c r="V569" s="3" t="str" cm="1">
        <f t="array" ref="V56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69" s="3">
        <v>17</v>
      </c>
      <c r="X569" s="3" t="str" cm="1">
        <f t="array" ref="X56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70" spans="1:24" x14ac:dyDescent="0.25">
      <c r="A570" s="7">
        <v>521008640</v>
      </c>
      <c r="B570" t="s">
        <v>795</v>
      </c>
      <c r="C570" t="s">
        <v>807</v>
      </c>
      <c r="D570" s="3">
        <v>1</v>
      </c>
      <c r="E570" s="3">
        <v>129</v>
      </c>
      <c r="F570" s="3">
        <v>213</v>
      </c>
      <c r="G570" s="3">
        <v>2</v>
      </c>
      <c r="H570" s="3" t="s">
        <v>8</v>
      </c>
      <c r="I570" s="3">
        <v>21</v>
      </c>
      <c r="J570" s="3" t="str" cm="1">
        <f t="array" ref="J57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70" s="3">
        <v>11</v>
      </c>
      <c r="L570" s="3" t="str" cm="1">
        <f t="array" ref="L57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570" s="3">
        <v>17</v>
      </c>
      <c r="N570" s="3" t="str" cm="1">
        <f t="array" ref="N57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570" s="3">
        <v>16</v>
      </c>
      <c r="P570" s="3" t="str" cm="1">
        <f t="array" ref="P57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70" s="3">
        <v>12</v>
      </c>
      <c r="R570" s="3" t="str" cm="1">
        <f t="array" ref="R57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570" s="3">
        <v>26</v>
      </c>
      <c r="T570" s="3" t="str" cm="1">
        <f t="array" ref="T57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570" s="3">
        <v>8</v>
      </c>
      <c r="V570" s="3" t="str" cm="1">
        <f t="array" ref="V57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70" s="3">
        <v>18</v>
      </c>
      <c r="X570" s="3" t="str" cm="1">
        <f t="array" ref="X57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71" spans="1:24" x14ac:dyDescent="0.25">
      <c r="A571" s="7">
        <v>521008714</v>
      </c>
      <c r="B571" t="s">
        <v>795</v>
      </c>
      <c r="C571" t="s">
        <v>808</v>
      </c>
      <c r="D571" s="3">
        <v>1</v>
      </c>
      <c r="E571" s="3">
        <v>141</v>
      </c>
      <c r="F571" s="3">
        <v>213</v>
      </c>
      <c r="G571" s="3">
        <v>2</v>
      </c>
      <c r="H571" s="3" t="s">
        <v>8</v>
      </c>
      <c r="I571" s="3">
        <v>27</v>
      </c>
      <c r="J571" s="3" t="str" cm="1">
        <f t="array" ref="J57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571" s="3">
        <v>18</v>
      </c>
      <c r="L571" s="3" t="str" cm="1">
        <f t="array" ref="L57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71" s="3">
        <v>12</v>
      </c>
      <c r="N571" s="3" t="str" cm="1">
        <f t="array" ref="N57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71" s="3">
        <v>16</v>
      </c>
      <c r="P571" s="3" t="str" cm="1">
        <f t="array" ref="P57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71" s="3">
        <v>16</v>
      </c>
      <c r="R571" s="3" t="str" cm="1">
        <f t="array" ref="R57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71" s="3">
        <v>31</v>
      </c>
      <c r="T571" s="3" t="str" cm="1">
        <f t="array" ref="T57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71" s="3">
        <v>8</v>
      </c>
      <c r="V571" s="3" t="str" cm="1">
        <f t="array" ref="V57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71" s="3">
        <v>13</v>
      </c>
      <c r="X571" s="3" t="str" cm="1">
        <f t="array" ref="X57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572" spans="1:24" x14ac:dyDescent="0.25">
      <c r="A572" s="7">
        <v>521008993</v>
      </c>
      <c r="B572" t="s">
        <v>795</v>
      </c>
      <c r="C572" t="s">
        <v>809</v>
      </c>
      <c r="D572" s="3">
        <v>1</v>
      </c>
      <c r="E572" s="3">
        <v>108</v>
      </c>
      <c r="F572" s="3">
        <v>213</v>
      </c>
      <c r="G572" s="3">
        <v>2</v>
      </c>
      <c r="H572" s="3" t="s">
        <v>8</v>
      </c>
      <c r="I572" s="3">
        <v>15</v>
      </c>
      <c r="J572" s="3" t="str" cm="1">
        <f t="array" ref="J57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572" s="3">
        <v>11</v>
      </c>
      <c r="L572" s="3" t="str" cm="1">
        <f t="array" ref="L57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572" s="3">
        <v>9</v>
      </c>
      <c r="N572" s="3" t="str" cm="1">
        <f t="array" ref="N57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72" s="3">
        <v>15</v>
      </c>
      <c r="P572" s="3" t="str" cm="1">
        <f t="array" ref="P57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572" s="3">
        <v>13</v>
      </c>
      <c r="R572" s="3" t="str" cm="1">
        <f t="array" ref="R57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72" s="3">
        <v>22</v>
      </c>
      <c r="T572" s="3" t="str" cm="1">
        <f t="array" ref="T57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572" s="3">
        <v>9</v>
      </c>
      <c r="V572" s="3" t="str" cm="1">
        <f t="array" ref="V57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72" s="3">
        <v>14</v>
      </c>
      <c r="X572" s="3" t="str" cm="1">
        <f t="array" ref="X57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573" spans="1:24" x14ac:dyDescent="0.25">
      <c r="A573" s="7">
        <v>521008464</v>
      </c>
      <c r="B573" t="s">
        <v>795</v>
      </c>
      <c r="C573" t="s">
        <v>810</v>
      </c>
      <c r="D573" s="3">
        <v>2</v>
      </c>
      <c r="E573" s="3">
        <v>107</v>
      </c>
      <c r="F573" s="3">
        <v>197</v>
      </c>
      <c r="G573" s="3">
        <v>1</v>
      </c>
      <c r="H573" s="3" t="s">
        <v>7</v>
      </c>
      <c r="I573" s="3">
        <v>19</v>
      </c>
      <c r="J573" s="3" t="str" cm="1">
        <f t="array" ref="J57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73" s="3">
        <v>14</v>
      </c>
      <c r="L573" s="3" t="str" cm="1">
        <f t="array" ref="L57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73" s="3">
        <v>15</v>
      </c>
      <c r="N573" s="3" t="str" cm="1">
        <f t="array" ref="N57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573" s="3">
        <v>16</v>
      </c>
      <c r="P573" s="3" t="str" cm="1">
        <f t="array" ref="P57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73" s="3">
        <v>15</v>
      </c>
      <c r="R573" s="3" t="str" cm="1">
        <f t="array" ref="R57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73" s="3">
        <v>0</v>
      </c>
      <c r="T573" s="3" t="str" cm="1">
        <f t="array" ref="T57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573" s="3">
        <v>10</v>
      </c>
      <c r="V573" s="3" t="str" cm="1">
        <f t="array" ref="V57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73" s="3">
        <v>18</v>
      </c>
      <c r="X573" s="3" t="str" cm="1">
        <f t="array" ref="X57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74" spans="1:24" x14ac:dyDescent="0.25">
      <c r="A574" s="7">
        <v>521008506</v>
      </c>
      <c r="B574" t="s">
        <v>795</v>
      </c>
      <c r="C574" t="s">
        <v>811</v>
      </c>
      <c r="D574" s="3">
        <v>1</v>
      </c>
      <c r="E574" s="3">
        <v>96</v>
      </c>
      <c r="F574" s="3">
        <v>213</v>
      </c>
      <c r="G574" s="3">
        <v>1</v>
      </c>
      <c r="H574" s="3" t="s">
        <v>7</v>
      </c>
      <c r="I574" s="3">
        <v>18</v>
      </c>
      <c r="J574" s="3" t="str" cm="1">
        <f t="array" ref="J57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74" s="3">
        <v>13</v>
      </c>
      <c r="L574" s="3" t="str" cm="1">
        <f t="array" ref="L57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74" s="3">
        <v>10</v>
      </c>
      <c r="N574" s="3" t="str" cm="1">
        <f t="array" ref="N57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74" s="3">
        <v>18</v>
      </c>
      <c r="P574" s="3" t="str" cm="1">
        <f t="array" ref="P57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74" s="3">
        <v>17</v>
      </c>
      <c r="R574" s="3" t="str" cm="1">
        <f t="array" ref="R57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74" s="3">
        <v>0</v>
      </c>
      <c r="T574" s="3" t="str" cm="1">
        <f t="array" ref="T57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574" s="3">
        <v>8</v>
      </c>
      <c r="V574" s="3" t="str" cm="1">
        <f t="array" ref="V57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74" s="3">
        <v>12</v>
      </c>
      <c r="X574" s="3" t="str" cm="1">
        <f t="array" ref="X57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575" spans="1:24" x14ac:dyDescent="0.25">
      <c r="A575" s="7">
        <v>521008383</v>
      </c>
      <c r="B575" t="s">
        <v>795</v>
      </c>
      <c r="C575" t="s">
        <v>813</v>
      </c>
      <c r="D575" s="3">
        <v>1</v>
      </c>
      <c r="E575" s="3">
        <v>158</v>
      </c>
      <c r="F575" s="3">
        <v>213</v>
      </c>
      <c r="G575" s="3">
        <v>3</v>
      </c>
      <c r="H575" s="3" t="s">
        <v>5</v>
      </c>
      <c r="I575" s="3">
        <v>26</v>
      </c>
      <c r="J575" s="3" t="str" cm="1">
        <f t="array" ref="J57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75" s="3">
        <v>14</v>
      </c>
      <c r="L575" s="3" t="str" cm="1">
        <f t="array" ref="L57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75" s="3">
        <v>17</v>
      </c>
      <c r="N575" s="3" t="str" cm="1">
        <f t="array" ref="N57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575" s="3">
        <v>14</v>
      </c>
      <c r="P575" s="3" t="str" cm="1">
        <f t="array" ref="P57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575" s="3">
        <v>19</v>
      </c>
      <c r="R575" s="3" t="str" cm="1">
        <f t="array" ref="R57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75" s="3">
        <v>32</v>
      </c>
      <c r="T575" s="3" t="str" cm="1">
        <f t="array" ref="T57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75" s="3">
        <v>12</v>
      </c>
      <c r="V575" s="3" t="str" cm="1">
        <f t="array" ref="V57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575" s="3">
        <v>24</v>
      </c>
      <c r="X575" s="3" t="str" cm="1">
        <f t="array" ref="X57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76" spans="1:24" x14ac:dyDescent="0.25">
      <c r="A576" s="7">
        <v>521008560</v>
      </c>
      <c r="B576" t="s">
        <v>795</v>
      </c>
      <c r="C576" t="s">
        <v>814</v>
      </c>
      <c r="D576" s="3">
        <v>1</v>
      </c>
      <c r="E576" s="3">
        <v>163</v>
      </c>
      <c r="F576" s="3">
        <v>213</v>
      </c>
      <c r="G576" s="3">
        <v>3</v>
      </c>
      <c r="H576" s="3" t="s">
        <v>5</v>
      </c>
      <c r="I576" s="3">
        <v>23</v>
      </c>
      <c r="J576" s="3" t="str" cm="1">
        <f t="array" ref="J57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76" s="3">
        <v>19</v>
      </c>
      <c r="L576" s="3" t="str" cm="1">
        <f t="array" ref="L57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76" s="3">
        <v>12</v>
      </c>
      <c r="N576" s="3" t="str" cm="1">
        <f t="array" ref="N57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76" s="3">
        <v>20</v>
      </c>
      <c r="P576" s="3" t="str" cm="1">
        <f t="array" ref="P57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576" s="3">
        <v>17</v>
      </c>
      <c r="R576" s="3" t="str" cm="1">
        <f t="array" ref="R57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76" s="3">
        <v>39</v>
      </c>
      <c r="T576" s="3" t="str" cm="1">
        <f t="array" ref="T57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76" s="3">
        <v>11</v>
      </c>
      <c r="V576" s="3" t="str" cm="1">
        <f t="array" ref="V57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76" s="3">
        <v>22</v>
      </c>
      <c r="X576" s="3" t="str" cm="1">
        <f t="array" ref="X57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77" spans="1:24" x14ac:dyDescent="0.25">
      <c r="A577" s="7">
        <v>521008619</v>
      </c>
      <c r="B577" t="s">
        <v>795</v>
      </c>
      <c r="C577" t="s">
        <v>812</v>
      </c>
      <c r="D577" s="3">
        <v>1</v>
      </c>
      <c r="E577" s="3">
        <v>163</v>
      </c>
      <c r="F577" s="3">
        <v>213</v>
      </c>
      <c r="G577" s="3">
        <v>3</v>
      </c>
      <c r="H577" s="3" t="s">
        <v>5</v>
      </c>
      <c r="I577" s="3">
        <v>25</v>
      </c>
      <c r="J577" s="3" t="str" cm="1">
        <f t="array" ref="J57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77" s="3">
        <v>17</v>
      </c>
      <c r="L577" s="3" t="str" cm="1">
        <f t="array" ref="L57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77" s="3">
        <v>16</v>
      </c>
      <c r="N577" s="3" t="str" cm="1">
        <f t="array" ref="N57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577" s="3">
        <v>17</v>
      </c>
      <c r="P577" s="3" t="str" cm="1">
        <f t="array" ref="P57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77" s="3">
        <v>18</v>
      </c>
      <c r="R577" s="3" t="str" cm="1">
        <f t="array" ref="R57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77" s="3">
        <v>35</v>
      </c>
      <c r="T577" s="3" t="str" cm="1">
        <f t="array" ref="T57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77" s="3">
        <v>10</v>
      </c>
      <c r="V577" s="3" t="str" cm="1">
        <f t="array" ref="V57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77" s="3">
        <v>25</v>
      </c>
      <c r="X577" s="3" t="str" cm="1">
        <f t="array" ref="X57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578" spans="1:24" x14ac:dyDescent="0.25">
      <c r="A578" s="7">
        <v>521008915</v>
      </c>
      <c r="B578" t="s">
        <v>795</v>
      </c>
      <c r="C578" t="s">
        <v>815</v>
      </c>
      <c r="D578" s="3">
        <v>6</v>
      </c>
      <c r="E578" s="3">
        <v>156</v>
      </c>
      <c r="F578" s="3">
        <v>192</v>
      </c>
      <c r="G578" s="3">
        <v>3</v>
      </c>
      <c r="H578" s="3" t="s">
        <v>5</v>
      </c>
      <c r="I578" s="3">
        <v>27</v>
      </c>
      <c r="J578" s="3" t="str" cm="1">
        <f t="array" ref="J57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578" s="3">
        <v>17</v>
      </c>
      <c r="L578" s="3" t="str" cm="1">
        <f t="array" ref="L57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78" s="3">
        <v>17</v>
      </c>
      <c r="N578" s="3" t="str" cm="1">
        <f t="array" ref="N57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578" s="3">
        <v>19</v>
      </c>
      <c r="P578" s="3" t="str" cm="1">
        <f t="array" ref="P57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78" s="3">
        <v>19</v>
      </c>
      <c r="R578" s="3" t="str" cm="1">
        <f t="array" ref="R57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78" s="3">
        <v>24</v>
      </c>
      <c r="T578" s="3" t="str" cm="1">
        <f t="array" ref="T57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78" s="3">
        <v>8</v>
      </c>
      <c r="V578" s="3" t="str" cm="1">
        <f t="array" ref="V57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78" s="3">
        <v>25</v>
      </c>
      <c r="X578" s="3" t="str" cm="1">
        <f t="array" ref="X57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579" spans="1:24" x14ac:dyDescent="0.25">
      <c r="A579" s="7">
        <v>521008922</v>
      </c>
      <c r="B579" t="s">
        <v>795</v>
      </c>
      <c r="C579" t="s">
        <v>816</v>
      </c>
      <c r="D579" s="3">
        <v>1</v>
      </c>
      <c r="E579" s="3">
        <v>131</v>
      </c>
      <c r="F579" s="3">
        <v>213</v>
      </c>
      <c r="G579" s="3">
        <v>2</v>
      </c>
      <c r="H579" s="3" t="s">
        <v>8</v>
      </c>
      <c r="I579" s="3">
        <v>15</v>
      </c>
      <c r="J579" s="3" t="str" cm="1">
        <f t="array" ref="J57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579" s="3">
        <v>15</v>
      </c>
      <c r="L579" s="3" t="str" cm="1">
        <f t="array" ref="L57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79" s="3">
        <v>13</v>
      </c>
      <c r="N579" s="3" t="str" cm="1">
        <f t="array" ref="N57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79" s="3">
        <v>16</v>
      </c>
      <c r="P579" s="3" t="str" cm="1">
        <f t="array" ref="P57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79" s="3">
        <v>13</v>
      </c>
      <c r="R579" s="3" t="str" cm="1">
        <f t="array" ref="R57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79" s="3">
        <v>35</v>
      </c>
      <c r="T579" s="3" t="str" cm="1">
        <f t="array" ref="T57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79" s="3">
        <v>10</v>
      </c>
      <c r="V579" s="3" t="str" cm="1">
        <f t="array" ref="V57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79" s="3">
        <v>14</v>
      </c>
      <c r="X579" s="3" t="str" cm="1">
        <f t="array" ref="X57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580" spans="1:24" x14ac:dyDescent="0.25">
      <c r="A580" s="7">
        <v>521010174</v>
      </c>
      <c r="B580" t="s">
        <v>795</v>
      </c>
      <c r="C580" t="s">
        <v>817</v>
      </c>
      <c r="D580" s="3">
        <v>1</v>
      </c>
      <c r="E580" s="3">
        <v>72</v>
      </c>
      <c r="F580" s="3">
        <v>213</v>
      </c>
      <c r="G580" s="3">
        <v>1</v>
      </c>
      <c r="H580" s="3" t="s">
        <v>7</v>
      </c>
      <c r="I580" s="3">
        <v>0</v>
      </c>
      <c r="J580" s="3" t="str" cm="1">
        <f t="array" ref="J58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Ниже базового</v>
      </c>
      <c r="K580" s="3">
        <v>11</v>
      </c>
      <c r="L580" s="3" t="str" cm="1">
        <f t="array" ref="L58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580" s="3">
        <v>11</v>
      </c>
      <c r="N580" s="3" t="str" cm="1">
        <f t="array" ref="N58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80" s="3">
        <v>15</v>
      </c>
      <c r="P580" s="3" t="str" cm="1">
        <f t="array" ref="P58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580" s="3">
        <v>11</v>
      </c>
      <c r="R580" s="3" t="str" cm="1">
        <f t="array" ref="R58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580" s="3">
        <v>0</v>
      </c>
      <c r="T580" s="3" t="str" cm="1">
        <f t="array" ref="T58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580" s="3">
        <v>13</v>
      </c>
      <c r="V580" s="3" t="str" cm="1">
        <f t="array" ref="V58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580" s="3">
        <v>11</v>
      </c>
      <c r="X580" s="3" t="str" cm="1">
        <f t="array" ref="X58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581" spans="1:24" x14ac:dyDescent="0.25">
      <c r="A581" s="7">
        <v>521009027</v>
      </c>
      <c r="B581" t="s">
        <v>795</v>
      </c>
      <c r="C581" t="s">
        <v>818</v>
      </c>
      <c r="D581" s="3">
        <v>5</v>
      </c>
      <c r="E581" s="3">
        <v>116</v>
      </c>
      <c r="F581" s="3">
        <v>208</v>
      </c>
      <c r="G581" s="3">
        <v>2</v>
      </c>
      <c r="H581" s="3" t="s">
        <v>8</v>
      </c>
      <c r="I581" s="3">
        <v>18</v>
      </c>
      <c r="J581" s="3" t="str" cm="1">
        <f t="array" ref="J58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81" s="3">
        <v>13</v>
      </c>
      <c r="L581" s="3" t="str" cm="1">
        <f t="array" ref="L58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81" s="3">
        <v>11</v>
      </c>
      <c r="N581" s="3" t="str" cm="1">
        <f t="array" ref="N58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81" s="3">
        <v>12</v>
      </c>
      <c r="P581" s="3" t="str" cm="1">
        <f t="array" ref="P58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581" s="3">
        <v>11</v>
      </c>
      <c r="R581" s="3" t="str" cm="1">
        <f t="array" ref="R58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581" s="3">
        <v>22</v>
      </c>
      <c r="T581" s="3" t="str" cm="1">
        <f t="array" ref="T58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581" s="3">
        <v>8</v>
      </c>
      <c r="V581" s="3" t="str" cm="1">
        <f t="array" ref="V58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81" s="3">
        <v>21</v>
      </c>
      <c r="X581" s="3" t="str" cm="1">
        <f t="array" ref="X58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82" spans="1:24" x14ac:dyDescent="0.25">
      <c r="A582" s="7">
        <v>521008432</v>
      </c>
      <c r="B582" t="s">
        <v>795</v>
      </c>
      <c r="C582" t="s">
        <v>819</v>
      </c>
      <c r="D582" s="3">
        <v>1</v>
      </c>
      <c r="E582" s="3">
        <v>134</v>
      </c>
      <c r="F582" s="3">
        <v>213</v>
      </c>
      <c r="G582" s="3">
        <v>2</v>
      </c>
      <c r="H582" s="3" t="s">
        <v>8</v>
      </c>
      <c r="I582" s="3">
        <v>24</v>
      </c>
      <c r="J582" s="3" t="str" cm="1">
        <f t="array" ref="J58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82" s="3">
        <v>15</v>
      </c>
      <c r="L582" s="3" t="str" cm="1">
        <f t="array" ref="L58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82" s="3">
        <v>13</v>
      </c>
      <c r="N582" s="3" t="str" cm="1">
        <f t="array" ref="N58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82" s="3">
        <v>12</v>
      </c>
      <c r="P582" s="3" t="str" cm="1">
        <f t="array" ref="P58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582" s="3">
        <v>14</v>
      </c>
      <c r="R582" s="3" t="str" cm="1">
        <f t="array" ref="R58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82" s="3">
        <v>32</v>
      </c>
      <c r="T582" s="3" t="str" cm="1">
        <f t="array" ref="T58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82" s="3">
        <v>12</v>
      </c>
      <c r="V582" s="3" t="str" cm="1">
        <f t="array" ref="V58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582" s="3">
        <v>12</v>
      </c>
      <c r="X582" s="3" t="str" cm="1">
        <f t="array" ref="X58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583" spans="1:24" x14ac:dyDescent="0.25">
      <c r="A583" s="7">
        <v>521010488</v>
      </c>
      <c r="B583" t="s">
        <v>795</v>
      </c>
      <c r="C583" t="s">
        <v>820</v>
      </c>
      <c r="D583" s="3">
        <v>2</v>
      </c>
      <c r="E583" s="3">
        <v>141</v>
      </c>
      <c r="F583" s="3">
        <v>197</v>
      </c>
      <c r="G583" s="3">
        <v>3</v>
      </c>
      <c r="H583" s="3" t="s">
        <v>5</v>
      </c>
      <c r="I583" s="3">
        <v>19</v>
      </c>
      <c r="J583" s="3" t="str" cm="1">
        <f t="array" ref="J58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83" s="3">
        <v>16</v>
      </c>
      <c r="L583" s="3" t="str" cm="1">
        <f t="array" ref="L58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83" s="3">
        <v>17</v>
      </c>
      <c r="N583" s="3" t="str" cm="1">
        <f t="array" ref="N58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583" s="3">
        <v>20</v>
      </c>
      <c r="P583" s="3" t="str" cm="1">
        <f t="array" ref="P58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583" s="3">
        <v>14</v>
      </c>
      <c r="R583" s="3" t="str" cm="1">
        <f t="array" ref="R58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83" s="3">
        <v>23</v>
      </c>
      <c r="T583" s="3" t="str" cm="1">
        <f t="array" ref="T58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83" s="3">
        <v>12</v>
      </c>
      <c r="V583" s="3" t="str" cm="1">
        <f t="array" ref="V58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583" s="3">
        <v>20</v>
      </c>
      <c r="X583" s="3" t="str" cm="1">
        <f t="array" ref="X58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84" spans="1:24" x14ac:dyDescent="0.25">
      <c r="A584" s="7">
        <v>521008658</v>
      </c>
      <c r="B584" t="s">
        <v>795</v>
      </c>
      <c r="C584" t="s">
        <v>821</v>
      </c>
      <c r="D584" s="3">
        <v>1</v>
      </c>
      <c r="E584" s="3">
        <v>153</v>
      </c>
      <c r="F584" s="3">
        <v>213</v>
      </c>
      <c r="G584" s="3">
        <v>3</v>
      </c>
      <c r="H584" s="3" t="s">
        <v>5</v>
      </c>
      <c r="I584" s="3">
        <v>25</v>
      </c>
      <c r="J584" s="3" t="str" cm="1">
        <f t="array" ref="J58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84" s="3">
        <v>15</v>
      </c>
      <c r="L584" s="3" t="str" cm="1">
        <f t="array" ref="L58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84" s="3">
        <v>15</v>
      </c>
      <c r="N584" s="3" t="str" cm="1">
        <f t="array" ref="N58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584" s="3">
        <v>17</v>
      </c>
      <c r="P584" s="3" t="str" cm="1">
        <f t="array" ref="P58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84" s="3">
        <v>16</v>
      </c>
      <c r="R584" s="3" t="str" cm="1">
        <f t="array" ref="R58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84" s="3">
        <v>35</v>
      </c>
      <c r="T584" s="3" t="str" cm="1">
        <f t="array" ref="T58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84" s="3">
        <v>11</v>
      </c>
      <c r="V584" s="3" t="str" cm="1">
        <f t="array" ref="V58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84" s="3">
        <v>19</v>
      </c>
      <c r="X584" s="3" t="str" cm="1">
        <f t="array" ref="X58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85" spans="1:24" x14ac:dyDescent="0.25">
      <c r="A585" s="7">
        <v>521008520</v>
      </c>
      <c r="B585" t="s">
        <v>795</v>
      </c>
      <c r="C585" t="s">
        <v>822</v>
      </c>
      <c r="D585" s="3">
        <v>6</v>
      </c>
      <c r="E585" s="3">
        <v>152</v>
      </c>
      <c r="F585" s="3">
        <v>192</v>
      </c>
      <c r="G585" s="3">
        <v>3</v>
      </c>
      <c r="H585" s="3" t="s">
        <v>5</v>
      </c>
      <c r="I585" s="3">
        <v>27</v>
      </c>
      <c r="J585" s="3" t="str" cm="1">
        <f t="array" ref="J58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585" s="3">
        <v>16</v>
      </c>
      <c r="L585" s="3" t="str" cm="1">
        <f t="array" ref="L58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85" s="3">
        <v>13</v>
      </c>
      <c r="N585" s="3" t="str" cm="1">
        <f t="array" ref="N58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585" s="3">
        <v>20</v>
      </c>
      <c r="P585" s="3" t="str" cm="1">
        <f t="array" ref="P58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585" s="3">
        <v>17</v>
      </c>
      <c r="R585" s="3" t="str" cm="1">
        <f t="array" ref="R58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85" s="3">
        <v>27</v>
      </c>
      <c r="T585" s="3" t="str" cm="1">
        <f t="array" ref="T58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85" s="3">
        <v>9</v>
      </c>
      <c r="V585" s="3" t="str" cm="1">
        <f t="array" ref="V58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85" s="3">
        <v>23</v>
      </c>
      <c r="X585" s="3" t="str" cm="1">
        <f t="array" ref="X58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86" spans="1:24" x14ac:dyDescent="0.25">
      <c r="A586" s="7">
        <v>521008425</v>
      </c>
      <c r="B586" t="s">
        <v>795</v>
      </c>
      <c r="C586" t="s">
        <v>823</v>
      </c>
      <c r="D586" s="3">
        <v>1</v>
      </c>
      <c r="E586" s="3">
        <v>141</v>
      </c>
      <c r="F586" s="3">
        <v>213</v>
      </c>
      <c r="G586" s="3">
        <v>3</v>
      </c>
      <c r="H586" s="3" t="s">
        <v>5</v>
      </c>
      <c r="I586" s="3">
        <v>19</v>
      </c>
      <c r="J586" s="3" t="str" cm="1">
        <f t="array" ref="J58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86" s="3">
        <v>14</v>
      </c>
      <c r="L586" s="3" t="str" cm="1">
        <f t="array" ref="L58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86" s="3">
        <v>15</v>
      </c>
      <c r="N586" s="3" t="str" cm="1">
        <f t="array" ref="N58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586" s="3">
        <v>17</v>
      </c>
      <c r="P586" s="3" t="str" cm="1">
        <f t="array" ref="P58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86" s="3">
        <v>14</v>
      </c>
      <c r="R586" s="3" t="str" cm="1">
        <f t="array" ref="R58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86" s="3">
        <v>32</v>
      </c>
      <c r="T586" s="3" t="str" cm="1">
        <f t="array" ref="T58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86" s="3">
        <v>11</v>
      </c>
      <c r="V586" s="3" t="str" cm="1">
        <f t="array" ref="V58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86" s="3">
        <v>19</v>
      </c>
      <c r="X586" s="3" t="str" cm="1">
        <f t="array" ref="X58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87" spans="1:24" x14ac:dyDescent="0.25">
      <c r="A587" s="7">
        <v>521010209</v>
      </c>
      <c r="B587" t="s">
        <v>795</v>
      </c>
      <c r="C587" t="s">
        <v>824</v>
      </c>
      <c r="D587" s="3">
        <v>6</v>
      </c>
      <c r="E587" s="3">
        <v>121</v>
      </c>
      <c r="F587" s="3">
        <v>192</v>
      </c>
      <c r="G587" s="3">
        <v>3</v>
      </c>
      <c r="H587" s="3" t="s">
        <v>5</v>
      </c>
      <c r="I587" s="3">
        <v>23</v>
      </c>
      <c r="J587" s="3" t="str" cm="1">
        <f t="array" ref="J58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87" s="3">
        <v>16</v>
      </c>
      <c r="L587" s="3" t="str" cm="1">
        <f t="array" ref="L58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87" s="3">
        <v>11</v>
      </c>
      <c r="N587" s="3" t="str" cm="1">
        <f t="array" ref="N58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87" s="3">
        <v>15</v>
      </c>
      <c r="P587" s="3" t="str" cm="1">
        <f t="array" ref="P58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587" s="3">
        <v>14</v>
      </c>
      <c r="R587" s="3" t="str" cm="1">
        <f t="array" ref="R58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87" s="3">
        <v>19</v>
      </c>
      <c r="T587" s="3" t="str" cm="1">
        <f t="array" ref="T58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587" s="3">
        <v>8</v>
      </c>
      <c r="V587" s="3" t="str" cm="1">
        <f t="array" ref="V58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87" s="3">
        <v>15</v>
      </c>
      <c r="X587" s="3" t="str" cm="1">
        <f t="array" ref="X58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588" spans="1:24" x14ac:dyDescent="0.25">
      <c r="A588" s="7">
        <v>521008538</v>
      </c>
      <c r="B588" t="s">
        <v>795</v>
      </c>
      <c r="C588" t="s">
        <v>825</v>
      </c>
      <c r="D588" s="3">
        <v>2</v>
      </c>
      <c r="E588" s="3">
        <v>164</v>
      </c>
      <c r="F588" s="3">
        <v>197</v>
      </c>
      <c r="G588" s="3">
        <v>4</v>
      </c>
      <c r="H588" s="3" t="s">
        <v>6</v>
      </c>
      <c r="I588" s="3">
        <v>29</v>
      </c>
      <c r="J588" s="3" t="str" cm="1">
        <f t="array" ref="J58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588" s="3">
        <v>20</v>
      </c>
      <c r="L588" s="3" t="str" cm="1">
        <f t="array" ref="L58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88" s="3">
        <v>16</v>
      </c>
      <c r="N588" s="3" t="str" cm="1">
        <f t="array" ref="N58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588" s="3">
        <v>18</v>
      </c>
      <c r="P588" s="3" t="str" cm="1">
        <f t="array" ref="P58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88" s="3">
        <v>19</v>
      </c>
      <c r="R588" s="3" t="str" cm="1">
        <f t="array" ref="R58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88" s="3">
        <v>26</v>
      </c>
      <c r="T588" s="3" t="str" cm="1">
        <f t="array" ref="T58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88" s="3">
        <v>12</v>
      </c>
      <c r="V588" s="3" t="str" cm="1">
        <f t="array" ref="V58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588" s="3">
        <v>24</v>
      </c>
      <c r="X588" s="3" t="str" cm="1">
        <f t="array" ref="X58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89" spans="1:24" x14ac:dyDescent="0.25">
      <c r="A589" s="7">
        <v>521008496</v>
      </c>
      <c r="B589" t="s">
        <v>795</v>
      </c>
      <c r="C589" t="s">
        <v>826</v>
      </c>
      <c r="D589" s="3">
        <v>6</v>
      </c>
      <c r="E589" s="3">
        <v>124</v>
      </c>
      <c r="F589" s="3">
        <v>192</v>
      </c>
      <c r="G589" s="3">
        <v>2</v>
      </c>
      <c r="H589" s="3" t="s">
        <v>8</v>
      </c>
      <c r="I589" s="3">
        <v>18</v>
      </c>
      <c r="J589" s="3" t="str" cm="1">
        <f t="array" ref="J58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89" s="3">
        <v>13</v>
      </c>
      <c r="L589" s="3" t="str" cm="1">
        <f t="array" ref="L58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89" s="3">
        <v>13</v>
      </c>
      <c r="N589" s="3" t="str" cm="1">
        <f t="array" ref="N58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589" s="3">
        <v>18</v>
      </c>
      <c r="P589" s="3" t="str" cm="1">
        <f t="array" ref="P58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89" s="3">
        <v>15</v>
      </c>
      <c r="R589" s="3" t="str" cm="1">
        <f t="array" ref="R58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89" s="3">
        <v>16</v>
      </c>
      <c r="T589" s="3" t="str" cm="1">
        <f t="array" ref="T58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589" s="3">
        <v>11</v>
      </c>
      <c r="V589" s="3" t="str" cm="1">
        <f t="array" ref="V58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89" s="3">
        <v>20</v>
      </c>
      <c r="X589" s="3" t="str" cm="1">
        <f t="array" ref="X58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90" spans="1:24" x14ac:dyDescent="0.25">
      <c r="A590" s="7">
        <v>521008471</v>
      </c>
      <c r="B590" t="s">
        <v>795</v>
      </c>
      <c r="C590" t="s">
        <v>827</v>
      </c>
      <c r="D590" s="3">
        <v>2</v>
      </c>
      <c r="E590" s="3">
        <v>151</v>
      </c>
      <c r="F590" s="3">
        <v>197</v>
      </c>
      <c r="G590" s="3">
        <v>3</v>
      </c>
      <c r="H590" s="3" t="s">
        <v>5</v>
      </c>
      <c r="I590" s="3">
        <v>25</v>
      </c>
      <c r="J590" s="3" t="str" cm="1">
        <f t="array" ref="J59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90" s="3">
        <v>14</v>
      </c>
      <c r="L590" s="3" t="str" cm="1">
        <f t="array" ref="L59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90" s="3">
        <v>16</v>
      </c>
      <c r="N590" s="3" t="str" cm="1">
        <f t="array" ref="N59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590" s="3">
        <v>17</v>
      </c>
      <c r="P590" s="3" t="str" cm="1">
        <f t="array" ref="P59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90" s="3">
        <v>18</v>
      </c>
      <c r="R590" s="3" t="str" cm="1">
        <f t="array" ref="R59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90" s="3">
        <v>26</v>
      </c>
      <c r="T590" s="3" t="str" cm="1">
        <f t="array" ref="T59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90" s="3">
        <v>12</v>
      </c>
      <c r="V590" s="3" t="str" cm="1">
        <f t="array" ref="V59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590" s="3">
        <v>23</v>
      </c>
      <c r="X590" s="3" t="str" cm="1">
        <f t="array" ref="X59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91" spans="1:24" x14ac:dyDescent="0.25">
      <c r="A591" s="7">
        <v>521009806</v>
      </c>
      <c r="B591" t="s">
        <v>795</v>
      </c>
      <c r="C591" t="s">
        <v>828</v>
      </c>
      <c r="D591" s="3">
        <v>6</v>
      </c>
      <c r="E591" s="3">
        <v>146</v>
      </c>
      <c r="F591" s="3">
        <v>192</v>
      </c>
      <c r="G591" s="3">
        <v>3</v>
      </c>
      <c r="H591" s="3" t="s">
        <v>5</v>
      </c>
      <c r="I591" s="3">
        <v>24</v>
      </c>
      <c r="J591" s="3" t="str" cm="1">
        <f t="array" ref="J59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91" s="3">
        <v>16</v>
      </c>
      <c r="L591" s="3" t="str" cm="1">
        <f t="array" ref="L59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91" s="3">
        <v>14</v>
      </c>
      <c r="N591" s="3" t="str" cm="1">
        <f t="array" ref="N59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591" s="3">
        <v>20</v>
      </c>
      <c r="P591" s="3" t="str" cm="1">
        <f t="array" ref="P59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591" s="3">
        <v>16</v>
      </c>
      <c r="R591" s="3" t="str" cm="1">
        <f t="array" ref="R59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91" s="3">
        <v>24</v>
      </c>
      <c r="T591" s="3" t="str" cm="1">
        <f t="array" ref="T59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91" s="3">
        <v>11</v>
      </c>
      <c r="V591" s="3" t="str" cm="1">
        <f t="array" ref="V59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91" s="3">
        <v>21</v>
      </c>
      <c r="X591" s="3" t="str" cm="1">
        <f t="array" ref="X59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92" spans="1:24" x14ac:dyDescent="0.25">
      <c r="A592" s="7">
        <v>521009796</v>
      </c>
      <c r="B592" t="s">
        <v>795</v>
      </c>
      <c r="C592" t="s">
        <v>829</v>
      </c>
      <c r="D592" s="3">
        <v>1</v>
      </c>
      <c r="E592" s="3">
        <v>108</v>
      </c>
      <c r="F592" s="3">
        <v>213</v>
      </c>
      <c r="G592" s="3">
        <v>2</v>
      </c>
      <c r="H592" s="3" t="s">
        <v>8</v>
      </c>
      <c r="I592" s="3">
        <v>11</v>
      </c>
      <c r="J592" s="3" t="str" cm="1">
        <f t="array" ref="J59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592" s="3">
        <v>13</v>
      </c>
      <c r="L592" s="3" t="str" cm="1">
        <f t="array" ref="L59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92" s="3">
        <v>8</v>
      </c>
      <c r="N592" s="3" t="str" cm="1">
        <f t="array" ref="N59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92" s="3">
        <v>14</v>
      </c>
      <c r="P592" s="3" t="str" cm="1">
        <f t="array" ref="P59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592" s="3">
        <v>16</v>
      </c>
      <c r="R592" s="3" t="str" cm="1">
        <f t="array" ref="R59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92" s="3">
        <v>25</v>
      </c>
      <c r="T592" s="3" t="str" cm="1">
        <f t="array" ref="T59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592" s="3">
        <v>7</v>
      </c>
      <c r="V592" s="3" t="str" cm="1">
        <f t="array" ref="V59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592" s="3">
        <v>14</v>
      </c>
      <c r="X592" s="3" t="str" cm="1">
        <f t="array" ref="X59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593" spans="1:24" x14ac:dyDescent="0.25">
      <c r="A593" s="7">
        <v>521008369</v>
      </c>
      <c r="B593" t="s">
        <v>795</v>
      </c>
      <c r="C593" t="s">
        <v>830</v>
      </c>
      <c r="D593" s="3">
        <v>1</v>
      </c>
      <c r="E593" s="3">
        <v>149</v>
      </c>
      <c r="F593" s="3">
        <v>213</v>
      </c>
      <c r="G593" s="3">
        <v>3</v>
      </c>
      <c r="H593" s="3" t="s">
        <v>5</v>
      </c>
      <c r="I593" s="3">
        <v>23</v>
      </c>
      <c r="J593" s="3" t="str" cm="1">
        <f t="array" ref="J59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93" s="3">
        <v>18</v>
      </c>
      <c r="L593" s="3" t="str" cm="1">
        <f t="array" ref="L59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93" s="3">
        <v>14</v>
      </c>
      <c r="N593" s="3" t="str" cm="1">
        <f t="array" ref="N59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593" s="3">
        <v>18</v>
      </c>
      <c r="P593" s="3" t="str" cm="1">
        <f t="array" ref="P59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93" s="3">
        <v>15</v>
      </c>
      <c r="R593" s="3" t="str" cm="1">
        <f t="array" ref="R59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93" s="3">
        <v>30</v>
      </c>
      <c r="T593" s="3" t="str" cm="1">
        <f t="array" ref="T59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93" s="3">
        <v>11</v>
      </c>
      <c r="V593" s="3" t="str" cm="1">
        <f t="array" ref="V59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93" s="3">
        <v>20</v>
      </c>
      <c r="X593" s="3" t="str" cm="1">
        <f t="array" ref="X59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94" spans="1:24" x14ac:dyDescent="0.25">
      <c r="A594" s="7">
        <v>521010470</v>
      </c>
      <c r="B594" t="s">
        <v>795</v>
      </c>
      <c r="C594" t="s">
        <v>831</v>
      </c>
      <c r="D594" s="3">
        <v>1</v>
      </c>
      <c r="E594" s="3">
        <v>162</v>
      </c>
      <c r="F594" s="3">
        <v>213</v>
      </c>
      <c r="G594" s="3">
        <v>3</v>
      </c>
      <c r="H594" s="3" t="s">
        <v>5</v>
      </c>
      <c r="I594" s="3">
        <v>23</v>
      </c>
      <c r="J594" s="3" t="str" cm="1">
        <f t="array" ref="J59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94" s="3">
        <v>18</v>
      </c>
      <c r="L594" s="3" t="str" cm="1">
        <f t="array" ref="L59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94" s="3">
        <v>14</v>
      </c>
      <c r="N594" s="3" t="str" cm="1">
        <f t="array" ref="N59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594" s="3">
        <v>19</v>
      </c>
      <c r="P594" s="3" t="str" cm="1">
        <f t="array" ref="P59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94" s="3">
        <v>19</v>
      </c>
      <c r="R594" s="3" t="str" cm="1">
        <f t="array" ref="R59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94" s="3">
        <v>34</v>
      </c>
      <c r="T594" s="3" t="str" cm="1">
        <f t="array" ref="T59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94" s="3">
        <v>12</v>
      </c>
      <c r="V594" s="3" t="str" cm="1">
        <f t="array" ref="V59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594" s="3">
        <v>23</v>
      </c>
      <c r="X594" s="3" t="str" cm="1">
        <f t="array" ref="X59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95" spans="1:24" x14ac:dyDescent="0.25">
      <c r="A595" s="7">
        <v>521008440</v>
      </c>
      <c r="B595" t="s">
        <v>795</v>
      </c>
      <c r="C595" t="s">
        <v>832</v>
      </c>
      <c r="D595" s="3">
        <v>2</v>
      </c>
      <c r="E595" s="3">
        <v>126</v>
      </c>
      <c r="F595" s="3">
        <v>197</v>
      </c>
      <c r="G595" s="3">
        <v>3</v>
      </c>
      <c r="H595" s="3" t="s">
        <v>5</v>
      </c>
      <c r="I595" s="3">
        <v>22</v>
      </c>
      <c r="J595" s="3" t="str" cm="1">
        <f t="array" ref="J59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95" s="3">
        <v>15</v>
      </c>
      <c r="L595" s="3" t="str" cm="1">
        <f t="array" ref="L59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95" s="3">
        <v>13</v>
      </c>
      <c r="N595" s="3" t="str" cm="1">
        <f t="array" ref="N59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595" s="3">
        <v>12</v>
      </c>
      <c r="P595" s="3" t="str" cm="1">
        <f t="array" ref="P59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595" s="3">
        <v>17</v>
      </c>
      <c r="R595" s="3" t="str" cm="1">
        <f t="array" ref="R59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95" s="3">
        <v>23</v>
      </c>
      <c r="T595" s="3" t="str" cm="1">
        <f t="array" ref="T59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95" s="3">
        <v>8</v>
      </c>
      <c r="V595" s="3" t="str" cm="1">
        <f t="array" ref="V59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95" s="3">
        <v>16</v>
      </c>
      <c r="X595" s="3" t="str" cm="1">
        <f t="array" ref="X59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596" spans="1:24" x14ac:dyDescent="0.25">
      <c r="A596" s="7">
        <v>521007189</v>
      </c>
      <c r="B596" t="s">
        <v>795</v>
      </c>
      <c r="C596" t="s">
        <v>833</v>
      </c>
      <c r="D596" s="3">
        <v>1</v>
      </c>
      <c r="E596" s="3">
        <v>144</v>
      </c>
      <c r="F596" s="3">
        <v>213</v>
      </c>
      <c r="G596" s="3">
        <v>3</v>
      </c>
      <c r="H596" s="3" t="s">
        <v>5</v>
      </c>
      <c r="I596" s="3">
        <v>22</v>
      </c>
      <c r="J596" s="3" t="str" cm="1">
        <f t="array" ref="J59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96" s="3">
        <v>13</v>
      </c>
      <c r="L596" s="3" t="str" cm="1">
        <f t="array" ref="L59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96" s="3">
        <v>13</v>
      </c>
      <c r="N596" s="3" t="str" cm="1">
        <f t="array" ref="N59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96" s="3">
        <v>17</v>
      </c>
      <c r="P596" s="3" t="str" cm="1">
        <f t="array" ref="P59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96" s="3">
        <v>17</v>
      </c>
      <c r="R596" s="3" t="str" cm="1">
        <f t="array" ref="R59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96" s="3">
        <v>33</v>
      </c>
      <c r="T596" s="3" t="str" cm="1">
        <f t="array" ref="T59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96" s="3">
        <v>10</v>
      </c>
      <c r="V596" s="3" t="str" cm="1">
        <f t="array" ref="V59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96" s="3">
        <v>19</v>
      </c>
      <c r="X596" s="3" t="str" cm="1">
        <f t="array" ref="X59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97" spans="1:24" x14ac:dyDescent="0.25">
      <c r="A597" s="7">
        <v>521010336</v>
      </c>
      <c r="B597" t="s">
        <v>795</v>
      </c>
      <c r="C597" t="s">
        <v>834</v>
      </c>
      <c r="D597" s="3">
        <v>2</v>
      </c>
      <c r="E597" s="3">
        <v>145</v>
      </c>
      <c r="F597" s="3">
        <v>197</v>
      </c>
      <c r="G597" s="3">
        <v>3</v>
      </c>
      <c r="H597" s="3" t="s">
        <v>5</v>
      </c>
      <c r="I597" s="3">
        <v>23</v>
      </c>
      <c r="J597" s="3" t="str" cm="1">
        <f t="array" ref="J59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97" s="3">
        <v>15</v>
      </c>
      <c r="L597" s="3" t="str" cm="1">
        <f t="array" ref="L59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597" s="3">
        <v>14</v>
      </c>
      <c r="N597" s="3" t="str" cm="1">
        <f t="array" ref="N59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597" s="3">
        <v>17</v>
      </c>
      <c r="P597" s="3" t="str" cm="1">
        <f t="array" ref="P59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97" s="3">
        <v>20</v>
      </c>
      <c r="R597" s="3" t="str" cm="1">
        <f t="array" ref="R59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597" s="3">
        <v>25</v>
      </c>
      <c r="T597" s="3" t="str" cm="1">
        <f t="array" ref="T59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97" s="3">
        <v>10</v>
      </c>
      <c r="V597" s="3" t="str" cm="1">
        <f t="array" ref="V59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97" s="3">
        <v>21</v>
      </c>
      <c r="X597" s="3" t="str" cm="1">
        <f t="array" ref="X59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98" spans="1:24" x14ac:dyDescent="0.25">
      <c r="A598" s="7">
        <v>523004257</v>
      </c>
      <c r="B598" t="s">
        <v>835</v>
      </c>
      <c r="C598" t="s">
        <v>836</v>
      </c>
      <c r="D598" s="3">
        <v>1</v>
      </c>
      <c r="E598" s="3">
        <v>147</v>
      </c>
      <c r="F598" s="3">
        <v>213</v>
      </c>
      <c r="G598" s="3">
        <v>3</v>
      </c>
      <c r="H598" s="3" t="s">
        <v>5</v>
      </c>
      <c r="I598" s="3">
        <v>20</v>
      </c>
      <c r="J598" s="3" t="str" cm="1">
        <f t="array" ref="J59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98" s="3">
        <v>17</v>
      </c>
      <c r="L598" s="3" t="str" cm="1">
        <f t="array" ref="L59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98" s="3">
        <v>13</v>
      </c>
      <c r="N598" s="3" t="str" cm="1">
        <f t="array" ref="N59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598" s="3">
        <v>18</v>
      </c>
      <c r="P598" s="3" t="str" cm="1">
        <f t="array" ref="P59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98" s="3">
        <v>15</v>
      </c>
      <c r="R598" s="3" t="str" cm="1">
        <f t="array" ref="R59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98" s="3">
        <v>35</v>
      </c>
      <c r="T598" s="3" t="str" cm="1">
        <f t="array" ref="T59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98" s="3">
        <v>12</v>
      </c>
      <c r="V598" s="3" t="str" cm="1">
        <f t="array" ref="V59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598" s="3">
        <v>17</v>
      </c>
      <c r="X598" s="3" t="str" cm="1">
        <f t="array" ref="X59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599" spans="1:24" x14ac:dyDescent="0.25">
      <c r="A599" s="7">
        <v>523000252</v>
      </c>
      <c r="B599" t="s">
        <v>835</v>
      </c>
      <c r="C599" t="s">
        <v>837</v>
      </c>
      <c r="D599" s="3">
        <v>1</v>
      </c>
      <c r="E599" s="3">
        <v>150</v>
      </c>
      <c r="F599" s="3">
        <v>213</v>
      </c>
      <c r="G599" s="3">
        <v>3</v>
      </c>
      <c r="H599" s="3" t="s">
        <v>5</v>
      </c>
      <c r="I599" s="3">
        <v>20</v>
      </c>
      <c r="J599" s="3" t="str" cm="1">
        <f t="array" ref="J59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599" s="3">
        <v>17</v>
      </c>
      <c r="L599" s="3" t="str" cm="1">
        <f t="array" ref="L59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599" s="3">
        <v>15</v>
      </c>
      <c r="N599" s="3" t="str" cm="1">
        <f t="array" ref="N59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599" s="3">
        <v>19</v>
      </c>
      <c r="P599" s="3" t="str" cm="1">
        <f t="array" ref="P59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599" s="3">
        <v>16</v>
      </c>
      <c r="R599" s="3" t="str" cm="1">
        <f t="array" ref="R59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599" s="3">
        <v>33</v>
      </c>
      <c r="T599" s="3" t="str" cm="1">
        <f t="array" ref="T59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599" s="3">
        <v>10</v>
      </c>
      <c r="V599" s="3" t="str" cm="1">
        <f t="array" ref="V59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599" s="3">
        <v>20</v>
      </c>
      <c r="X599" s="3" t="str" cm="1">
        <f t="array" ref="X59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00" spans="1:24" x14ac:dyDescent="0.25">
      <c r="A600" s="7">
        <v>523000630</v>
      </c>
      <c r="B600" t="s">
        <v>835</v>
      </c>
      <c r="C600" t="s">
        <v>838</v>
      </c>
      <c r="D600" s="3">
        <v>1</v>
      </c>
      <c r="E600" s="3">
        <v>170</v>
      </c>
      <c r="F600" s="3">
        <v>213</v>
      </c>
      <c r="G600" s="3">
        <v>3</v>
      </c>
      <c r="H600" s="3" t="s">
        <v>5</v>
      </c>
      <c r="I600" s="3">
        <v>26</v>
      </c>
      <c r="J600" s="3" t="str" cm="1">
        <f t="array" ref="J60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00" s="3">
        <v>14</v>
      </c>
      <c r="L600" s="3" t="str" cm="1">
        <f t="array" ref="L60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600" s="3">
        <v>14</v>
      </c>
      <c r="N600" s="3" t="str" cm="1">
        <f t="array" ref="N60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00" s="3">
        <v>20</v>
      </c>
      <c r="P600" s="3" t="str" cm="1">
        <f t="array" ref="P60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00" s="3">
        <v>18</v>
      </c>
      <c r="R600" s="3" t="str" cm="1">
        <f t="array" ref="R60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00" s="3">
        <v>40</v>
      </c>
      <c r="T600" s="3" t="str" cm="1">
        <f t="array" ref="T60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600" s="3">
        <v>13</v>
      </c>
      <c r="V600" s="3" t="str" cm="1">
        <f t="array" ref="V60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00" s="3">
        <v>25</v>
      </c>
      <c r="X600" s="3" t="str" cm="1">
        <f t="array" ref="X60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601" spans="1:24" x14ac:dyDescent="0.25">
      <c r="A601" s="7">
        <v>523000365</v>
      </c>
      <c r="B601" t="s">
        <v>835</v>
      </c>
      <c r="C601" t="s">
        <v>839</v>
      </c>
      <c r="D601" s="3">
        <v>1</v>
      </c>
      <c r="E601" s="3">
        <v>191</v>
      </c>
      <c r="F601" s="3">
        <v>213</v>
      </c>
      <c r="G601" s="3">
        <v>4</v>
      </c>
      <c r="H601" s="3" t="s">
        <v>6</v>
      </c>
      <c r="I601" s="3">
        <v>30</v>
      </c>
      <c r="J601" s="3" t="str" cm="1">
        <f t="array" ref="J60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601" s="3">
        <v>21</v>
      </c>
      <c r="L601" s="3" t="str" cm="1">
        <f t="array" ref="L60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01" s="3">
        <v>17</v>
      </c>
      <c r="N601" s="3" t="str" cm="1">
        <f t="array" ref="N60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601" s="3">
        <v>20</v>
      </c>
      <c r="P601" s="3" t="str" cm="1">
        <f t="array" ref="P60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01" s="3">
        <v>19</v>
      </c>
      <c r="R601" s="3" t="str" cm="1">
        <f t="array" ref="R60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01" s="3">
        <v>43</v>
      </c>
      <c r="T601" s="3" t="str" cm="1">
        <f t="array" ref="T60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601" s="3">
        <v>14</v>
      </c>
      <c r="V601" s="3" t="str" cm="1">
        <f t="array" ref="V60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01" s="3">
        <v>27</v>
      </c>
      <c r="X601" s="3" t="str" cm="1">
        <f t="array" ref="X60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602" spans="1:24" x14ac:dyDescent="0.25">
      <c r="A602" s="7">
        <v>523004240</v>
      </c>
      <c r="B602" t="s">
        <v>835</v>
      </c>
      <c r="C602" t="s">
        <v>840</v>
      </c>
      <c r="D602" s="3">
        <v>6</v>
      </c>
      <c r="E602" s="3">
        <v>122</v>
      </c>
      <c r="F602" s="3">
        <v>192</v>
      </c>
      <c r="G602" s="3">
        <v>3</v>
      </c>
      <c r="H602" s="3" t="s">
        <v>5</v>
      </c>
      <c r="I602" s="3">
        <v>17</v>
      </c>
      <c r="J602" s="3" t="str" cm="1">
        <f t="array" ref="J60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02" s="3">
        <v>11</v>
      </c>
      <c r="L602" s="3" t="str" cm="1">
        <f t="array" ref="L60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602" s="3">
        <v>11</v>
      </c>
      <c r="N602" s="3" t="str" cm="1">
        <f t="array" ref="N60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02" s="3">
        <v>17</v>
      </c>
      <c r="P602" s="3" t="str" cm="1">
        <f t="array" ref="P60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02" s="3">
        <v>16</v>
      </c>
      <c r="R602" s="3" t="str" cm="1">
        <f t="array" ref="R60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02" s="3">
        <v>23</v>
      </c>
      <c r="T602" s="3" t="str" cm="1">
        <f t="array" ref="T60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02" s="3">
        <v>10</v>
      </c>
      <c r="V602" s="3" t="str" cm="1">
        <f t="array" ref="V60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02" s="3">
        <v>17</v>
      </c>
      <c r="X602" s="3" t="str" cm="1">
        <f t="array" ref="X60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03" spans="1:24" x14ac:dyDescent="0.25">
      <c r="A603" s="7">
        <v>523000453</v>
      </c>
      <c r="B603" t="s">
        <v>835</v>
      </c>
      <c r="C603" t="s">
        <v>841</v>
      </c>
      <c r="D603" s="3">
        <v>1</v>
      </c>
      <c r="E603" s="3">
        <v>161</v>
      </c>
      <c r="F603" s="3">
        <v>213</v>
      </c>
      <c r="G603" s="3">
        <v>3</v>
      </c>
      <c r="H603" s="3" t="s">
        <v>5</v>
      </c>
      <c r="I603" s="3">
        <v>21</v>
      </c>
      <c r="J603" s="3" t="str" cm="1">
        <f t="array" ref="J60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03" s="3">
        <v>18</v>
      </c>
      <c r="L603" s="3" t="str" cm="1">
        <f t="array" ref="L60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03" s="3">
        <v>17</v>
      </c>
      <c r="N603" s="3" t="str" cm="1">
        <f t="array" ref="N60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603" s="3">
        <v>19</v>
      </c>
      <c r="P603" s="3" t="str" cm="1">
        <f t="array" ref="P60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03" s="3">
        <v>16</v>
      </c>
      <c r="R603" s="3" t="str" cm="1">
        <f t="array" ref="R60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03" s="3">
        <v>35</v>
      </c>
      <c r="T603" s="3" t="str" cm="1">
        <f t="array" ref="T60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03" s="3">
        <v>13</v>
      </c>
      <c r="V603" s="3" t="str" cm="1">
        <f t="array" ref="V60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03" s="3">
        <v>22</v>
      </c>
      <c r="X603" s="3" t="str" cm="1">
        <f t="array" ref="X60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04" spans="1:24" x14ac:dyDescent="0.25">
      <c r="A604" s="7">
        <v>523000421</v>
      </c>
      <c r="B604" t="s">
        <v>835</v>
      </c>
      <c r="C604" t="s">
        <v>842</v>
      </c>
      <c r="D604" s="3">
        <v>6</v>
      </c>
      <c r="E604" s="3">
        <v>116</v>
      </c>
      <c r="F604" s="3">
        <v>192</v>
      </c>
      <c r="G604" s="3">
        <v>3</v>
      </c>
      <c r="H604" s="3" t="s">
        <v>5</v>
      </c>
      <c r="I604" s="3">
        <v>19</v>
      </c>
      <c r="J604" s="3" t="str" cm="1">
        <f t="array" ref="J60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04" s="3">
        <v>11</v>
      </c>
      <c r="L604" s="3" t="str" cm="1">
        <f t="array" ref="L60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604" s="3">
        <v>9</v>
      </c>
      <c r="N604" s="3" t="str" cm="1">
        <f t="array" ref="N60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04" s="3">
        <v>16</v>
      </c>
      <c r="P604" s="3" t="str" cm="1">
        <f t="array" ref="P60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04" s="3">
        <v>12</v>
      </c>
      <c r="R604" s="3" t="str" cm="1">
        <f t="array" ref="R60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604" s="3">
        <v>24</v>
      </c>
      <c r="T604" s="3" t="str" cm="1">
        <f t="array" ref="T60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04" s="3">
        <v>9</v>
      </c>
      <c r="V604" s="3" t="str" cm="1">
        <f t="array" ref="V60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04" s="3">
        <v>16</v>
      </c>
      <c r="X604" s="3" t="str" cm="1">
        <f t="array" ref="X60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605" spans="1:24" x14ac:dyDescent="0.25">
      <c r="A605" s="7">
        <v>523000277</v>
      </c>
      <c r="B605" t="s">
        <v>835</v>
      </c>
      <c r="C605" t="s">
        <v>843</v>
      </c>
      <c r="D605" s="3">
        <v>1</v>
      </c>
      <c r="E605" s="3">
        <v>123</v>
      </c>
      <c r="F605" s="3">
        <v>213</v>
      </c>
      <c r="G605" s="3">
        <v>2</v>
      </c>
      <c r="H605" s="3" t="s">
        <v>8</v>
      </c>
      <c r="I605" s="3">
        <v>16</v>
      </c>
      <c r="J605" s="3" t="str" cm="1">
        <f t="array" ref="J60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605" s="3">
        <v>14</v>
      </c>
      <c r="L605" s="3" t="str" cm="1">
        <f t="array" ref="L60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605" s="3">
        <v>7</v>
      </c>
      <c r="N605" s="3" t="str" cm="1">
        <f t="array" ref="N60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05" s="3">
        <v>16</v>
      </c>
      <c r="P605" s="3" t="str" cm="1">
        <f t="array" ref="P60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05" s="3">
        <v>14</v>
      </c>
      <c r="R605" s="3" t="str" cm="1">
        <f t="array" ref="R60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05" s="3">
        <v>28</v>
      </c>
      <c r="T605" s="3" t="str" cm="1">
        <f t="array" ref="T60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605" s="3">
        <v>9</v>
      </c>
      <c r="V605" s="3" t="str" cm="1">
        <f t="array" ref="V60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05" s="3">
        <v>19</v>
      </c>
      <c r="X605" s="3" t="str" cm="1">
        <f t="array" ref="X60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06" spans="1:24" x14ac:dyDescent="0.25">
      <c r="A606" s="7">
        <v>523000140</v>
      </c>
      <c r="B606" t="s">
        <v>835</v>
      </c>
      <c r="C606" t="s">
        <v>844</v>
      </c>
      <c r="D606" s="3">
        <v>1</v>
      </c>
      <c r="E606" s="3">
        <v>155</v>
      </c>
      <c r="F606" s="3">
        <v>213</v>
      </c>
      <c r="G606" s="3">
        <v>3</v>
      </c>
      <c r="H606" s="3" t="s">
        <v>5</v>
      </c>
      <c r="I606" s="3">
        <v>20</v>
      </c>
      <c r="J606" s="3" t="str" cm="1">
        <f t="array" ref="J60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06" s="3">
        <v>15</v>
      </c>
      <c r="L606" s="3" t="str" cm="1">
        <f t="array" ref="L60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606" s="3">
        <v>16</v>
      </c>
      <c r="N606" s="3" t="str" cm="1">
        <f t="array" ref="N60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06" s="3">
        <v>19</v>
      </c>
      <c r="P606" s="3" t="str" cm="1">
        <f t="array" ref="P60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06" s="3">
        <v>17</v>
      </c>
      <c r="R606" s="3" t="str" cm="1">
        <f t="array" ref="R60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06" s="3">
        <v>34</v>
      </c>
      <c r="T606" s="3" t="str" cm="1">
        <f t="array" ref="T60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06" s="3">
        <v>11</v>
      </c>
      <c r="V606" s="3" t="str" cm="1">
        <f t="array" ref="V60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06" s="3">
        <v>23</v>
      </c>
      <c r="X606" s="3" t="str" cm="1">
        <f t="array" ref="X60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07" spans="1:24" x14ac:dyDescent="0.25">
      <c r="A607" s="7">
        <v>523000164</v>
      </c>
      <c r="B607" t="s">
        <v>835</v>
      </c>
      <c r="C607" t="s">
        <v>845</v>
      </c>
      <c r="D607" s="3">
        <v>2</v>
      </c>
      <c r="E607" s="3">
        <v>145</v>
      </c>
      <c r="F607" s="3">
        <v>197</v>
      </c>
      <c r="G607" s="3">
        <v>3</v>
      </c>
      <c r="H607" s="3" t="s">
        <v>5</v>
      </c>
      <c r="I607" s="3">
        <v>21</v>
      </c>
      <c r="J607" s="3" t="str" cm="1">
        <f t="array" ref="J60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07" s="3">
        <v>17</v>
      </c>
      <c r="L607" s="3" t="str" cm="1">
        <f t="array" ref="L60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07" s="3">
        <v>14</v>
      </c>
      <c r="N607" s="3" t="str" cm="1">
        <f t="array" ref="N60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07" s="3">
        <v>19</v>
      </c>
      <c r="P607" s="3" t="str" cm="1">
        <f t="array" ref="P60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07" s="3">
        <v>15</v>
      </c>
      <c r="R607" s="3" t="str" cm="1">
        <f t="array" ref="R60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07" s="3">
        <v>28</v>
      </c>
      <c r="T607" s="3" t="str" cm="1">
        <f t="array" ref="T60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07" s="3">
        <v>11</v>
      </c>
      <c r="V607" s="3" t="str" cm="1">
        <f t="array" ref="V60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07" s="3">
        <v>20</v>
      </c>
      <c r="X607" s="3" t="str" cm="1">
        <f t="array" ref="X60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08" spans="1:24" x14ac:dyDescent="0.25">
      <c r="A608" s="7">
        <v>523000693</v>
      </c>
      <c r="B608" t="s">
        <v>835</v>
      </c>
      <c r="C608" t="s">
        <v>846</v>
      </c>
      <c r="D608" s="3">
        <v>5</v>
      </c>
      <c r="E608" s="3">
        <v>157</v>
      </c>
      <c r="F608" s="3">
        <v>208</v>
      </c>
      <c r="G608" s="3">
        <v>3</v>
      </c>
      <c r="H608" s="3" t="s">
        <v>5</v>
      </c>
      <c r="I608" s="3">
        <v>23</v>
      </c>
      <c r="J608" s="3" t="str" cm="1">
        <f t="array" ref="J60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08" s="3">
        <v>18</v>
      </c>
      <c r="L608" s="3" t="str" cm="1">
        <f t="array" ref="L60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08" s="3">
        <v>14</v>
      </c>
      <c r="N608" s="3" t="str" cm="1">
        <f t="array" ref="N60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08" s="3">
        <v>19</v>
      </c>
      <c r="P608" s="3" t="str" cm="1">
        <f t="array" ref="P60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08" s="3">
        <v>16</v>
      </c>
      <c r="R608" s="3" t="str" cm="1">
        <f t="array" ref="R60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08" s="3">
        <v>34</v>
      </c>
      <c r="T608" s="3" t="str" cm="1">
        <f t="array" ref="T60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08" s="3">
        <v>10</v>
      </c>
      <c r="V608" s="3" t="str" cm="1">
        <f t="array" ref="V60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08" s="3">
        <v>23</v>
      </c>
      <c r="X608" s="3" t="str" cm="1">
        <f t="array" ref="X60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09" spans="1:24" x14ac:dyDescent="0.25">
      <c r="A609" s="7">
        <v>523000460</v>
      </c>
      <c r="B609" t="s">
        <v>835</v>
      </c>
      <c r="C609" t="s">
        <v>847</v>
      </c>
      <c r="D609" s="3">
        <v>1</v>
      </c>
      <c r="E609" s="3">
        <v>143</v>
      </c>
      <c r="F609" s="3">
        <v>213</v>
      </c>
      <c r="G609" s="3">
        <v>3</v>
      </c>
      <c r="H609" s="3" t="s">
        <v>5</v>
      </c>
      <c r="I609" s="3">
        <v>17</v>
      </c>
      <c r="J609" s="3" t="str" cm="1">
        <f t="array" ref="J60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09" s="3">
        <v>15</v>
      </c>
      <c r="L609" s="3" t="str" cm="1">
        <f t="array" ref="L60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609" s="3">
        <v>11</v>
      </c>
      <c r="N609" s="3" t="str" cm="1">
        <f t="array" ref="N60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09" s="3">
        <v>19</v>
      </c>
      <c r="P609" s="3" t="str" cm="1">
        <f t="array" ref="P60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09" s="3">
        <v>16</v>
      </c>
      <c r="R609" s="3" t="str" cm="1">
        <f t="array" ref="R60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09" s="3">
        <v>33</v>
      </c>
      <c r="T609" s="3" t="str" cm="1">
        <f t="array" ref="T60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09" s="3">
        <v>11</v>
      </c>
      <c r="V609" s="3" t="str" cm="1">
        <f t="array" ref="V60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09" s="3">
        <v>21</v>
      </c>
      <c r="X609" s="3" t="str" cm="1">
        <f t="array" ref="X60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10" spans="1:24" x14ac:dyDescent="0.25">
      <c r="A610" s="7">
        <v>523000301</v>
      </c>
      <c r="B610" t="s">
        <v>835</v>
      </c>
      <c r="C610" t="s">
        <v>848</v>
      </c>
      <c r="D610" s="3">
        <v>1</v>
      </c>
      <c r="E610" s="3">
        <v>144</v>
      </c>
      <c r="F610" s="3">
        <v>213</v>
      </c>
      <c r="G610" s="3">
        <v>3</v>
      </c>
      <c r="H610" s="3" t="s">
        <v>5</v>
      </c>
      <c r="I610" s="3">
        <v>17</v>
      </c>
      <c r="J610" s="3" t="str" cm="1">
        <f t="array" ref="J61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10" s="3">
        <v>15</v>
      </c>
      <c r="L610" s="3" t="str" cm="1">
        <f t="array" ref="L61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610" s="3">
        <v>12</v>
      </c>
      <c r="N610" s="3" t="str" cm="1">
        <f t="array" ref="N61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10" s="3">
        <v>18</v>
      </c>
      <c r="P610" s="3" t="str" cm="1">
        <f t="array" ref="P61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10" s="3">
        <v>17</v>
      </c>
      <c r="R610" s="3" t="str" cm="1">
        <f t="array" ref="R61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10" s="3">
        <v>35</v>
      </c>
      <c r="T610" s="3" t="str" cm="1">
        <f t="array" ref="T61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10" s="3">
        <v>11</v>
      </c>
      <c r="V610" s="3" t="str" cm="1">
        <f t="array" ref="V61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10" s="3">
        <v>19</v>
      </c>
      <c r="X610" s="3" t="str" cm="1">
        <f t="array" ref="X61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11" spans="1:24" x14ac:dyDescent="0.25">
      <c r="A611" s="7">
        <v>523000615</v>
      </c>
      <c r="B611" t="s">
        <v>835</v>
      </c>
      <c r="C611" t="s">
        <v>849</v>
      </c>
      <c r="D611" s="3">
        <v>1</v>
      </c>
      <c r="E611" s="3">
        <v>170</v>
      </c>
      <c r="F611" s="3">
        <v>213</v>
      </c>
      <c r="G611" s="3">
        <v>3</v>
      </c>
      <c r="H611" s="3" t="s">
        <v>5</v>
      </c>
      <c r="I611" s="3">
        <v>23</v>
      </c>
      <c r="J611" s="3" t="str" cm="1">
        <f t="array" ref="J61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11" s="3">
        <v>18</v>
      </c>
      <c r="L611" s="3" t="str" cm="1">
        <f t="array" ref="L61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11" s="3">
        <v>14</v>
      </c>
      <c r="N611" s="3" t="str" cm="1">
        <f t="array" ref="N61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11" s="3">
        <v>19</v>
      </c>
      <c r="P611" s="3" t="str" cm="1">
        <f t="array" ref="P61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11" s="3">
        <v>18</v>
      </c>
      <c r="R611" s="3" t="str" cm="1">
        <f t="array" ref="R61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11" s="3">
        <v>41</v>
      </c>
      <c r="T611" s="3" t="str" cm="1">
        <f t="array" ref="T61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611" s="3">
        <v>13</v>
      </c>
      <c r="V611" s="3" t="str" cm="1">
        <f t="array" ref="V61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11" s="3">
        <v>24</v>
      </c>
      <c r="X611" s="3" t="str" cm="1">
        <f t="array" ref="X61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12" spans="1:24" x14ac:dyDescent="0.25">
      <c r="A612" s="7">
        <v>523000686</v>
      </c>
      <c r="B612" t="s">
        <v>835</v>
      </c>
      <c r="C612" t="s">
        <v>850</v>
      </c>
      <c r="D612" s="3">
        <v>1</v>
      </c>
      <c r="E612" s="3">
        <v>145</v>
      </c>
      <c r="F612" s="3">
        <v>213</v>
      </c>
      <c r="G612" s="3">
        <v>3</v>
      </c>
      <c r="H612" s="3" t="s">
        <v>5</v>
      </c>
      <c r="I612" s="3">
        <v>19</v>
      </c>
      <c r="J612" s="3" t="str" cm="1">
        <f t="array" ref="J61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12" s="3">
        <v>15</v>
      </c>
      <c r="L612" s="3" t="str" cm="1">
        <f t="array" ref="L61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612" s="3">
        <v>14</v>
      </c>
      <c r="N612" s="3" t="str" cm="1">
        <f t="array" ref="N61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12" s="3">
        <v>18</v>
      </c>
      <c r="P612" s="3" t="str" cm="1">
        <f t="array" ref="P61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12" s="3">
        <v>16</v>
      </c>
      <c r="R612" s="3" t="str" cm="1">
        <f t="array" ref="R61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12" s="3">
        <v>34</v>
      </c>
      <c r="T612" s="3" t="str" cm="1">
        <f t="array" ref="T61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12" s="3">
        <v>11</v>
      </c>
      <c r="V612" s="3" t="str" cm="1">
        <f t="array" ref="V61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12" s="3">
        <v>18</v>
      </c>
      <c r="X612" s="3" t="str" cm="1">
        <f t="array" ref="X61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13" spans="1:24" x14ac:dyDescent="0.25">
      <c r="A613" s="7">
        <v>523004313</v>
      </c>
      <c r="B613" t="s">
        <v>835</v>
      </c>
      <c r="C613" t="s">
        <v>851</v>
      </c>
      <c r="D613" s="3">
        <v>4</v>
      </c>
      <c r="E613" s="3">
        <v>78</v>
      </c>
      <c r="F613" s="3">
        <v>166</v>
      </c>
      <c r="G613" s="3">
        <v>2</v>
      </c>
      <c r="H613" s="3" t="s">
        <v>8</v>
      </c>
      <c r="I613" s="3">
        <v>13</v>
      </c>
      <c r="J613" s="3" t="str" cm="1">
        <f t="array" ref="J61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613" s="3">
        <v>10</v>
      </c>
      <c r="L613" s="3" t="str" cm="1">
        <f t="array" ref="L61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613" s="3">
        <v>7</v>
      </c>
      <c r="N613" s="3" t="str" cm="1">
        <f t="array" ref="N61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13" s="3">
        <v>12</v>
      </c>
      <c r="P613" s="3" t="str" cm="1">
        <f t="array" ref="P61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613" s="3">
        <v>10</v>
      </c>
      <c r="R613" s="3" t="str" cm="1">
        <f t="array" ref="R61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613" s="3">
        <v>14</v>
      </c>
      <c r="T613" s="3" t="str" cm="1">
        <f t="array" ref="T61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613" s="3">
        <v>0</v>
      </c>
      <c r="V613" s="3" t="str" cm="1">
        <f t="array" ref="V61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613" s="3">
        <v>12</v>
      </c>
      <c r="X613" s="3" t="str" cm="1">
        <f t="array" ref="X61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614" spans="1:24" x14ac:dyDescent="0.25">
      <c r="A614" s="7">
        <v>523000446</v>
      </c>
      <c r="B614" t="s">
        <v>835</v>
      </c>
      <c r="C614" t="s">
        <v>852</v>
      </c>
      <c r="D614" s="3">
        <v>1</v>
      </c>
      <c r="E614" s="3">
        <v>119</v>
      </c>
      <c r="F614" s="3">
        <v>213</v>
      </c>
      <c r="G614" s="3">
        <v>2</v>
      </c>
      <c r="H614" s="3" t="s">
        <v>8</v>
      </c>
      <c r="I614" s="3">
        <v>16</v>
      </c>
      <c r="J614" s="3" t="str" cm="1">
        <f t="array" ref="J61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614" s="3">
        <v>11</v>
      </c>
      <c r="L614" s="3" t="str" cm="1">
        <f t="array" ref="L61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614" s="3">
        <v>12</v>
      </c>
      <c r="N614" s="3" t="str" cm="1">
        <f t="array" ref="N61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14" s="3">
        <v>16</v>
      </c>
      <c r="P614" s="3" t="str" cm="1">
        <f t="array" ref="P61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14" s="3">
        <v>16</v>
      </c>
      <c r="R614" s="3" t="str" cm="1">
        <f t="array" ref="R61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14" s="3">
        <v>26</v>
      </c>
      <c r="T614" s="3" t="str" cm="1">
        <f t="array" ref="T61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614" s="3">
        <v>8</v>
      </c>
      <c r="V614" s="3" t="str" cm="1">
        <f t="array" ref="V61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14" s="3">
        <v>14</v>
      </c>
      <c r="X614" s="3" t="str" cm="1">
        <f t="array" ref="X61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615" spans="1:24" x14ac:dyDescent="0.25">
      <c r="A615" s="7">
        <v>523000647</v>
      </c>
      <c r="B615" t="s">
        <v>835</v>
      </c>
      <c r="C615" t="s">
        <v>853</v>
      </c>
      <c r="D615" s="3">
        <v>1</v>
      </c>
      <c r="E615" s="3">
        <v>159</v>
      </c>
      <c r="F615" s="3">
        <v>213</v>
      </c>
      <c r="G615" s="3">
        <v>3</v>
      </c>
      <c r="H615" s="3" t="s">
        <v>5</v>
      </c>
      <c r="I615" s="3">
        <v>19</v>
      </c>
      <c r="J615" s="3" t="str" cm="1">
        <f t="array" ref="J61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15" s="3">
        <v>16</v>
      </c>
      <c r="L615" s="3" t="str" cm="1">
        <f t="array" ref="L61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15" s="3">
        <v>17</v>
      </c>
      <c r="N615" s="3" t="str" cm="1">
        <f t="array" ref="N61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615" s="3">
        <v>20</v>
      </c>
      <c r="P615" s="3" t="str" cm="1">
        <f t="array" ref="P61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15" s="3">
        <v>19</v>
      </c>
      <c r="R615" s="3" t="str" cm="1">
        <f t="array" ref="R61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15" s="3">
        <v>34</v>
      </c>
      <c r="T615" s="3" t="str" cm="1">
        <f t="array" ref="T61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15" s="3">
        <v>11</v>
      </c>
      <c r="V615" s="3" t="str" cm="1">
        <f t="array" ref="V61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15" s="3">
        <v>23</v>
      </c>
      <c r="X615" s="3" t="str" cm="1">
        <f t="array" ref="X61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16" spans="1:24" x14ac:dyDescent="0.25">
      <c r="A616" s="7">
        <v>523000654</v>
      </c>
      <c r="B616" t="s">
        <v>835</v>
      </c>
      <c r="C616" t="s">
        <v>854</v>
      </c>
      <c r="D616" s="3">
        <v>1</v>
      </c>
      <c r="E616" s="3">
        <v>168</v>
      </c>
      <c r="F616" s="3">
        <v>213</v>
      </c>
      <c r="G616" s="3">
        <v>3</v>
      </c>
      <c r="H616" s="3" t="s">
        <v>5</v>
      </c>
      <c r="I616" s="3">
        <v>23</v>
      </c>
      <c r="J616" s="3" t="str" cm="1">
        <f t="array" ref="J61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16" s="3">
        <v>15</v>
      </c>
      <c r="L616" s="3" t="str" cm="1">
        <f t="array" ref="L61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616" s="3">
        <v>13</v>
      </c>
      <c r="N616" s="3" t="str" cm="1">
        <f t="array" ref="N61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16" s="3">
        <v>19</v>
      </c>
      <c r="P616" s="3" t="str" cm="1">
        <f t="array" ref="P61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16" s="3">
        <v>18</v>
      </c>
      <c r="R616" s="3" t="str" cm="1">
        <f t="array" ref="R61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16" s="3">
        <v>41</v>
      </c>
      <c r="T616" s="3" t="str" cm="1">
        <f t="array" ref="T61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616" s="3">
        <v>13</v>
      </c>
      <c r="V616" s="3" t="str" cm="1">
        <f t="array" ref="V61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16" s="3">
        <v>26</v>
      </c>
      <c r="X616" s="3" t="str" cm="1">
        <f t="array" ref="X61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617" spans="1:24" x14ac:dyDescent="0.25">
      <c r="A617" s="7">
        <v>523000260</v>
      </c>
      <c r="B617" t="s">
        <v>835</v>
      </c>
      <c r="C617" t="s">
        <v>855</v>
      </c>
      <c r="D617" s="3">
        <v>5</v>
      </c>
      <c r="E617" s="3">
        <v>135</v>
      </c>
      <c r="F617" s="3">
        <v>208</v>
      </c>
      <c r="G617" s="3">
        <v>3</v>
      </c>
      <c r="H617" s="3" t="s">
        <v>5</v>
      </c>
      <c r="I617" s="3">
        <v>18</v>
      </c>
      <c r="J617" s="3" t="str" cm="1">
        <f t="array" ref="J61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17" s="3">
        <v>12</v>
      </c>
      <c r="L617" s="3" t="str" cm="1">
        <f t="array" ref="L61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617" s="3">
        <v>11</v>
      </c>
      <c r="N617" s="3" t="str" cm="1">
        <f t="array" ref="N61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17" s="3">
        <v>19</v>
      </c>
      <c r="P617" s="3" t="str" cm="1">
        <f t="array" ref="P61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17" s="3">
        <v>14</v>
      </c>
      <c r="R617" s="3" t="str" cm="1">
        <f t="array" ref="R61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17" s="3">
        <v>30</v>
      </c>
      <c r="T617" s="3" t="str" cm="1">
        <f t="array" ref="T61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17" s="3">
        <v>11</v>
      </c>
      <c r="V617" s="3" t="str" cm="1">
        <f t="array" ref="V61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17" s="3">
        <v>20</v>
      </c>
      <c r="X617" s="3" t="str" cm="1">
        <f t="array" ref="X61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18" spans="1:24" x14ac:dyDescent="0.25">
      <c r="A618" s="7">
        <v>523000326</v>
      </c>
      <c r="B618" t="s">
        <v>835</v>
      </c>
      <c r="C618" t="s">
        <v>856</v>
      </c>
      <c r="D618" s="3">
        <v>1</v>
      </c>
      <c r="E618" s="3">
        <v>162</v>
      </c>
      <c r="F618" s="3">
        <v>213</v>
      </c>
      <c r="G618" s="3">
        <v>3</v>
      </c>
      <c r="H618" s="3" t="s">
        <v>5</v>
      </c>
      <c r="I618" s="3">
        <v>23</v>
      </c>
      <c r="J618" s="3" t="str" cm="1">
        <f t="array" ref="J61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18" s="3">
        <v>15</v>
      </c>
      <c r="L618" s="3" t="str" cm="1">
        <f t="array" ref="L61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618" s="3">
        <v>14</v>
      </c>
      <c r="N618" s="3" t="str" cm="1">
        <f t="array" ref="N61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18" s="3">
        <v>20</v>
      </c>
      <c r="P618" s="3" t="str" cm="1">
        <f t="array" ref="P61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18" s="3">
        <v>17</v>
      </c>
      <c r="R618" s="3" t="str" cm="1">
        <f t="array" ref="R61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18" s="3">
        <v>39</v>
      </c>
      <c r="T618" s="3" t="str" cm="1">
        <f t="array" ref="T61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18" s="3">
        <v>13</v>
      </c>
      <c r="V618" s="3" t="str" cm="1">
        <f t="array" ref="V61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18" s="3">
        <v>21</v>
      </c>
      <c r="X618" s="3" t="str" cm="1">
        <f t="array" ref="X61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19" spans="1:24" x14ac:dyDescent="0.25">
      <c r="A619" s="7">
        <v>523000478</v>
      </c>
      <c r="B619" t="s">
        <v>835</v>
      </c>
      <c r="C619" t="s">
        <v>857</v>
      </c>
      <c r="D619" s="3">
        <v>1</v>
      </c>
      <c r="E619" s="3">
        <v>148</v>
      </c>
      <c r="F619" s="3">
        <v>213</v>
      </c>
      <c r="G619" s="3">
        <v>3</v>
      </c>
      <c r="H619" s="3" t="s">
        <v>5</v>
      </c>
      <c r="I619" s="3">
        <v>22</v>
      </c>
      <c r="J619" s="3" t="str" cm="1">
        <f t="array" ref="J61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19" s="3">
        <v>16</v>
      </c>
      <c r="L619" s="3" t="str" cm="1">
        <f t="array" ref="L61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19" s="3">
        <v>13</v>
      </c>
      <c r="N619" s="3" t="str" cm="1">
        <f t="array" ref="N61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19" s="3">
        <v>17</v>
      </c>
      <c r="P619" s="3" t="str" cm="1">
        <f t="array" ref="P61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19" s="3">
        <v>16</v>
      </c>
      <c r="R619" s="3" t="str" cm="1">
        <f t="array" ref="R61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19" s="3">
        <v>30</v>
      </c>
      <c r="T619" s="3" t="str" cm="1">
        <f t="array" ref="T61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19" s="3">
        <v>13</v>
      </c>
      <c r="V619" s="3" t="str" cm="1">
        <f t="array" ref="V61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19" s="3">
        <v>21</v>
      </c>
      <c r="X619" s="3" t="str" cm="1">
        <f t="array" ref="X61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20" spans="1:24" x14ac:dyDescent="0.25">
      <c r="A620" s="7">
        <v>523004264</v>
      </c>
      <c r="B620" t="s">
        <v>835</v>
      </c>
      <c r="C620" t="s">
        <v>858</v>
      </c>
      <c r="D620" s="3">
        <v>1</v>
      </c>
      <c r="E620" s="3">
        <v>127</v>
      </c>
      <c r="F620" s="3">
        <v>213</v>
      </c>
      <c r="G620" s="3">
        <v>2</v>
      </c>
      <c r="H620" s="3" t="s">
        <v>8</v>
      </c>
      <c r="I620" s="3">
        <v>19</v>
      </c>
      <c r="J620" s="3" t="str" cm="1">
        <f t="array" ref="J62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20" s="3">
        <v>9</v>
      </c>
      <c r="L620" s="3" t="str" cm="1">
        <f t="array" ref="L62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620" s="3">
        <v>11</v>
      </c>
      <c r="N620" s="3" t="str" cm="1">
        <f t="array" ref="N62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20" s="3">
        <v>18</v>
      </c>
      <c r="P620" s="3" t="str" cm="1">
        <f t="array" ref="P62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20" s="3">
        <v>15</v>
      </c>
      <c r="R620" s="3" t="str" cm="1">
        <f t="array" ref="R62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20" s="3">
        <v>29</v>
      </c>
      <c r="T620" s="3" t="str" cm="1">
        <f t="array" ref="T62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20" s="3">
        <v>11</v>
      </c>
      <c r="V620" s="3" t="str" cm="1">
        <f t="array" ref="V62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20" s="3">
        <v>15</v>
      </c>
      <c r="X620" s="3" t="str" cm="1">
        <f t="array" ref="X62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621" spans="1:24" x14ac:dyDescent="0.25">
      <c r="A621" s="7">
        <v>523004320</v>
      </c>
      <c r="B621" t="s">
        <v>835</v>
      </c>
      <c r="C621" t="s">
        <v>859</v>
      </c>
      <c r="D621" s="3">
        <v>6</v>
      </c>
      <c r="E621" s="3">
        <v>120</v>
      </c>
      <c r="F621" s="3">
        <v>192</v>
      </c>
      <c r="G621" s="3">
        <v>2</v>
      </c>
      <c r="H621" s="3" t="s">
        <v>8</v>
      </c>
      <c r="I621" s="3">
        <v>18</v>
      </c>
      <c r="J621" s="3" t="str" cm="1">
        <f t="array" ref="J62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21" s="3">
        <v>14</v>
      </c>
      <c r="L621" s="3" t="str" cm="1">
        <f t="array" ref="L62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621" s="3">
        <v>10</v>
      </c>
      <c r="N621" s="3" t="str" cm="1">
        <f t="array" ref="N62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21" s="3">
        <v>18</v>
      </c>
      <c r="P621" s="3" t="str" cm="1">
        <f t="array" ref="P62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21" s="3">
        <v>15</v>
      </c>
      <c r="R621" s="3" t="str" cm="1">
        <f t="array" ref="R62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21" s="3">
        <v>16</v>
      </c>
      <c r="T621" s="3" t="str" cm="1">
        <f t="array" ref="T62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621" s="3">
        <v>11</v>
      </c>
      <c r="V621" s="3" t="str" cm="1">
        <f t="array" ref="V62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21" s="3">
        <v>18</v>
      </c>
      <c r="X621" s="3" t="str" cm="1">
        <f t="array" ref="X62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22" spans="1:24" x14ac:dyDescent="0.25">
      <c r="A622" s="7">
        <v>523004271</v>
      </c>
      <c r="B622" t="s">
        <v>835</v>
      </c>
      <c r="C622" t="s">
        <v>860</v>
      </c>
      <c r="D622" s="3">
        <v>2</v>
      </c>
      <c r="E622" s="3">
        <v>126</v>
      </c>
      <c r="F622" s="3">
        <v>197</v>
      </c>
      <c r="G622" s="3">
        <v>2</v>
      </c>
      <c r="H622" s="3" t="s">
        <v>8</v>
      </c>
      <c r="I622" s="3">
        <v>15</v>
      </c>
      <c r="J622" s="3" t="str" cm="1">
        <f t="array" ref="J62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622" s="3">
        <v>12</v>
      </c>
      <c r="L622" s="3" t="str" cm="1">
        <f t="array" ref="L62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622" s="3">
        <v>14</v>
      </c>
      <c r="N622" s="3" t="str" cm="1">
        <f t="array" ref="N62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22" s="3">
        <v>18</v>
      </c>
      <c r="P622" s="3" t="str" cm="1">
        <f t="array" ref="P62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22" s="3">
        <v>15</v>
      </c>
      <c r="R622" s="3" t="str" cm="1">
        <f t="array" ref="R62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22" s="3">
        <v>25</v>
      </c>
      <c r="T622" s="3" t="str" cm="1">
        <f t="array" ref="T62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22" s="3">
        <v>10</v>
      </c>
      <c r="V622" s="3" t="str" cm="1">
        <f t="array" ref="V62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22" s="3">
        <v>17</v>
      </c>
      <c r="X622" s="3" t="str" cm="1">
        <f t="array" ref="X62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23" spans="1:24" x14ac:dyDescent="0.25">
      <c r="A623" s="7">
        <v>523000703</v>
      </c>
      <c r="B623" t="s">
        <v>835</v>
      </c>
      <c r="C623" t="s">
        <v>861</v>
      </c>
      <c r="D623" s="3">
        <v>1</v>
      </c>
      <c r="E623" s="3">
        <v>144</v>
      </c>
      <c r="F623" s="3">
        <v>213</v>
      </c>
      <c r="G623" s="3">
        <v>3</v>
      </c>
      <c r="H623" s="3" t="s">
        <v>5</v>
      </c>
      <c r="I623" s="3">
        <v>21</v>
      </c>
      <c r="J623" s="3" t="str" cm="1">
        <f t="array" ref="J62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23" s="3">
        <v>11</v>
      </c>
      <c r="L623" s="3" t="str" cm="1">
        <f t="array" ref="L62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623" s="3">
        <v>15</v>
      </c>
      <c r="N623" s="3" t="str" cm="1">
        <f t="array" ref="N62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23" s="3">
        <v>19</v>
      </c>
      <c r="P623" s="3" t="str" cm="1">
        <f t="array" ref="P62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23" s="3">
        <v>14</v>
      </c>
      <c r="R623" s="3" t="str" cm="1">
        <f t="array" ref="R62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23" s="3">
        <v>32</v>
      </c>
      <c r="T623" s="3" t="str" cm="1">
        <f t="array" ref="T62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23" s="3">
        <v>10</v>
      </c>
      <c r="V623" s="3" t="str" cm="1">
        <f t="array" ref="V62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23" s="3">
        <v>22</v>
      </c>
      <c r="X623" s="3" t="str" cm="1">
        <f t="array" ref="X62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24" spans="1:24" x14ac:dyDescent="0.25">
      <c r="A624" s="7">
        <v>523000439</v>
      </c>
      <c r="B624" t="s">
        <v>835</v>
      </c>
      <c r="C624" t="s">
        <v>862</v>
      </c>
      <c r="D624" s="3">
        <v>2</v>
      </c>
      <c r="E624" s="3">
        <v>143</v>
      </c>
      <c r="F624" s="3">
        <v>197</v>
      </c>
      <c r="G624" s="3">
        <v>3</v>
      </c>
      <c r="H624" s="3" t="s">
        <v>5</v>
      </c>
      <c r="I624" s="3">
        <v>23</v>
      </c>
      <c r="J624" s="3" t="str" cm="1">
        <f t="array" ref="J62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24" s="3">
        <v>20</v>
      </c>
      <c r="L624" s="3" t="str" cm="1">
        <f t="array" ref="L62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24" s="3">
        <v>13</v>
      </c>
      <c r="N624" s="3" t="str" cm="1">
        <f t="array" ref="N62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24" s="3">
        <v>19</v>
      </c>
      <c r="P624" s="3" t="str" cm="1">
        <f t="array" ref="P62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24" s="3">
        <v>15</v>
      </c>
      <c r="R624" s="3" t="str" cm="1">
        <f t="array" ref="R62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24" s="3">
        <v>24</v>
      </c>
      <c r="T624" s="3" t="str" cm="1">
        <f t="array" ref="T62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24" s="3">
        <v>11</v>
      </c>
      <c r="V624" s="3" t="str" cm="1">
        <f t="array" ref="V62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24" s="3">
        <v>18</v>
      </c>
      <c r="X624" s="3" t="str" cm="1">
        <f t="array" ref="X62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25" spans="1:24" x14ac:dyDescent="0.25">
      <c r="A625" s="7">
        <v>523000333</v>
      </c>
      <c r="B625" t="s">
        <v>835</v>
      </c>
      <c r="C625" t="s">
        <v>863</v>
      </c>
      <c r="D625" s="3">
        <v>6</v>
      </c>
      <c r="E625" s="3">
        <v>116</v>
      </c>
      <c r="F625" s="3">
        <v>192</v>
      </c>
      <c r="G625" s="3">
        <v>2</v>
      </c>
      <c r="H625" s="3" t="s">
        <v>8</v>
      </c>
      <c r="I625" s="3">
        <v>22</v>
      </c>
      <c r="J625" s="3" t="str" cm="1">
        <f t="array" ref="J62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25" s="3">
        <v>14</v>
      </c>
      <c r="L625" s="3" t="str" cm="1">
        <f t="array" ref="L62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625" s="3">
        <v>10</v>
      </c>
      <c r="N625" s="3" t="str" cm="1">
        <f t="array" ref="N62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25" s="3">
        <v>16</v>
      </c>
      <c r="P625" s="3" t="str" cm="1">
        <f t="array" ref="P62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25" s="3">
        <v>14</v>
      </c>
      <c r="R625" s="3" t="str" cm="1">
        <f t="array" ref="R62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25" s="3">
        <v>17</v>
      </c>
      <c r="T625" s="3" t="str" cm="1">
        <f t="array" ref="T62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625" s="3">
        <v>11</v>
      </c>
      <c r="V625" s="3" t="str" cm="1">
        <f t="array" ref="V62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25" s="3">
        <v>12</v>
      </c>
      <c r="X625" s="3" t="str" cm="1">
        <f t="array" ref="X62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626" spans="1:24" x14ac:dyDescent="0.25">
      <c r="A626" s="7">
        <v>523000622</v>
      </c>
      <c r="B626" t="s">
        <v>835</v>
      </c>
      <c r="C626" t="s">
        <v>864</v>
      </c>
      <c r="D626" s="3">
        <v>1</v>
      </c>
      <c r="E626" s="3">
        <v>148</v>
      </c>
      <c r="F626" s="3">
        <v>213</v>
      </c>
      <c r="G626" s="3">
        <v>3</v>
      </c>
      <c r="H626" s="3" t="s">
        <v>5</v>
      </c>
      <c r="I626" s="3">
        <v>19</v>
      </c>
      <c r="J626" s="3" t="str" cm="1">
        <f t="array" ref="J62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26" s="3">
        <v>17</v>
      </c>
      <c r="L626" s="3" t="str" cm="1">
        <f t="array" ref="L62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26" s="3">
        <v>13</v>
      </c>
      <c r="N626" s="3" t="str" cm="1">
        <f t="array" ref="N62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26" s="3">
        <v>20</v>
      </c>
      <c r="P626" s="3" t="str" cm="1">
        <f t="array" ref="P62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26" s="3">
        <v>16</v>
      </c>
      <c r="R626" s="3" t="str" cm="1">
        <f t="array" ref="R62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26" s="3">
        <v>33</v>
      </c>
      <c r="T626" s="3" t="str" cm="1">
        <f t="array" ref="T62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26" s="3">
        <v>12</v>
      </c>
      <c r="V626" s="3" t="str" cm="1">
        <f t="array" ref="V62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26" s="3">
        <v>18</v>
      </c>
      <c r="X626" s="3" t="str" cm="1">
        <f t="array" ref="X62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27" spans="1:24" x14ac:dyDescent="0.25">
      <c r="A627" s="7">
        <v>523000284</v>
      </c>
      <c r="B627" t="s">
        <v>835</v>
      </c>
      <c r="C627" t="s">
        <v>865</v>
      </c>
      <c r="D627" s="3">
        <v>2</v>
      </c>
      <c r="E627" s="3">
        <v>146</v>
      </c>
      <c r="F627" s="3">
        <v>197</v>
      </c>
      <c r="G627" s="3">
        <v>3</v>
      </c>
      <c r="H627" s="3" t="s">
        <v>5</v>
      </c>
      <c r="I627" s="3">
        <v>21</v>
      </c>
      <c r="J627" s="3" t="str" cm="1">
        <f t="array" ref="J62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27" s="3">
        <v>17</v>
      </c>
      <c r="L627" s="3" t="str" cm="1">
        <f t="array" ref="L62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27" s="3">
        <v>14</v>
      </c>
      <c r="N627" s="3" t="str" cm="1">
        <f t="array" ref="N62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27" s="3">
        <v>18</v>
      </c>
      <c r="P627" s="3" t="str" cm="1">
        <f t="array" ref="P62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27" s="3">
        <v>14</v>
      </c>
      <c r="R627" s="3" t="str" cm="1">
        <f t="array" ref="R62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27" s="3">
        <v>31</v>
      </c>
      <c r="T627" s="3" t="str" cm="1">
        <f t="array" ref="T62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27" s="3">
        <v>10</v>
      </c>
      <c r="V627" s="3" t="str" cm="1">
        <f t="array" ref="V62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27" s="3">
        <v>21</v>
      </c>
      <c r="X627" s="3" t="str" cm="1">
        <f t="array" ref="X62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28" spans="1:24" x14ac:dyDescent="0.25">
      <c r="A628" s="7">
        <v>523000502</v>
      </c>
      <c r="B628" t="s">
        <v>835</v>
      </c>
      <c r="C628" t="s">
        <v>866</v>
      </c>
      <c r="D628" s="3">
        <v>1</v>
      </c>
      <c r="E628" s="3">
        <v>184</v>
      </c>
      <c r="F628" s="3">
        <v>213</v>
      </c>
      <c r="G628" s="3">
        <v>4</v>
      </c>
      <c r="H628" s="3" t="s">
        <v>6</v>
      </c>
      <c r="I628" s="3">
        <v>24</v>
      </c>
      <c r="J628" s="3" t="str" cm="1">
        <f t="array" ref="J62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28" s="3">
        <v>21</v>
      </c>
      <c r="L628" s="3" t="str" cm="1">
        <f t="array" ref="L62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28" s="3">
        <v>18</v>
      </c>
      <c r="N628" s="3" t="str" cm="1">
        <f t="array" ref="N62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628" s="3">
        <v>22</v>
      </c>
      <c r="P628" s="3" t="str" cm="1">
        <f t="array" ref="P62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28" s="3">
        <v>19</v>
      </c>
      <c r="R628" s="3" t="str" cm="1">
        <f t="array" ref="R62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28" s="3">
        <v>41</v>
      </c>
      <c r="T628" s="3" t="str" cm="1">
        <f t="array" ref="T62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628" s="3">
        <v>13</v>
      </c>
      <c r="V628" s="3" t="str" cm="1">
        <f t="array" ref="V62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28" s="3">
        <v>26</v>
      </c>
      <c r="X628" s="3" t="str" cm="1">
        <f t="array" ref="X62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629" spans="1:24" x14ac:dyDescent="0.25">
      <c r="A629" s="7">
        <v>523000710</v>
      </c>
      <c r="B629" t="s">
        <v>835</v>
      </c>
      <c r="C629" t="s">
        <v>867</v>
      </c>
      <c r="D629" s="3">
        <v>5</v>
      </c>
      <c r="E629" s="3">
        <v>101</v>
      </c>
      <c r="F629" s="3">
        <v>208</v>
      </c>
      <c r="G629" s="3">
        <v>2</v>
      </c>
      <c r="H629" s="3" t="s">
        <v>8</v>
      </c>
      <c r="I629" s="3">
        <v>17</v>
      </c>
      <c r="J629" s="3" t="str" cm="1">
        <f t="array" ref="J62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29" s="3">
        <v>15</v>
      </c>
      <c r="L629" s="3" t="str" cm="1">
        <f t="array" ref="L62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629" s="3">
        <v>7</v>
      </c>
      <c r="N629" s="3" t="str" cm="1">
        <f t="array" ref="N62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29" s="3">
        <v>10</v>
      </c>
      <c r="P629" s="3" t="str" cm="1">
        <f t="array" ref="P62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629" s="3">
        <v>9</v>
      </c>
      <c r="R629" s="3" t="str" cm="1">
        <f t="array" ref="R62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629" s="3">
        <v>22</v>
      </c>
      <c r="T629" s="3" t="str" cm="1">
        <f t="array" ref="T62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629" s="3">
        <v>8</v>
      </c>
      <c r="V629" s="3" t="str" cm="1">
        <f t="array" ref="V62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29" s="3">
        <v>13</v>
      </c>
      <c r="X629" s="3" t="str" cm="1">
        <f t="array" ref="X62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630" spans="1:24" x14ac:dyDescent="0.25">
      <c r="A630" s="7">
        <v>524006465</v>
      </c>
      <c r="B630" t="s">
        <v>868</v>
      </c>
      <c r="C630" t="s">
        <v>869</v>
      </c>
      <c r="D630" s="3">
        <v>1</v>
      </c>
      <c r="E630" s="3">
        <v>166</v>
      </c>
      <c r="F630" s="3">
        <v>213</v>
      </c>
      <c r="G630" s="3">
        <v>3</v>
      </c>
      <c r="H630" s="3" t="s">
        <v>5</v>
      </c>
      <c r="I630" s="3">
        <v>27</v>
      </c>
      <c r="J630" s="3" t="str" cm="1">
        <f t="array" ref="J63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630" s="3">
        <v>19</v>
      </c>
      <c r="L630" s="3" t="str" cm="1">
        <f t="array" ref="L63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30" s="3">
        <v>19</v>
      </c>
      <c r="N630" s="3" t="str" cm="1">
        <f t="array" ref="N63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630" s="3">
        <v>18</v>
      </c>
      <c r="P630" s="3" t="str" cm="1">
        <f t="array" ref="P63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30" s="3">
        <v>17</v>
      </c>
      <c r="R630" s="3" t="str" cm="1">
        <f t="array" ref="R63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30" s="3">
        <v>35</v>
      </c>
      <c r="T630" s="3" t="str" cm="1">
        <f t="array" ref="T63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30" s="3">
        <v>13</v>
      </c>
      <c r="V630" s="3" t="str" cm="1">
        <f t="array" ref="V63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30" s="3">
        <v>18</v>
      </c>
      <c r="X630" s="3" t="str" cm="1">
        <f t="array" ref="X63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31" spans="1:24" x14ac:dyDescent="0.25">
      <c r="A631" s="7">
        <v>524005366</v>
      </c>
      <c r="B631" t="s">
        <v>868</v>
      </c>
      <c r="C631" t="s">
        <v>870</v>
      </c>
      <c r="D631" s="3">
        <v>1</v>
      </c>
      <c r="E631" s="3">
        <v>141</v>
      </c>
      <c r="F631" s="3">
        <v>213</v>
      </c>
      <c r="G631" s="3">
        <v>2</v>
      </c>
      <c r="H631" s="3" t="s">
        <v>8</v>
      </c>
      <c r="I631" s="3">
        <v>23</v>
      </c>
      <c r="J631" s="3" t="str" cm="1">
        <f t="array" ref="J63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31" s="3">
        <v>17</v>
      </c>
      <c r="L631" s="3" t="str" cm="1">
        <f t="array" ref="L63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31" s="3">
        <v>13</v>
      </c>
      <c r="N631" s="3" t="str" cm="1">
        <f t="array" ref="N63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31" s="3">
        <v>16</v>
      </c>
      <c r="P631" s="3" t="str" cm="1">
        <f t="array" ref="P63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31" s="3">
        <v>15</v>
      </c>
      <c r="R631" s="3" t="str" cm="1">
        <f t="array" ref="R63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31" s="3">
        <v>24</v>
      </c>
      <c r="T631" s="3" t="str" cm="1">
        <f t="array" ref="T63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631" s="3">
        <v>12</v>
      </c>
      <c r="V631" s="3" t="str" cm="1">
        <f t="array" ref="V63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31" s="3">
        <v>21</v>
      </c>
      <c r="X631" s="3" t="str" cm="1">
        <f t="array" ref="X63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32" spans="1:24" x14ac:dyDescent="0.25">
      <c r="A632" s="7">
        <v>524005119</v>
      </c>
      <c r="B632" t="s">
        <v>868</v>
      </c>
      <c r="C632" t="s">
        <v>871</v>
      </c>
      <c r="D632" s="3">
        <v>1</v>
      </c>
      <c r="E632" s="3">
        <v>158</v>
      </c>
      <c r="F632" s="3">
        <v>213</v>
      </c>
      <c r="G632" s="3">
        <v>3</v>
      </c>
      <c r="H632" s="3" t="s">
        <v>5</v>
      </c>
      <c r="I632" s="3">
        <v>24</v>
      </c>
      <c r="J632" s="3" t="str" cm="1">
        <f t="array" ref="J63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32" s="3">
        <v>19</v>
      </c>
      <c r="L632" s="3" t="str" cm="1">
        <f t="array" ref="L63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32" s="3">
        <v>16</v>
      </c>
      <c r="N632" s="3" t="str" cm="1">
        <f t="array" ref="N63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32" s="3">
        <v>19</v>
      </c>
      <c r="P632" s="3" t="str" cm="1">
        <f t="array" ref="P63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32" s="3">
        <v>16</v>
      </c>
      <c r="R632" s="3" t="str" cm="1">
        <f t="array" ref="R63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32" s="3">
        <v>29</v>
      </c>
      <c r="T632" s="3" t="str" cm="1">
        <f t="array" ref="T63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32" s="3">
        <v>11</v>
      </c>
      <c r="V632" s="3" t="str" cm="1">
        <f t="array" ref="V63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32" s="3">
        <v>24</v>
      </c>
      <c r="X632" s="3" t="str" cm="1">
        <f t="array" ref="X63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33" spans="1:24" x14ac:dyDescent="0.25">
      <c r="A633" s="7">
        <v>524005091</v>
      </c>
      <c r="B633" t="s">
        <v>868</v>
      </c>
      <c r="C633" t="s">
        <v>872</v>
      </c>
      <c r="D633" s="3">
        <v>1</v>
      </c>
      <c r="E633" s="3">
        <v>138</v>
      </c>
      <c r="F633" s="3">
        <v>213</v>
      </c>
      <c r="G633" s="3">
        <v>2</v>
      </c>
      <c r="H633" s="3" t="s">
        <v>8</v>
      </c>
      <c r="I633" s="3">
        <v>17</v>
      </c>
      <c r="J633" s="3" t="str" cm="1">
        <f t="array" ref="J63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33" s="3">
        <v>14</v>
      </c>
      <c r="L633" s="3" t="str" cm="1">
        <f t="array" ref="L63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633" s="3">
        <v>14</v>
      </c>
      <c r="N633" s="3" t="str" cm="1">
        <f t="array" ref="N63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33" s="3">
        <v>17</v>
      </c>
      <c r="P633" s="3" t="str" cm="1">
        <f t="array" ref="P63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33" s="3">
        <v>17</v>
      </c>
      <c r="R633" s="3" t="str" cm="1">
        <f t="array" ref="R63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33" s="3">
        <v>25</v>
      </c>
      <c r="T633" s="3" t="str" cm="1">
        <f t="array" ref="T63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633" s="3">
        <v>13</v>
      </c>
      <c r="V633" s="3" t="str" cm="1">
        <f t="array" ref="V63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33" s="3">
        <v>21</v>
      </c>
      <c r="X633" s="3" t="str" cm="1">
        <f t="array" ref="X63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34" spans="1:24" x14ac:dyDescent="0.25">
      <c r="A634" s="7">
        <v>524005197</v>
      </c>
      <c r="B634" t="s">
        <v>868</v>
      </c>
      <c r="C634" t="s">
        <v>873</v>
      </c>
      <c r="D634" s="3">
        <v>1</v>
      </c>
      <c r="E634" s="3">
        <v>151</v>
      </c>
      <c r="F634" s="3">
        <v>213</v>
      </c>
      <c r="G634" s="3">
        <v>3</v>
      </c>
      <c r="H634" s="3" t="s">
        <v>5</v>
      </c>
      <c r="I634" s="3">
        <v>23</v>
      </c>
      <c r="J634" s="3" t="str" cm="1">
        <f t="array" ref="J63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34" s="3">
        <v>13</v>
      </c>
      <c r="L634" s="3" t="str" cm="1">
        <f t="array" ref="L63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634" s="3">
        <v>12</v>
      </c>
      <c r="N634" s="3" t="str" cm="1">
        <f t="array" ref="N63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34" s="3">
        <v>19</v>
      </c>
      <c r="P634" s="3" t="str" cm="1">
        <f t="array" ref="P63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34" s="3">
        <v>17</v>
      </c>
      <c r="R634" s="3" t="str" cm="1">
        <f t="array" ref="R63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34" s="3">
        <v>35</v>
      </c>
      <c r="T634" s="3" t="str" cm="1">
        <f t="array" ref="T63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34" s="3">
        <v>13</v>
      </c>
      <c r="V634" s="3" t="str" cm="1">
        <f t="array" ref="V63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34" s="3">
        <v>19</v>
      </c>
      <c r="X634" s="3" t="str" cm="1">
        <f t="array" ref="X63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35" spans="1:24" x14ac:dyDescent="0.25">
      <c r="A635" s="7">
        <v>524007356</v>
      </c>
      <c r="B635" t="s">
        <v>868</v>
      </c>
      <c r="C635" t="s">
        <v>874</v>
      </c>
      <c r="D635" s="3">
        <v>1</v>
      </c>
      <c r="E635" s="3">
        <v>145</v>
      </c>
      <c r="F635" s="3">
        <v>213</v>
      </c>
      <c r="G635" s="3">
        <v>3</v>
      </c>
      <c r="H635" s="3" t="s">
        <v>5</v>
      </c>
      <c r="I635" s="3">
        <v>22</v>
      </c>
      <c r="J635" s="3" t="str" cm="1">
        <f t="array" ref="J63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35" s="3">
        <v>15</v>
      </c>
      <c r="L635" s="3" t="str" cm="1">
        <f t="array" ref="L63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635" s="3">
        <v>14</v>
      </c>
      <c r="N635" s="3" t="str" cm="1">
        <f t="array" ref="N63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35" s="3">
        <v>18</v>
      </c>
      <c r="P635" s="3" t="str" cm="1">
        <f t="array" ref="P63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35" s="3">
        <v>16</v>
      </c>
      <c r="R635" s="3" t="str" cm="1">
        <f t="array" ref="R63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35" s="3">
        <v>29</v>
      </c>
      <c r="T635" s="3" t="str" cm="1">
        <f t="array" ref="T63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35" s="3">
        <v>13</v>
      </c>
      <c r="V635" s="3" t="str" cm="1">
        <f t="array" ref="V63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35" s="3">
        <v>18</v>
      </c>
      <c r="X635" s="3" t="str" cm="1">
        <f t="array" ref="X63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36" spans="1:24" x14ac:dyDescent="0.25">
      <c r="A636" s="7">
        <v>524005341</v>
      </c>
      <c r="B636" t="s">
        <v>868</v>
      </c>
      <c r="C636" t="s">
        <v>875</v>
      </c>
      <c r="D636" s="3">
        <v>1</v>
      </c>
      <c r="E636" s="3">
        <v>161</v>
      </c>
      <c r="F636" s="3">
        <v>213</v>
      </c>
      <c r="G636" s="3">
        <v>3</v>
      </c>
      <c r="H636" s="3" t="s">
        <v>5</v>
      </c>
      <c r="I636" s="3">
        <v>27</v>
      </c>
      <c r="J636" s="3" t="str" cm="1">
        <f t="array" ref="J63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636" s="3">
        <v>16</v>
      </c>
      <c r="L636" s="3" t="str" cm="1">
        <f t="array" ref="L63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36" s="3">
        <v>12</v>
      </c>
      <c r="N636" s="3" t="str" cm="1">
        <f t="array" ref="N63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36" s="3">
        <v>19</v>
      </c>
      <c r="P636" s="3" t="str" cm="1">
        <f t="array" ref="P63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36" s="3">
        <v>19</v>
      </c>
      <c r="R636" s="3" t="str" cm="1">
        <f t="array" ref="R63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36" s="3">
        <v>35</v>
      </c>
      <c r="T636" s="3" t="str" cm="1">
        <f t="array" ref="T63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36" s="3">
        <v>12</v>
      </c>
      <c r="V636" s="3" t="str" cm="1">
        <f t="array" ref="V63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36" s="3">
        <v>21</v>
      </c>
      <c r="X636" s="3" t="str" cm="1">
        <f t="array" ref="X63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37" spans="1:24" x14ac:dyDescent="0.25">
      <c r="A637" s="7">
        <v>524005180</v>
      </c>
      <c r="B637" t="s">
        <v>868</v>
      </c>
      <c r="C637" t="s">
        <v>876</v>
      </c>
      <c r="D637" s="3">
        <v>1</v>
      </c>
      <c r="E637" s="3">
        <v>180</v>
      </c>
      <c r="F637" s="3">
        <v>213</v>
      </c>
      <c r="G637" s="3">
        <v>4</v>
      </c>
      <c r="H637" s="3" t="s">
        <v>6</v>
      </c>
      <c r="I637" s="3">
        <v>26</v>
      </c>
      <c r="J637" s="3" t="str" cm="1">
        <f t="array" ref="J63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37" s="3">
        <v>18</v>
      </c>
      <c r="L637" s="3" t="str" cm="1">
        <f t="array" ref="L63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37" s="3">
        <v>17</v>
      </c>
      <c r="N637" s="3" t="str" cm="1">
        <f t="array" ref="N63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637" s="3">
        <v>21</v>
      </c>
      <c r="P637" s="3" t="str" cm="1">
        <f t="array" ref="P63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37" s="3">
        <v>19</v>
      </c>
      <c r="R637" s="3" t="str" cm="1">
        <f t="array" ref="R63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37" s="3">
        <v>42</v>
      </c>
      <c r="T637" s="3" t="str" cm="1">
        <f t="array" ref="T63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637" s="3">
        <v>12</v>
      </c>
      <c r="V637" s="3" t="str" cm="1">
        <f t="array" ref="V63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37" s="3">
        <v>25</v>
      </c>
      <c r="X637" s="3" t="str" cm="1">
        <f t="array" ref="X63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638" spans="1:24" x14ac:dyDescent="0.25">
      <c r="A638" s="7">
        <v>524008141</v>
      </c>
      <c r="B638" t="s">
        <v>868</v>
      </c>
      <c r="C638" t="s">
        <v>877</v>
      </c>
      <c r="D638" s="3">
        <v>1</v>
      </c>
      <c r="E638" s="3">
        <v>149</v>
      </c>
      <c r="F638" s="3">
        <v>213</v>
      </c>
      <c r="G638" s="3">
        <v>3</v>
      </c>
      <c r="H638" s="3" t="s">
        <v>5</v>
      </c>
      <c r="I638" s="3">
        <v>20</v>
      </c>
      <c r="J638" s="3" t="str" cm="1">
        <f t="array" ref="J63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38" s="3">
        <v>13</v>
      </c>
      <c r="L638" s="3" t="str" cm="1">
        <f t="array" ref="L63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638" s="3">
        <v>14</v>
      </c>
      <c r="N638" s="3" t="str" cm="1">
        <f t="array" ref="N63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38" s="3">
        <v>21</v>
      </c>
      <c r="P638" s="3" t="str" cm="1">
        <f t="array" ref="P63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38" s="3">
        <v>17</v>
      </c>
      <c r="R638" s="3" t="str" cm="1">
        <f t="array" ref="R63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38" s="3">
        <v>28</v>
      </c>
      <c r="T638" s="3" t="str" cm="1">
        <f t="array" ref="T63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638" s="3">
        <v>13</v>
      </c>
      <c r="V638" s="3" t="str" cm="1">
        <f t="array" ref="V63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38" s="3">
        <v>23</v>
      </c>
      <c r="X638" s="3" t="str" cm="1">
        <f t="array" ref="X63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39" spans="1:24" x14ac:dyDescent="0.25">
      <c r="A639" s="7">
        <v>524005101</v>
      </c>
      <c r="B639" t="s">
        <v>868</v>
      </c>
      <c r="C639" t="s">
        <v>879</v>
      </c>
      <c r="D639" s="3">
        <v>1</v>
      </c>
      <c r="E639" s="3">
        <v>136</v>
      </c>
      <c r="F639" s="3">
        <v>213</v>
      </c>
      <c r="G639" s="3">
        <v>3</v>
      </c>
      <c r="H639" s="3" t="s">
        <v>5</v>
      </c>
      <c r="I639" s="3">
        <v>16</v>
      </c>
      <c r="J639" s="3" t="str" cm="1">
        <f t="array" ref="J63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639" s="3">
        <v>13</v>
      </c>
      <c r="L639" s="3" t="str" cm="1">
        <f t="array" ref="L63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639" s="3">
        <v>13</v>
      </c>
      <c r="N639" s="3" t="str" cm="1">
        <f t="array" ref="N63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39" s="3">
        <v>18</v>
      </c>
      <c r="P639" s="3" t="str" cm="1">
        <f t="array" ref="P63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39" s="3">
        <v>17</v>
      </c>
      <c r="R639" s="3" t="str" cm="1">
        <f t="array" ref="R63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39" s="3">
        <v>27</v>
      </c>
      <c r="T639" s="3" t="str" cm="1">
        <f t="array" ref="T63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639" s="3">
        <v>12</v>
      </c>
      <c r="V639" s="3" t="str" cm="1">
        <f t="array" ref="V63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39" s="3">
        <v>20</v>
      </c>
      <c r="X639" s="3" t="str" cm="1">
        <f t="array" ref="X63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40" spans="1:24" x14ac:dyDescent="0.25">
      <c r="A640" s="7">
        <v>524006313</v>
      </c>
      <c r="B640" t="s">
        <v>868</v>
      </c>
      <c r="C640" t="s">
        <v>878</v>
      </c>
      <c r="D640" s="3">
        <v>1</v>
      </c>
      <c r="E640" s="3">
        <v>155</v>
      </c>
      <c r="F640" s="3">
        <v>213</v>
      </c>
      <c r="G640" s="3">
        <v>3</v>
      </c>
      <c r="H640" s="3" t="s">
        <v>5</v>
      </c>
      <c r="I640" s="3">
        <v>21</v>
      </c>
      <c r="J640" s="3" t="str" cm="1">
        <f t="array" ref="J64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40" s="3">
        <v>15</v>
      </c>
      <c r="L640" s="3" t="str" cm="1">
        <f t="array" ref="L64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640" s="3">
        <v>16</v>
      </c>
      <c r="N640" s="3" t="str" cm="1">
        <f t="array" ref="N64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40" s="3">
        <v>18</v>
      </c>
      <c r="P640" s="3" t="str" cm="1">
        <f t="array" ref="P64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40" s="3">
        <v>19</v>
      </c>
      <c r="R640" s="3" t="str" cm="1">
        <f t="array" ref="R64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40" s="3">
        <v>36</v>
      </c>
      <c r="T640" s="3" t="str" cm="1">
        <f t="array" ref="T64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40" s="3">
        <v>11</v>
      </c>
      <c r="V640" s="3" t="str" cm="1">
        <f t="array" ref="V64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40" s="3">
        <v>19</v>
      </c>
      <c r="X640" s="3" t="str" cm="1">
        <f t="array" ref="X64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41" spans="1:24" x14ac:dyDescent="0.25">
      <c r="A641" s="7">
        <v>524005060</v>
      </c>
      <c r="B641" t="s">
        <v>868</v>
      </c>
      <c r="C641" t="s">
        <v>880</v>
      </c>
      <c r="D641" s="3">
        <v>1</v>
      </c>
      <c r="E641" s="3">
        <v>157</v>
      </c>
      <c r="F641" s="3">
        <v>213</v>
      </c>
      <c r="G641" s="3">
        <v>3</v>
      </c>
      <c r="H641" s="3" t="s">
        <v>5</v>
      </c>
      <c r="I641" s="3">
        <v>24</v>
      </c>
      <c r="J641" s="3" t="str" cm="1">
        <f t="array" ref="J64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41" s="3">
        <v>18</v>
      </c>
      <c r="L641" s="3" t="str" cm="1">
        <f t="array" ref="L64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41" s="3">
        <v>13</v>
      </c>
      <c r="N641" s="3" t="str" cm="1">
        <f t="array" ref="N64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41" s="3">
        <v>19</v>
      </c>
      <c r="P641" s="3" t="str" cm="1">
        <f t="array" ref="P64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41" s="3">
        <v>15</v>
      </c>
      <c r="R641" s="3" t="str" cm="1">
        <f t="array" ref="R64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41" s="3">
        <v>32</v>
      </c>
      <c r="T641" s="3" t="str" cm="1">
        <f t="array" ref="T64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41" s="3">
        <v>13</v>
      </c>
      <c r="V641" s="3" t="str" cm="1">
        <f t="array" ref="V64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41" s="3">
        <v>23</v>
      </c>
      <c r="X641" s="3" t="str" cm="1">
        <f t="array" ref="X64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42" spans="1:24" x14ac:dyDescent="0.25">
      <c r="A642" s="7">
        <v>524005126</v>
      </c>
      <c r="B642" t="s">
        <v>868</v>
      </c>
      <c r="C642" t="s">
        <v>881</v>
      </c>
      <c r="D642" s="3">
        <v>1</v>
      </c>
      <c r="E642" s="3">
        <v>160</v>
      </c>
      <c r="F642" s="3">
        <v>213</v>
      </c>
      <c r="G642" s="3">
        <v>3</v>
      </c>
      <c r="H642" s="3" t="s">
        <v>5</v>
      </c>
      <c r="I642" s="3">
        <v>17</v>
      </c>
      <c r="J642" s="3" t="str" cm="1">
        <f t="array" ref="J64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42" s="3">
        <v>21</v>
      </c>
      <c r="L642" s="3" t="str" cm="1">
        <f t="array" ref="L64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42" s="3">
        <v>16</v>
      </c>
      <c r="N642" s="3" t="str" cm="1">
        <f t="array" ref="N64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42" s="3">
        <v>19</v>
      </c>
      <c r="P642" s="3" t="str" cm="1">
        <f t="array" ref="P64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42" s="3">
        <v>16</v>
      </c>
      <c r="R642" s="3" t="str" cm="1">
        <f t="array" ref="R64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42" s="3">
        <v>39</v>
      </c>
      <c r="T642" s="3" t="str" cm="1">
        <f t="array" ref="T64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42" s="3">
        <v>12</v>
      </c>
      <c r="V642" s="3" t="str" cm="1">
        <f t="array" ref="V64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42" s="3">
        <v>20</v>
      </c>
      <c r="X642" s="3" t="str" cm="1">
        <f t="array" ref="X64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43" spans="1:24" x14ac:dyDescent="0.25">
      <c r="A643" s="7">
        <v>524007331</v>
      </c>
      <c r="B643" t="s">
        <v>868</v>
      </c>
      <c r="C643" t="s">
        <v>882</v>
      </c>
      <c r="D643" s="3">
        <v>1</v>
      </c>
      <c r="E643" s="3">
        <v>175</v>
      </c>
      <c r="F643" s="3">
        <v>213</v>
      </c>
      <c r="G643" s="3">
        <v>4</v>
      </c>
      <c r="H643" s="3" t="s">
        <v>6</v>
      </c>
      <c r="I643" s="3">
        <v>27</v>
      </c>
      <c r="J643" s="3" t="str" cm="1">
        <f t="array" ref="J64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643" s="3">
        <v>19</v>
      </c>
      <c r="L643" s="3" t="str" cm="1">
        <f t="array" ref="L64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43" s="3">
        <v>16</v>
      </c>
      <c r="N643" s="3" t="str" cm="1">
        <f t="array" ref="N64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43" s="3">
        <v>19</v>
      </c>
      <c r="P643" s="3" t="str" cm="1">
        <f t="array" ref="P64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43" s="3">
        <v>20</v>
      </c>
      <c r="R643" s="3" t="str" cm="1">
        <f t="array" ref="R64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43" s="3">
        <v>38</v>
      </c>
      <c r="T643" s="3" t="str" cm="1">
        <f t="array" ref="T64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43" s="3">
        <v>14</v>
      </c>
      <c r="V643" s="3" t="str" cm="1">
        <f t="array" ref="V64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43" s="3">
        <v>22</v>
      </c>
      <c r="X643" s="3" t="str" cm="1">
        <f t="array" ref="X64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44" spans="1:24" x14ac:dyDescent="0.25">
      <c r="A644" s="7">
        <v>524004860</v>
      </c>
      <c r="B644" t="s">
        <v>868</v>
      </c>
      <c r="C644" t="s">
        <v>883</v>
      </c>
      <c r="D644" s="3">
        <v>5</v>
      </c>
      <c r="E644" s="3">
        <v>130</v>
      </c>
      <c r="F644" s="3">
        <v>208</v>
      </c>
      <c r="G644" s="3">
        <v>2</v>
      </c>
      <c r="H644" s="3" t="s">
        <v>8</v>
      </c>
      <c r="I644" s="3">
        <v>18</v>
      </c>
      <c r="J644" s="3" t="str" cm="1">
        <f t="array" ref="J64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44" s="3">
        <v>16</v>
      </c>
      <c r="L644" s="3" t="str" cm="1">
        <f t="array" ref="L64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44" s="3">
        <v>14</v>
      </c>
      <c r="N644" s="3" t="str" cm="1">
        <f t="array" ref="N64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44" s="3">
        <v>17</v>
      </c>
      <c r="P644" s="3" t="str" cm="1">
        <f t="array" ref="P64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44" s="3">
        <v>10</v>
      </c>
      <c r="R644" s="3" t="str" cm="1">
        <f t="array" ref="R64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644" s="3">
        <v>22</v>
      </c>
      <c r="T644" s="3" t="str" cm="1">
        <f t="array" ref="T64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644" s="3">
        <v>11</v>
      </c>
      <c r="V644" s="3" t="str" cm="1">
        <f t="array" ref="V64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44" s="3">
        <v>22</v>
      </c>
      <c r="X644" s="3" t="str" cm="1">
        <f t="array" ref="X64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45" spans="1:24" x14ac:dyDescent="0.25">
      <c r="A645" s="7">
        <v>524007268</v>
      </c>
      <c r="B645" t="s">
        <v>868</v>
      </c>
      <c r="C645" t="s">
        <v>884</v>
      </c>
      <c r="D645" s="3">
        <v>1</v>
      </c>
      <c r="E645" s="3">
        <v>143</v>
      </c>
      <c r="F645" s="3">
        <v>213</v>
      </c>
      <c r="G645" s="3">
        <v>3</v>
      </c>
      <c r="H645" s="3" t="s">
        <v>5</v>
      </c>
      <c r="I645" s="3">
        <v>21</v>
      </c>
      <c r="J645" s="3" t="str" cm="1">
        <f t="array" ref="J64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45" s="3">
        <v>13</v>
      </c>
      <c r="L645" s="3" t="str" cm="1">
        <f t="array" ref="L64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645" s="3">
        <v>16</v>
      </c>
      <c r="N645" s="3" t="str" cm="1">
        <f t="array" ref="N64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45" s="3">
        <v>20</v>
      </c>
      <c r="P645" s="3" t="str" cm="1">
        <f t="array" ref="P64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45" s="3">
        <v>14</v>
      </c>
      <c r="R645" s="3" t="str" cm="1">
        <f t="array" ref="R64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45" s="3">
        <v>29</v>
      </c>
      <c r="T645" s="3" t="str" cm="1">
        <f t="array" ref="T64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45" s="3">
        <v>12</v>
      </c>
      <c r="V645" s="3" t="str" cm="1">
        <f t="array" ref="V64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45" s="3">
        <v>18</v>
      </c>
      <c r="X645" s="3" t="str" cm="1">
        <f t="array" ref="X64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46" spans="1:24" x14ac:dyDescent="0.25">
      <c r="A646" s="7">
        <v>524005422</v>
      </c>
      <c r="B646" t="s">
        <v>868</v>
      </c>
      <c r="C646" t="s">
        <v>885</v>
      </c>
      <c r="D646" s="3">
        <v>1</v>
      </c>
      <c r="E646" s="3">
        <v>138</v>
      </c>
      <c r="F646" s="3">
        <v>213</v>
      </c>
      <c r="G646" s="3">
        <v>2</v>
      </c>
      <c r="H646" s="3" t="s">
        <v>8</v>
      </c>
      <c r="I646" s="3">
        <v>21</v>
      </c>
      <c r="J646" s="3" t="str" cm="1">
        <f t="array" ref="J64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46" s="3">
        <v>18</v>
      </c>
      <c r="L646" s="3" t="str" cm="1">
        <f t="array" ref="L64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46" s="3">
        <v>13</v>
      </c>
      <c r="N646" s="3" t="str" cm="1">
        <f t="array" ref="N64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46" s="3">
        <v>17</v>
      </c>
      <c r="P646" s="3" t="str" cm="1">
        <f t="array" ref="P64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46" s="3">
        <v>11</v>
      </c>
      <c r="R646" s="3" t="str" cm="1">
        <f t="array" ref="R64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646" s="3">
        <v>24</v>
      </c>
      <c r="T646" s="3" t="str" cm="1">
        <f t="array" ref="T64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646" s="3">
        <v>12</v>
      </c>
      <c r="V646" s="3" t="str" cm="1">
        <f t="array" ref="V64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46" s="3">
        <v>22</v>
      </c>
      <c r="X646" s="3" t="str" cm="1">
        <f t="array" ref="X64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47" spans="1:24" x14ac:dyDescent="0.25">
      <c r="A647" s="7">
        <v>524005133</v>
      </c>
      <c r="B647" t="s">
        <v>868</v>
      </c>
      <c r="C647" t="s">
        <v>886</v>
      </c>
      <c r="D647" s="3">
        <v>2</v>
      </c>
      <c r="E647" s="3">
        <v>133</v>
      </c>
      <c r="F647" s="3">
        <v>197</v>
      </c>
      <c r="G647" s="3">
        <v>3</v>
      </c>
      <c r="H647" s="3" t="s">
        <v>5</v>
      </c>
      <c r="I647" s="3">
        <v>18</v>
      </c>
      <c r="J647" s="3" t="str" cm="1">
        <f t="array" ref="J64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47" s="3">
        <v>18</v>
      </c>
      <c r="L647" s="3" t="str" cm="1">
        <f t="array" ref="L64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47" s="3">
        <v>13</v>
      </c>
      <c r="N647" s="3" t="str" cm="1">
        <f t="array" ref="N64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47" s="3">
        <v>16</v>
      </c>
      <c r="P647" s="3" t="str" cm="1">
        <f t="array" ref="P64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47" s="3">
        <v>14</v>
      </c>
      <c r="R647" s="3" t="str" cm="1">
        <f t="array" ref="R64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47" s="3">
        <v>25</v>
      </c>
      <c r="T647" s="3" t="str" cm="1">
        <f t="array" ref="T64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47" s="3">
        <v>10</v>
      </c>
      <c r="V647" s="3" t="str" cm="1">
        <f t="array" ref="V64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47" s="3">
        <v>19</v>
      </c>
      <c r="X647" s="3" t="str" cm="1">
        <f t="array" ref="X64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48" spans="1:24" x14ac:dyDescent="0.25">
      <c r="A648" s="7">
        <v>524008889</v>
      </c>
      <c r="B648" t="s">
        <v>868</v>
      </c>
      <c r="C648" t="s">
        <v>887</v>
      </c>
      <c r="D648" s="3">
        <v>1</v>
      </c>
      <c r="E648" s="3">
        <v>105</v>
      </c>
      <c r="F648" s="3">
        <v>213</v>
      </c>
      <c r="G648" s="3">
        <v>1</v>
      </c>
      <c r="H648" s="3" t="s">
        <v>7</v>
      </c>
      <c r="I648" s="3">
        <v>0</v>
      </c>
      <c r="J648" s="3" t="str" cm="1">
        <f t="array" ref="J64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Ниже базового</v>
      </c>
      <c r="K648" s="3">
        <v>15</v>
      </c>
      <c r="L648" s="3" t="str" cm="1">
        <f t="array" ref="L64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648" s="3">
        <v>11</v>
      </c>
      <c r="N648" s="3" t="str" cm="1">
        <f t="array" ref="N64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48" s="3">
        <v>15</v>
      </c>
      <c r="P648" s="3" t="str" cm="1">
        <f t="array" ref="P64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648" s="3">
        <v>13</v>
      </c>
      <c r="R648" s="3" t="str" cm="1">
        <f t="array" ref="R64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48" s="3">
        <v>28</v>
      </c>
      <c r="T648" s="3" t="str" cm="1">
        <f t="array" ref="T64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648" s="3">
        <v>10</v>
      </c>
      <c r="V648" s="3" t="str" cm="1">
        <f t="array" ref="V64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48" s="3">
        <v>13</v>
      </c>
      <c r="X648" s="3" t="str" cm="1">
        <f t="array" ref="X64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649" spans="1:24" x14ac:dyDescent="0.25">
      <c r="A649" s="7">
        <v>524008582</v>
      </c>
      <c r="B649" t="s">
        <v>868</v>
      </c>
      <c r="C649" t="s">
        <v>888</v>
      </c>
      <c r="D649" s="3">
        <v>1</v>
      </c>
      <c r="E649" s="3">
        <v>170</v>
      </c>
      <c r="F649" s="3">
        <v>213</v>
      </c>
      <c r="G649" s="3">
        <v>3</v>
      </c>
      <c r="H649" s="3" t="s">
        <v>5</v>
      </c>
      <c r="I649" s="3">
        <v>26</v>
      </c>
      <c r="J649" s="3" t="str" cm="1">
        <f t="array" ref="J64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49" s="3">
        <v>21</v>
      </c>
      <c r="L649" s="3" t="str" cm="1">
        <f t="array" ref="L64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49" s="3">
        <v>14</v>
      </c>
      <c r="N649" s="3" t="str" cm="1">
        <f t="array" ref="N64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49" s="3">
        <v>21</v>
      </c>
      <c r="P649" s="3" t="str" cm="1">
        <f t="array" ref="P64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49" s="3">
        <v>16</v>
      </c>
      <c r="R649" s="3" t="str" cm="1">
        <f t="array" ref="R64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49" s="3">
        <v>38</v>
      </c>
      <c r="T649" s="3" t="str" cm="1">
        <f t="array" ref="T64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49" s="3">
        <v>12</v>
      </c>
      <c r="V649" s="3" t="str" cm="1">
        <f t="array" ref="V64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49" s="3">
        <v>22</v>
      </c>
      <c r="X649" s="3" t="str" cm="1">
        <f t="array" ref="X64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50" spans="1:24" x14ac:dyDescent="0.25">
      <c r="A650" s="7">
        <v>524005359</v>
      </c>
      <c r="B650" t="s">
        <v>868</v>
      </c>
      <c r="C650" t="s">
        <v>889</v>
      </c>
      <c r="D650" s="3">
        <v>1</v>
      </c>
      <c r="E650" s="3">
        <v>153</v>
      </c>
      <c r="F650" s="3">
        <v>213</v>
      </c>
      <c r="G650" s="3">
        <v>3</v>
      </c>
      <c r="H650" s="3" t="s">
        <v>5</v>
      </c>
      <c r="I650" s="3">
        <v>22</v>
      </c>
      <c r="J650" s="3" t="str" cm="1">
        <f t="array" ref="J65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50" s="3">
        <v>18</v>
      </c>
      <c r="L650" s="3" t="str" cm="1">
        <f t="array" ref="L65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50" s="3">
        <v>15</v>
      </c>
      <c r="N650" s="3" t="str" cm="1">
        <f t="array" ref="N65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50" s="3">
        <v>20</v>
      </c>
      <c r="P650" s="3" t="str" cm="1">
        <f t="array" ref="P65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50" s="3">
        <v>15</v>
      </c>
      <c r="R650" s="3" t="str" cm="1">
        <f t="array" ref="R65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50" s="3">
        <v>31</v>
      </c>
      <c r="T650" s="3" t="str" cm="1">
        <f t="array" ref="T65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50" s="3">
        <v>12</v>
      </c>
      <c r="V650" s="3" t="str" cm="1">
        <f t="array" ref="V65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50" s="3">
        <v>20</v>
      </c>
      <c r="X650" s="3" t="str" cm="1">
        <f t="array" ref="X65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51" spans="1:24" x14ac:dyDescent="0.25">
      <c r="A651" s="7">
        <v>524005172</v>
      </c>
      <c r="B651" t="s">
        <v>868</v>
      </c>
      <c r="C651" t="s">
        <v>890</v>
      </c>
      <c r="D651" s="3">
        <v>1</v>
      </c>
      <c r="E651" s="3">
        <v>146</v>
      </c>
      <c r="F651" s="3">
        <v>213</v>
      </c>
      <c r="G651" s="3">
        <v>3</v>
      </c>
      <c r="H651" s="3" t="s">
        <v>5</v>
      </c>
      <c r="I651" s="3">
        <v>24</v>
      </c>
      <c r="J651" s="3" t="str" cm="1">
        <f t="array" ref="J65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51" s="3">
        <v>12</v>
      </c>
      <c r="L651" s="3" t="str" cm="1">
        <f t="array" ref="L65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651" s="3">
        <v>10</v>
      </c>
      <c r="N651" s="3" t="str" cm="1">
        <f t="array" ref="N65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51" s="3">
        <v>19</v>
      </c>
      <c r="P651" s="3" t="str" cm="1">
        <f t="array" ref="P65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51" s="3">
        <v>17</v>
      </c>
      <c r="R651" s="3" t="str" cm="1">
        <f t="array" ref="R65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51" s="3">
        <v>36</v>
      </c>
      <c r="T651" s="3" t="str" cm="1">
        <f t="array" ref="T65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51" s="3">
        <v>9</v>
      </c>
      <c r="V651" s="3" t="str" cm="1">
        <f t="array" ref="V65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51" s="3">
        <v>19</v>
      </c>
      <c r="X651" s="3" t="str" cm="1">
        <f t="array" ref="X65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52" spans="1:24" x14ac:dyDescent="0.25">
      <c r="A652" s="7">
        <v>524005214</v>
      </c>
      <c r="B652" t="s">
        <v>868</v>
      </c>
      <c r="C652" t="s">
        <v>891</v>
      </c>
      <c r="D652" s="3">
        <v>19</v>
      </c>
      <c r="E652" s="3">
        <v>173</v>
      </c>
      <c r="F652" s="3">
        <v>208</v>
      </c>
      <c r="G652" s="3">
        <v>4</v>
      </c>
      <c r="H652" s="3" t="s">
        <v>6</v>
      </c>
      <c r="I652" s="3">
        <v>24</v>
      </c>
      <c r="J652" s="3" t="str" cm="1">
        <f t="array" ref="J65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52" s="3">
        <v>19</v>
      </c>
      <c r="L652" s="3" t="str" cm="1">
        <f t="array" ref="L65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52" s="3">
        <v>14</v>
      </c>
      <c r="N652" s="3" t="str" cm="1">
        <f t="array" ref="N65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52" s="3">
        <v>19</v>
      </c>
      <c r="P652" s="3" t="str" cm="1">
        <f t="array" ref="P65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52" s="3">
        <v>18</v>
      </c>
      <c r="R652" s="3" t="str" cm="1">
        <f t="array" ref="R65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52" s="3">
        <v>38</v>
      </c>
      <c r="T652" s="3" t="str" cm="1">
        <f t="array" ref="T65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652" s="3">
        <v>13</v>
      </c>
      <c r="V652" s="3" t="str" cm="1">
        <f t="array" ref="V65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52" s="3">
        <v>28</v>
      </c>
      <c r="X652" s="3" t="str" cm="1">
        <f t="array" ref="X65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653" spans="1:24" x14ac:dyDescent="0.25">
      <c r="A653" s="7">
        <v>525005947</v>
      </c>
      <c r="B653" t="s">
        <v>892</v>
      </c>
      <c r="C653" t="s">
        <v>893</v>
      </c>
      <c r="D653" s="3">
        <v>1</v>
      </c>
      <c r="E653" s="3">
        <v>136</v>
      </c>
      <c r="F653" s="3">
        <v>213</v>
      </c>
      <c r="G653" s="3">
        <v>3</v>
      </c>
      <c r="H653" s="3" t="s">
        <v>5</v>
      </c>
      <c r="I653" s="3">
        <v>17</v>
      </c>
      <c r="J653" s="3" t="str" cm="1">
        <f t="array" ref="J65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53" s="3">
        <v>14</v>
      </c>
      <c r="L653" s="3" t="str" cm="1">
        <f t="array" ref="L65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653" s="3">
        <v>14</v>
      </c>
      <c r="N653" s="3" t="str" cm="1">
        <f t="array" ref="N65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53" s="3">
        <v>18</v>
      </c>
      <c r="P653" s="3" t="str" cm="1">
        <f t="array" ref="P65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53" s="3">
        <v>14</v>
      </c>
      <c r="R653" s="3" t="str" cm="1">
        <f t="array" ref="R65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53" s="3">
        <v>29</v>
      </c>
      <c r="T653" s="3" t="str" cm="1">
        <f t="array" ref="T65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53" s="3">
        <v>11</v>
      </c>
      <c r="V653" s="3" t="str" cm="1">
        <f t="array" ref="V65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53" s="3">
        <v>19</v>
      </c>
      <c r="X653" s="3" t="str" cm="1">
        <f t="array" ref="X65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54" spans="1:24" x14ac:dyDescent="0.25">
      <c r="A654" s="7">
        <v>525005908</v>
      </c>
      <c r="B654" t="s">
        <v>892</v>
      </c>
      <c r="C654" t="s">
        <v>894</v>
      </c>
      <c r="D654" s="3">
        <v>1</v>
      </c>
      <c r="E654" s="3">
        <v>167</v>
      </c>
      <c r="F654" s="3">
        <v>213</v>
      </c>
      <c r="G654" s="3">
        <v>3</v>
      </c>
      <c r="H654" s="3" t="s">
        <v>5</v>
      </c>
      <c r="I654" s="3">
        <v>27</v>
      </c>
      <c r="J654" s="3" t="str" cm="1">
        <f t="array" ref="J65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654" s="3">
        <v>19</v>
      </c>
      <c r="L654" s="3" t="str" cm="1">
        <f t="array" ref="L65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54" s="3">
        <v>14</v>
      </c>
      <c r="N654" s="3" t="str" cm="1">
        <f t="array" ref="N65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54" s="3">
        <v>18</v>
      </c>
      <c r="P654" s="3" t="str" cm="1">
        <f t="array" ref="P65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54" s="3">
        <v>15</v>
      </c>
      <c r="R654" s="3" t="str" cm="1">
        <f t="array" ref="R65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54" s="3">
        <v>40</v>
      </c>
      <c r="T654" s="3" t="str" cm="1">
        <f t="array" ref="T65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654" s="3">
        <v>11</v>
      </c>
      <c r="V654" s="3" t="str" cm="1">
        <f t="array" ref="V65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54" s="3">
        <v>23</v>
      </c>
      <c r="X654" s="3" t="str" cm="1">
        <f t="array" ref="X65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55" spans="1:24" x14ac:dyDescent="0.25">
      <c r="A655" s="7">
        <v>525005915</v>
      </c>
      <c r="B655" t="s">
        <v>892</v>
      </c>
      <c r="C655" t="s">
        <v>895</v>
      </c>
      <c r="D655" s="3">
        <v>2</v>
      </c>
      <c r="E655" s="3">
        <v>172</v>
      </c>
      <c r="F655" s="3">
        <v>197</v>
      </c>
      <c r="G655" s="3">
        <v>4</v>
      </c>
      <c r="H655" s="3" t="s">
        <v>6</v>
      </c>
      <c r="I655" s="3">
        <v>27</v>
      </c>
      <c r="J655" s="3" t="str" cm="1">
        <f t="array" ref="J65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655" s="3">
        <v>21</v>
      </c>
      <c r="L655" s="3" t="str" cm="1">
        <f t="array" ref="L65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55" s="3">
        <v>15</v>
      </c>
      <c r="N655" s="3" t="str" cm="1">
        <f t="array" ref="N65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55" s="3">
        <v>20</v>
      </c>
      <c r="P655" s="3" t="str" cm="1">
        <f t="array" ref="P65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55" s="3">
        <v>18</v>
      </c>
      <c r="R655" s="3" t="str" cm="1">
        <f t="array" ref="R65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55" s="3">
        <v>32</v>
      </c>
      <c r="T655" s="3" t="str" cm="1">
        <f t="array" ref="T65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655" s="3">
        <v>11</v>
      </c>
      <c r="V655" s="3" t="str" cm="1">
        <f t="array" ref="V65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55" s="3">
        <v>28</v>
      </c>
      <c r="X655" s="3" t="str" cm="1">
        <f t="array" ref="X65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656" spans="1:24" x14ac:dyDescent="0.25">
      <c r="A656" s="7">
        <v>525005930</v>
      </c>
      <c r="B656" t="s">
        <v>892</v>
      </c>
      <c r="C656" t="s">
        <v>896</v>
      </c>
      <c r="D656" s="3">
        <v>1</v>
      </c>
      <c r="E656" s="3">
        <v>174</v>
      </c>
      <c r="F656" s="3">
        <v>213</v>
      </c>
      <c r="G656" s="3">
        <v>4</v>
      </c>
      <c r="H656" s="3" t="s">
        <v>6</v>
      </c>
      <c r="I656" s="3">
        <v>27</v>
      </c>
      <c r="J656" s="3" t="str" cm="1">
        <f t="array" ref="J65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656" s="3">
        <v>20</v>
      </c>
      <c r="L656" s="3" t="str" cm="1">
        <f t="array" ref="L65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56" s="3">
        <v>14</v>
      </c>
      <c r="N656" s="3" t="str" cm="1">
        <f t="array" ref="N65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56" s="3">
        <v>19</v>
      </c>
      <c r="P656" s="3" t="str" cm="1">
        <f t="array" ref="P65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56" s="3">
        <v>19</v>
      </c>
      <c r="R656" s="3" t="str" cm="1">
        <f t="array" ref="R65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56" s="3">
        <v>38</v>
      </c>
      <c r="T656" s="3" t="str" cm="1">
        <f t="array" ref="T65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56" s="3">
        <v>10</v>
      </c>
      <c r="V656" s="3" t="str" cm="1">
        <f t="array" ref="V65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56" s="3">
        <v>27</v>
      </c>
      <c r="X656" s="3" t="str" cm="1">
        <f t="array" ref="X65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657" spans="1:24" x14ac:dyDescent="0.25">
      <c r="A657" s="7">
        <v>525006002</v>
      </c>
      <c r="B657" t="s">
        <v>892</v>
      </c>
      <c r="C657" t="s">
        <v>897</v>
      </c>
      <c r="D657" s="3">
        <v>1</v>
      </c>
      <c r="E657" s="3">
        <v>178</v>
      </c>
      <c r="F657" s="3">
        <v>213</v>
      </c>
      <c r="G657" s="3">
        <v>4</v>
      </c>
      <c r="H657" s="3" t="s">
        <v>6</v>
      </c>
      <c r="I657" s="3">
        <v>28</v>
      </c>
      <c r="J657" s="3" t="str" cm="1">
        <f t="array" ref="J65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657" s="3">
        <v>19</v>
      </c>
      <c r="L657" s="3" t="str" cm="1">
        <f t="array" ref="L65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57" s="3">
        <v>16</v>
      </c>
      <c r="N657" s="3" t="str" cm="1">
        <f t="array" ref="N65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57" s="3">
        <v>20</v>
      </c>
      <c r="P657" s="3" t="str" cm="1">
        <f t="array" ref="P65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57" s="3">
        <v>21</v>
      </c>
      <c r="R657" s="3" t="str" cm="1">
        <f t="array" ref="R65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657" s="3">
        <v>38</v>
      </c>
      <c r="T657" s="3" t="str" cm="1">
        <f t="array" ref="T65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57" s="3">
        <v>11</v>
      </c>
      <c r="V657" s="3" t="str" cm="1">
        <f t="array" ref="V65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57" s="3">
        <v>25</v>
      </c>
      <c r="X657" s="3" t="str" cm="1">
        <f t="array" ref="X65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658" spans="1:24" x14ac:dyDescent="0.25">
      <c r="A658" s="7">
        <v>525005979</v>
      </c>
      <c r="B658" t="s">
        <v>892</v>
      </c>
      <c r="C658" t="s">
        <v>898</v>
      </c>
      <c r="D658" s="3">
        <v>1</v>
      </c>
      <c r="E658" s="3">
        <v>157</v>
      </c>
      <c r="F658" s="3">
        <v>213</v>
      </c>
      <c r="G658" s="3">
        <v>3</v>
      </c>
      <c r="H658" s="3" t="s">
        <v>5</v>
      </c>
      <c r="I658" s="3">
        <v>23</v>
      </c>
      <c r="J658" s="3" t="str" cm="1">
        <f t="array" ref="J65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58" s="3">
        <v>15</v>
      </c>
      <c r="L658" s="3" t="str" cm="1">
        <f t="array" ref="L65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658" s="3">
        <v>15</v>
      </c>
      <c r="N658" s="3" t="str" cm="1">
        <f t="array" ref="N65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58" s="3">
        <v>18</v>
      </c>
      <c r="P658" s="3" t="str" cm="1">
        <f t="array" ref="P65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58" s="3">
        <v>19</v>
      </c>
      <c r="R658" s="3" t="str" cm="1">
        <f t="array" ref="R65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58" s="3">
        <v>35</v>
      </c>
      <c r="T658" s="3" t="str" cm="1">
        <f t="array" ref="T65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58" s="3">
        <v>9</v>
      </c>
      <c r="V658" s="3" t="str" cm="1">
        <f t="array" ref="V65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58" s="3">
        <v>23</v>
      </c>
      <c r="X658" s="3" t="str" cm="1">
        <f t="array" ref="X65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59" spans="1:24" x14ac:dyDescent="0.25">
      <c r="A659" s="7">
        <v>525006161</v>
      </c>
      <c r="B659" t="s">
        <v>892</v>
      </c>
      <c r="C659" t="s">
        <v>899</v>
      </c>
      <c r="D659" s="3">
        <v>1</v>
      </c>
      <c r="E659" s="3">
        <v>186</v>
      </c>
      <c r="F659" s="3">
        <v>213</v>
      </c>
      <c r="G659" s="3">
        <v>4</v>
      </c>
      <c r="H659" s="3" t="s">
        <v>6</v>
      </c>
      <c r="I659" s="3">
        <v>25</v>
      </c>
      <c r="J659" s="3" t="str" cm="1">
        <f t="array" ref="J65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59" s="3">
        <v>20</v>
      </c>
      <c r="L659" s="3" t="str" cm="1">
        <f t="array" ref="L65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59" s="3">
        <v>17</v>
      </c>
      <c r="N659" s="3" t="str" cm="1">
        <f t="array" ref="N65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659" s="3">
        <v>19</v>
      </c>
      <c r="P659" s="3" t="str" cm="1">
        <f t="array" ref="P65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59" s="3">
        <v>21</v>
      </c>
      <c r="R659" s="3" t="str" cm="1">
        <f t="array" ref="R65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659" s="3">
        <v>46</v>
      </c>
      <c r="T659" s="3" t="str" cm="1">
        <f t="array" ref="T65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659" s="3">
        <v>13</v>
      </c>
      <c r="V659" s="3" t="str" cm="1">
        <f t="array" ref="V65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59" s="3">
        <v>25</v>
      </c>
      <c r="X659" s="3" t="str" cm="1">
        <f t="array" ref="X65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660" spans="1:24" x14ac:dyDescent="0.25">
      <c r="A660" s="7">
        <v>525006147</v>
      </c>
      <c r="B660" t="s">
        <v>892</v>
      </c>
      <c r="C660" t="s">
        <v>900</v>
      </c>
      <c r="D660" s="3">
        <v>1</v>
      </c>
      <c r="E660" s="3">
        <v>175</v>
      </c>
      <c r="F660" s="3">
        <v>213</v>
      </c>
      <c r="G660" s="3">
        <v>4</v>
      </c>
      <c r="H660" s="3" t="s">
        <v>6</v>
      </c>
      <c r="I660" s="3">
        <v>25</v>
      </c>
      <c r="J660" s="3" t="str" cm="1">
        <f t="array" ref="J66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60" s="3">
        <v>17</v>
      </c>
      <c r="L660" s="3" t="str" cm="1">
        <f t="array" ref="L66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60" s="3">
        <v>17</v>
      </c>
      <c r="N660" s="3" t="str" cm="1">
        <f t="array" ref="N66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660" s="3">
        <v>20</v>
      </c>
      <c r="P660" s="3" t="str" cm="1">
        <f t="array" ref="P66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60" s="3">
        <v>18</v>
      </c>
      <c r="R660" s="3" t="str" cm="1">
        <f t="array" ref="R66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60" s="3">
        <v>42</v>
      </c>
      <c r="T660" s="3" t="str" cm="1">
        <f t="array" ref="T66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660" s="3">
        <v>9</v>
      </c>
      <c r="V660" s="3" t="str" cm="1">
        <f t="array" ref="V66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60" s="3">
        <v>27</v>
      </c>
      <c r="X660" s="3" t="str" cm="1">
        <f t="array" ref="X66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661" spans="1:24" x14ac:dyDescent="0.25">
      <c r="A661" s="7">
        <v>525006108</v>
      </c>
      <c r="B661" t="s">
        <v>892</v>
      </c>
      <c r="C661" t="s">
        <v>901</v>
      </c>
      <c r="D661" s="3">
        <v>1</v>
      </c>
      <c r="E661" s="3">
        <v>170</v>
      </c>
      <c r="F661" s="3">
        <v>213</v>
      </c>
      <c r="G661" s="3">
        <v>3</v>
      </c>
      <c r="H661" s="3" t="s">
        <v>5</v>
      </c>
      <c r="I661" s="3">
        <v>21</v>
      </c>
      <c r="J661" s="3" t="str" cm="1">
        <f t="array" ref="J66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61" s="3">
        <v>16</v>
      </c>
      <c r="L661" s="3" t="str" cm="1">
        <f t="array" ref="L66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61" s="3">
        <v>18</v>
      </c>
      <c r="N661" s="3" t="str" cm="1">
        <f t="array" ref="N66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661" s="3">
        <v>20</v>
      </c>
      <c r="P661" s="3" t="str" cm="1">
        <f t="array" ref="P66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61" s="3">
        <v>20</v>
      </c>
      <c r="R661" s="3" t="str" cm="1">
        <f t="array" ref="R66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61" s="3">
        <v>41</v>
      </c>
      <c r="T661" s="3" t="str" cm="1">
        <f t="array" ref="T66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661" s="3">
        <v>11</v>
      </c>
      <c r="V661" s="3" t="str" cm="1">
        <f t="array" ref="V66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61" s="3">
        <v>23</v>
      </c>
      <c r="X661" s="3" t="str" cm="1">
        <f t="array" ref="X66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62" spans="1:24" x14ac:dyDescent="0.25">
      <c r="A662" s="7">
        <v>525006154</v>
      </c>
      <c r="B662" t="s">
        <v>892</v>
      </c>
      <c r="C662" t="s">
        <v>902</v>
      </c>
      <c r="D662" s="3">
        <v>1</v>
      </c>
      <c r="E662" s="3">
        <v>186</v>
      </c>
      <c r="F662" s="3">
        <v>213</v>
      </c>
      <c r="G662" s="3">
        <v>4</v>
      </c>
      <c r="H662" s="3" t="s">
        <v>6</v>
      </c>
      <c r="I662" s="3">
        <v>30</v>
      </c>
      <c r="J662" s="3" t="str" cm="1">
        <f t="array" ref="J66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662" s="3">
        <v>20</v>
      </c>
      <c r="L662" s="3" t="str" cm="1">
        <f t="array" ref="L66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62" s="3">
        <v>16</v>
      </c>
      <c r="N662" s="3" t="str" cm="1">
        <f t="array" ref="N66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62" s="3">
        <v>21</v>
      </c>
      <c r="P662" s="3" t="str" cm="1">
        <f t="array" ref="P66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62" s="3">
        <v>21</v>
      </c>
      <c r="R662" s="3" t="str" cm="1">
        <f t="array" ref="R66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662" s="3">
        <v>38</v>
      </c>
      <c r="T662" s="3" t="str" cm="1">
        <f t="array" ref="T66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62" s="3">
        <v>12</v>
      </c>
      <c r="V662" s="3" t="str" cm="1">
        <f t="array" ref="V66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62" s="3">
        <v>28</v>
      </c>
      <c r="X662" s="3" t="str" cm="1">
        <f t="array" ref="X66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663" spans="1:24" x14ac:dyDescent="0.25">
      <c r="A663" s="7">
        <v>525005859</v>
      </c>
      <c r="B663" t="s">
        <v>892</v>
      </c>
      <c r="C663" t="s">
        <v>903</v>
      </c>
      <c r="D663" s="3">
        <v>1</v>
      </c>
      <c r="E663" s="3">
        <v>138</v>
      </c>
      <c r="F663" s="3">
        <v>213</v>
      </c>
      <c r="G663" s="3">
        <v>1</v>
      </c>
      <c r="H663" s="3" t="s">
        <v>7</v>
      </c>
      <c r="I663" s="3">
        <v>23</v>
      </c>
      <c r="J663" s="3" t="str" cm="1">
        <f t="array" ref="J66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63" s="3">
        <v>16</v>
      </c>
      <c r="L663" s="3" t="str" cm="1">
        <f t="array" ref="L66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63" s="3">
        <v>17</v>
      </c>
      <c r="N663" s="3" t="str" cm="1">
        <f t="array" ref="N66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663" s="3">
        <v>21</v>
      </c>
      <c r="P663" s="3" t="str" cm="1">
        <f t="array" ref="P66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63" s="3">
        <v>21</v>
      </c>
      <c r="R663" s="3" t="str" cm="1">
        <f t="array" ref="R66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663" s="3">
        <v>0</v>
      </c>
      <c r="T663" s="3" t="str" cm="1">
        <f t="array" ref="T66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663" s="3">
        <v>14</v>
      </c>
      <c r="V663" s="3" t="str" cm="1">
        <f t="array" ref="V66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63" s="3">
        <v>26</v>
      </c>
      <c r="X663" s="3" t="str" cm="1">
        <f t="array" ref="X66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664" spans="1:24" x14ac:dyDescent="0.25">
      <c r="A664" s="7">
        <v>525005880</v>
      </c>
      <c r="B664" t="s">
        <v>892</v>
      </c>
      <c r="C664" t="s">
        <v>904</v>
      </c>
      <c r="D664" s="3">
        <v>1</v>
      </c>
      <c r="E664" s="3">
        <v>165</v>
      </c>
      <c r="F664" s="3">
        <v>213</v>
      </c>
      <c r="G664" s="3">
        <v>3</v>
      </c>
      <c r="H664" s="3" t="s">
        <v>5</v>
      </c>
      <c r="I664" s="3">
        <v>24</v>
      </c>
      <c r="J664" s="3" t="str" cm="1">
        <f t="array" ref="J66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64" s="3">
        <v>17</v>
      </c>
      <c r="L664" s="3" t="str" cm="1">
        <f t="array" ref="L66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64" s="3">
        <v>13</v>
      </c>
      <c r="N664" s="3" t="str" cm="1">
        <f t="array" ref="N66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64" s="3">
        <v>20</v>
      </c>
      <c r="P664" s="3" t="str" cm="1">
        <f t="array" ref="P66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64" s="3">
        <v>18</v>
      </c>
      <c r="R664" s="3" t="str" cm="1">
        <f t="array" ref="R66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64" s="3">
        <v>33</v>
      </c>
      <c r="T664" s="3" t="str" cm="1">
        <f t="array" ref="T66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64" s="3">
        <v>12</v>
      </c>
      <c r="V664" s="3" t="str" cm="1">
        <f t="array" ref="V66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64" s="3">
        <v>28</v>
      </c>
      <c r="X664" s="3" t="str" cm="1">
        <f t="array" ref="X66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665" spans="1:24" x14ac:dyDescent="0.25">
      <c r="A665" s="7">
        <v>525005961</v>
      </c>
      <c r="B665" t="s">
        <v>892</v>
      </c>
      <c r="C665" t="s">
        <v>905</v>
      </c>
      <c r="D665" s="3">
        <v>6</v>
      </c>
      <c r="E665" s="3">
        <v>149</v>
      </c>
      <c r="F665" s="3">
        <v>192</v>
      </c>
      <c r="G665" s="3">
        <v>3</v>
      </c>
      <c r="H665" s="3" t="s">
        <v>5</v>
      </c>
      <c r="I665" s="3">
        <v>27</v>
      </c>
      <c r="J665" s="3" t="str" cm="1">
        <f t="array" ref="J66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665" s="3">
        <v>18</v>
      </c>
      <c r="L665" s="3" t="str" cm="1">
        <f t="array" ref="L66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65" s="3">
        <v>12</v>
      </c>
      <c r="N665" s="3" t="str" cm="1">
        <f t="array" ref="N66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65" s="3">
        <v>18</v>
      </c>
      <c r="P665" s="3" t="str" cm="1">
        <f t="array" ref="P66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65" s="3">
        <v>16</v>
      </c>
      <c r="R665" s="3" t="str" cm="1">
        <f t="array" ref="R66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65" s="3">
        <v>23</v>
      </c>
      <c r="T665" s="3" t="str" cm="1">
        <f t="array" ref="T66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65" s="3">
        <v>11</v>
      </c>
      <c r="V665" s="3" t="str" cm="1">
        <f t="array" ref="V66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65" s="3">
        <v>24</v>
      </c>
      <c r="X665" s="3" t="str" cm="1">
        <f t="array" ref="X66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66" spans="1:24" x14ac:dyDescent="0.25">
      <c r="A666" s="7">
        <v>525005898</v>
      </c>
      <c r="B666" t="s">
        <v>892</v>
      </c>
      <c r="C666" t="s">
        <v>906</v>
      </c>
      <c r="D666" s="3">
        <v>1</v>
      </c>
      <c r="E666" s="3">
        <v>179</v>
      </c>
      <c r="F666" s="3">
        <v>213</v>
      </c>
      <c r="G666" s="3">
        <v>4</v>
      </c>
      <c r="H666" s="3" t="s">
        <v>6</v>
      </c>
      <c r="I666" s="3">
        <v>29</v>
      </c>
      <c r="J666" s="3" t="str" cm="1">
        <f t="array" ref="J66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666" s="3">
        <v>20</v>
      </c>
      <c r="L666" s="3" t="str" cm="1">
        <f t="array" ref="L66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66" s="3">
        <v>15</v>
      </c>
      <c r="N666" s="3" t="str" cm="1">
        <f t="array" ref="N66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66" s="3">
        <v>20</v>
      </c>
      <c r="P666" s="3" t="str" cm="1">
        <f t="array" ref="P66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66" s="3">
        <v>18</v>
      </c>
      <c r="R666" s="3" t="str" cm="1">
        <f t="array" ref="R66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66" s="3">
        <v>41</v>
      </c>
      <c r="T666" s="3" t="str" cm="1">
        <f t="array" ref="T66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666" s="3">
        <v>10</v>
      </c>
      <c r="V666" s="3" t="str" cm="1">
        <f t="array" ref="V66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66" s="3">
        <v>26</v>
      </c>
      <c r="X666" s="3" t="str" cm="1">
        <f t="array" ref="X66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667" spans="1:24" x14ac:dyDescent="0.25">
      <c r="A667" s="7">
        <v>525006250</v>
      </c>
      <c r="B667" t="s">
        <v>892</v>
      </c>
      <c r="C667" t="s">
        <v>907</v>
      </c>
      <c r="D667" s="3">
        <v>1</v>
      </c>
      <c r="E667" s="3">
        <v>126</v>
      </c>
      <c r="F667" s="3">
        <v>213</v>
      </c>
      <c r="G667" s="3">
        <v>1</v>
      </c>
      <c r="H667" s="3" t="s">
        <v>7</v>
      </c>
      <c r="I667" s="3">
        <v>18</v>
      </c>
      <c r="J667" s="3" t="str" cm="1">
        <f t="array" ref="J66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67" s="3">
        <v>20</v>
      </c>
      <c r="L667" s="3" t="str" cm="1">
        <f t="array" ref="L66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67" s="3">
        <v>9</v>
      </c>
      <c r="N667" s="3" t="str" cm="1">
        <f t="array" ref="N66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67" s="3">
        <v>19</v>
      </c>
      <c r="P667" s="3" t="str" cm="1">
        <f t="array" ref="P66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67" s="3">
        <v>15</v>
      </c>
      <c r="R667" s="3" t="str" cm="1">
        <f t="array" ref="R66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67" s="3">
        <v>38</v>
      </c>
      <c r="T667" s="3" t="str" cm="1">
        <f t="array" ref="T66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67" s="3">
        <v>7</v>
      </c>
      <c r="V667" s="3" t="str" cm="1">
        <f t="array" ref="V66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667" s="3">
        <v>0</v>
      </c>
      <c r="X667" s="3" t="str" cm="1">
        <f t="array" ref="X66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Ниже базового</v>
      </c>
    </row>
    <row r="668" spans="1:24" x14ac:dyDescent="0.25">
      <c r="A668" s="7">
        <v>525005922</v>
      </c>
      <c r="B668" t="s">
        <v>892</v>
      </c>
      <c r="C668" t="s">
        <v>908</v>
      </c>
      <c r="D668" s="3">
        <v>5</v>
      </c>
      <c r="E668" s="3">
        <v>163</v>
      </c>
      <c r="F668" s="3">
        <v>208</v>
      </c>
      <c r="G668" s="3">
        <v>3</v>
      </c>
      <c r="H668" s="3" t="s">
        <v>5</v>
      </c>
      <c r="I668" s="3">
        <v>23</v>
      </c>
      <c r="J668" s="3" t="str" cm="1">
        <f t="array" ref="J66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68" s="3">
        <v>20</v>
      </c>
      <c r="L668" s="3" t="str" cm="1">
        <f t="array" ref="L66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68" s="3">
        <v>17</v>
      </c>
      <c r="N668" s="3" t="str" cm="1">
        <f t="array" ref="N66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668" s="3">
        <v>20</v>
      </c>
      <c r="P668" s="3" t="str" cm="1">
        <f t="array" ref="P66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68" s="3">
        <v>15</v>
      </c>
      <c r="R668" s="3" t="str" cm="1">
        <f t="array" ref="R66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68" s="3">
        <v>30</v>
      </c>
      <c r="T668" s="3" t="str" cm="1">
        <f t="array" ref="T66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68" s="3">
        <v>12</v>
      </c>
      <c r="V668" s="3" t="str" cm="1">
        <f t="array" ref="V66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68" s="3">
        <v>26</v>
      </c>
      <c r="X668" s="3" t="str" cm="1">
        <f t="array" ref="X66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669" spans="1:24" x14ac:dyDescent="0.25">
      <c r="A669" s="7">
        <v>507017058</v>
      </c>
      <c r="B669" t="s">
        <v>909</v>
      </c>
      <c r="C669" t="s">
        <v>910</v>
      </c>
      <c r="D669" s="3">
        <v>10</v>
      </c>
      <c r="E669" s="3">
        <v>170</v>
      </c>
      <c r="F669" s="3">
        <v>195</v>
      </c>
      <c r="G669" s="3">
        <v>4</v>
      </c>
      <c r="H669" s="3" t="s">
        <v>6</v>
      </c>
      <c r="I669" s="3">
        <v>25</v>
      </c>
      <c r="J669" s="3" t="str" cm="1">
        <f t="array" ref="J66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69" s="3">
        <v>18</v>
      </c>
      <c r="L669" s="3" t="str" cm="1">
        <f t="array" ref="L66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69" s="3">
        <v>17</v>
      </c>
      <c r="N669" s="3" t="str" cm="1">
        <f t="array" ref="N66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669" s="3">
        <v>20</v>
      </c>
      <c r="P669" s="3" t="str" cm="1">
        <f t="array" ref="P66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69" s="3">
        <v>17</v>
      </c>
      <c r="R669" s="3" t="str" cm="1">
        <f t="array" ref="R66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69" s="3">
        <v>34</v>
      </c>
      <c r="T669" s="3" t="str" cm="1">
        <f t="array" ref="T66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669" s="3">
        <v>13</v>
      </c>
      <c r="V669" s="3" t="str" cm="1">
        <f t="array" ref="V66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69" s="3">
        <v>26</v>
      </c>
      <c r="X669" s="3" t="str" cm="1">
        <f t="array" ref="X66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670" spans="1:24" x14ac:dyDescent="0.25">
      <c r="A670" s="7">
        <v>562044856</v>
      </c>
      <c r="B670" t="s">
        <v>909</v>
      </c>
      <c r="C670" t="s">
        <v>911</v>
      </c>
      <c r="D670" s="3">
        <v>10</v>
      </c>
      <c r="E670" s="3">
        <v>180</v>
      </c>
      <c r="F670" s="3">
        <v>195</v>
      </c>
      <c r="G670" s="3">
        <v>4</v>
      </c>
      <c r="H670" s="3" t="s">
        <v>6</v>
      </c>
      <c r="I670" s="3">
        <v>28</v>
      </c>
      <c r="J670" s="3" t="str" cm="1">
        <f t="array" ref="J67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670" s="3">
        <v>21</v>
      </c>
      <c r="L670" s="3" t="str" cm="1">
        <f t="array" ref="L67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70" s="3">
        <v>17</v>
      </c>
      <c r="N670" s="3" t="str" cm="1">
        <f t="array" ref="N67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670" s="3">
        <v>20</v>
      </c>
      <c r="P670" s="3" t="str" cm="1">
        <f t="array" ref="P67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70" s="3">
        <v>20</v>
      </c>
      <c r="R670" s="3" t="str" cm="1">
        <f t="array" ref="R67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670" s="3">
        <v>32</v>
      </c>
      <c r="T670" s="3" t="str" cm="1">
        <f t="array" ref="T67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670" s="3">
        <v>14</v>
      </c>
      <c r="V670" s="3" t="str" cm="1">
        <f t="array" ref="V67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70" s="3">
        <v>28</v>
      </c>
      <c r="X670" s="3" t="str" cm="1">
        <f t="array" ref="X67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671" spans="1:24" x14ac:dyDescent="0.25">
      <c r="A671" s="7">
        <v>562055216</v>
      </c>
      <c r="B671" t="s">
        <v>909</v>
      </c>
      <c r="C671" t="s">
        <v>912</v>
      </c>
      <c r="D671" s="3">
        <v>2</v>
      </c>
      <c r="E671" s="3">
        <v>171</v>
      </c>
      <c r="F671" s="3">
        <v>197</v>
      </c>
      <c r="G671" s="3">
        <v>4</v>
      </c>
      <c r="H671" s="3" t="s">
        <v>6</v>
      </c>
      <c r="I671" s="3">
        <v>25</v>
      </c>
      <c r="J671" s="3" t="str" cm="1">
        <f t="array" ref="J67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71" s="3">
        <v>19</v>
      </c>
      <c r="L671" s="3" t="str" cm="1">
        <f t="array" ref="L67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71" s="3">
        <v>18</v>
      </c>
      <c r="N671" s="3" t="str" cm="1">
        <f t="array" ref="N67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671" s="3">
        <v>20</v>
      </c>
      <c r="P671" s="3" t="str" cm="1">
        <f t="array" ref="P67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71" s="3">
        <v>20</v>
      </c>
      <c r="R671" s="3" t="str" cm="1">
        <f t="array" ref="R67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671" s="3">
        <v>32</v>
      </c>
      <c r="T671" s="3" t="str" cm="1">
        <f t="array" ref="T67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671" s="3">
        <v>12</v>
      </c>
      <c r="V671" s="3" t="str" cm="1">
        <f t="array" ref="V67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71" s="3">
        <v>25</v>
      </c>
      <c r="X671" s="3" t="str" cm="1">
        <f t="array" ref="X67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672" spans="1:24" x14ac:dyDescent="0.25">
      <c r="A672" s="7">
        <v>554003246</v>
      </c>
      <c r="B672" t="s">
        <v>909</v>
      </c>
      <c r="C672" t="s">
        <v>913</v>
      </c>
      <c r="D672" s="3">
        <v>1</v>
      </c>
      <c r="E672" s="3">
        <v>177</v>
      </c>
      <c r="F672" s="3">
        <v>213</v>
      </c>
      <c r="G672" s="3">
        <v>4</v>
      </c>
      <c r="H672" s="3" t="s">
        <v>6</v>
      </c>
      <c r="I672" s="3">
        <v>25</v>
      </c>
      <c r="J672" s="3" t="str" cm="1">
        <f t="array" ref="J67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72" s="3">
        <v>19</v>
      </c>
      <c r="L672" s="3" t="str" cm="1">
        <f t="array" ref="L67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72" s="3">
        <v>17</v>
      </c>
      <c r="N672" s="3" t="str" cm="1">
        <f t="array" ref="N67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672" s="3">
        <v>20</v>
      </c>
      <c r="P672" s="3" t="str" cm="1">
        <f t="array" ref="P67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72" s="3">
        <v>20</v>
      </c>
      <c r="R672" s="3" t="str" cm="1">
        <f t="array" ref="R67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72" s="3">
        <v>34</v>
      </c>
      <c r="T672" s="3" t="str" cm="1">
        <f t="array" ref="T67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72" s="3">
        <v>13</v>
      </c>
      <c r="V672" s="3" t="str" cm="1">
        <f t="array" ref="V67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72" s="3">
        <v>29</v>
      </c>
      <c r="X672" s="3" t="str" cm="1">
        <f t="array" ref="X67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673" spans="1:24" x14ac:dyDescent="0.25">
      <c r="A673" s="7">
        <v>541018380</v>
      </c>
      <c r="B673" t="s">
        <v>909</v>
      </c>
      <c r="C673" t="s">
        <v>914</v>
      </c>
      <c r="D673" s="3">
        <v>15</v>
      </c>
      <c r="E673" s="3">
        <v>191</v>
      </c>
      <c r="F673" s="3">
        <v>210</v>
      </c>
      <c r="G673" s="3">
        <v>4</v>
      </c>
      <c r="H673" s="3" t="s">
        <v>6</v>
      </c>
      <c r="I673" s="3">
        <v>29</v>
      </c>
      <c r="J673" s="3" t="str" cm="1">
        <f t="array" ref="J67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673" s="3">
        <v>20</v>
      </c>
      <c r="L673" s="3" t="str" cm="1">
        <f t="array" ref="L67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73" s="3">
        <v>19</v>
      </c>
      <c r="N673" s="3" t="str" cm="1">
        <f t="array" ref="N67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673" s="3">
        <v>19</v>
      </c>
      <c r="P673" s="3" t="str" cm="1">
        <f t="array" ref="P67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73" s="3">
        <v>23</v>
      </c>
      <c r="R673" s="3" t="str" cm="1">
        <f t="array" ref="R67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673" s="3">
        <v>44</v>
      </c>
      <c r="T673" s="3" t="str" cm="1">
        <f t="array" ref="T67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673" s="3">
        <v>13</v>
      </c>
      <c r="V673" s="3" t="str" cm="1">
        <f t="array" ref="V67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73" s="3">
        <v>24</v>
      </c>
      <c r="X673" s="3" t="str" cm="1">
        <f t="array" ref="X67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74" spans="1:24" x14ac:dyDescent="0.25">
      <c r="A674" s="7">
        <v>546011349</v>
      </c>
      <c r="B674" t="s">
        <v>909</v>
      </c>
      <c r="C674" t="s">
        <v>915</v>
      </c>
      <c r="D674" s="3">
        <v>2</v>
      </c>
      <c r="E674" s="3">
        <v>156</v>
      </c>
      <c r="F674" s="3">
        <v>197</v>
      </c>
      <c r="G674" s="3">
        <v>3</v>
      </c>
      <c r="H674" s="3" t="s">
        <v>5</v>
      </c>
      <c r="I674" s="3">
        <v>21</v>
      </c>
      <c r="J674" s="3" t="str" cm="1">
        <f t="array" ref="J67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74" s="3">
        <v>18</v>
      </c>
      <c r="L674" s="3" t="str" cm="1">
        <f t="array" ref="L67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74" s="3">
        <v>17</v>
      </c>
      <c r="N674" s="3" t="str" cm="1">
        <f t="array" ref="N67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674" s="3">
        <v>19</v>
      </c>
      <c r="P674" s="3" t="str" cm="1">
        <f t="array" ref="P67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74" s="3">
        <v>17</v>
      </c>
      <c r="R674" s="3" t="str" cm="1">
        <f t="array" ref="R67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74" s="3">
        <v>30</v>
      </c>
      <c r="T674" s="3" t="str" cm="1">
        <f t="array" ref="T67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74" s="3">
        <v>13</v>
      </c>
      <c r="V674" s="3" t="str" cm="1">
        <f t="array" ref="V67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74" s="3">
        <v>21</v>
      </c>
      <c r="X674" s="3" t="str" cm="1">
        <f t="array" ref="X67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75" spans="1:24" x14ac:dyDescent="0.25">
      <c r="A675" s="7">
        <v>543001134</v>
      </c>
      <c r="B675" t="s">
        <v>909</v>
      </c>
      <c r="C675" t="s">
        <v>916</v>
      </c>
      <c r="D675" s="3">
        <v>6</v>
      </c>
      <c r="E675" s="3">
        <v>152</v>
      </c>
      <c r="F675" s="3">
        <v>192</v>
      </c>
      <c r="G675" s="3">
        <v>3</v>
      </c>
      <c r="H675" s="3" t="s">
        <v>5</v>
      </c>
      <c r="I675" s="3">
        <v>27</v>
      </c>
      <c r="J675" s="3" t="str" cm="1">
        <f t="array" ref="J67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675" s="3">
        <v>17</v>
      </c>
      <c r="L675" s="3" t="str" cm="1">
        <f t="array" ref="L67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75" s="3">
        <v>16</v>
      </c>
      <c r="N675" s="3" t="str" cm="1">
        <f t="array" ref="N67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675" s="3">
        <v>19</v>
      </c>
      <c r="P675" s="3" t="str" cm="1">
        <f t="array" ref="P67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75" s="3">
        <v>14</v>
      </c>
      <c r="R675" s="3" t="str" cm="1">
        <f t="array" ref="R67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75" s="3">
        <v>25</v>
      </c>
      <c r="T675" s="3" t="str" cm="1">
        <f t="array" ref="T67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75" s="3">
        <v>10</v>
      </c>
      <c r="V675" s="3" t="str" cm="1">
        <f t="array" ref="V67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75" s="3">
        <v>24</v>
      </c>
      <c r="X675" s="3" t="str" cm="1">
        <f t="array" ref="X67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76" spans="1:24" x14ac:dyDescent="0.25">
      <c r="A676" s="7">
        <v>545011138</v>
      </c>
      <c r="B676" t="s">
        <v>909</v>
      </c>
      <c r="C676" t="s">
        <v>917</v>
      </c>
      <c r="D676" s="3">
        <v>1</v>
      </c>
      <c r="E676" s="3">
        <v>162</v>
      </c>
      <c r="F676" s="3">
        <v>213</v>
      </c>
      <c r="G676" s="3">
        <v>3</v>
      </c>
      <c r="H676" s="3" t="s">
        <v>5</v>
      </c>
      <c r="I676" s="3">
        <v>20</v>
      </c>
      <c r="J676" s="3" t="str" cm="1">
        <f t="array" ref="J67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76" s="3">
        <v>17</v>
      </c>
      <c r="L676" s="3" t="str" cm="1">
        <f t="array" ref="L67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76" s="3">
        <v>16</v>
      </c>
      <c r="N676" s="3" t="str" cm="1">
        <f t="array" ref="N67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76" s="3">
        <v>19</v>
      </c>
      <c r="P676" s="3" t="str" cm="1">
        <f t="array" ref="P67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76" s="3">
        <v>20</v>
      </c>
      <c r="R676" s="3" t="str" cm="1">
        <f t="array" ref="R67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76" s="3">
        <v>34</v>
      </c>
      <c r="T676" s="3" t="str" cm="1">
        <f t="array" ref="T67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76" s="3">
        <v>10</v>
      </c>
      <c r="V676" s="3" t="str" cm="1">
        <f t="array" ref="V67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76" s="3">
        <v>26</v>
      </c>
      <c r="X676" s="3" t="str" cm="1">
        <f t="array" ref="X67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677" spans="1:24" x14ac:dyDescent="0.25">
      <c r="A677" s="7">
        <v>545011434</v>
      </c>
      <c r="B677" t="s">
        <v>909</v>
      </c>
      <c r="C677" t="s">
        <v>918</v>
      </c>
      <c r="D677" s="3">
        <v>1</v>
      </c>
      <c r="E677" s="3">
        <v>140</v>
      </c>
      <c r="F677" s="3">
        <v>213</v>
      </c>
      <c r="G677" s="3">
        <v>1</v>
      </c>
      <c r="H677" s="3" t="s">
        <v>7</v>
      </c>
      <c r="I677" s="3">
        <v>0</v>
      </c>
      <c r="J677" s="3" t="str" cm="1">
        <f t="array" ref="J67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Ниже базового</v>
      </c>
      <c r="K677" s="3">
        <v>18</v>
      </c>
      <c r="L677" s="3" t="str" cm="1">
        <f t="array" ref="L67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77" s="3">
        <v>17</v>
      </c>
      <c r="N677" s="3" t="str" cm="1">
        <f t="array" ref="N67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677" s="3">
        <v>18</v>
      </c>
      <c r="P677" s="3" t="str" cm="1">
        <f t="array" ref="P67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77" s="3">
        <v>19</v>
      </c>
      <c r="R677" s="3" t="str" cm="1">
        <f t="array" ref="R67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77" s="3">
        <v>36</v>
      </c>
      <c r="T677" s="3" t="str" cm="1">
        <f t="array" ref="T67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77" s="3">
        <v>10</v>
      </c>
      <c r="V677" s="3" t="str" cm="1">
        <f t="array" ref="V67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77" s="3">
        <v>22</v>
      </c>
      <c r="X677" s="3" t="str" cm="1">
        <f t="array" ref="X67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78" spans="1:24" x14ac:dyDescent="0.25">
      <c r="A678" s="7">
        <v>522008940</v>
      </c>
      <c r="B678" t="s">
        <v>909</v>
      </c>
      <c r="C678" t="s">
        <v>919</v>
      </c>
      <c r="D678" s="3">
        <v>17</v>
      </c>
      <c r="E678" s="3">
        <v>138</v>
      </c>
      <c r="F678" s="3">
        <v>208</v>
      </c>
      <c r="G678" s="3">
        <v>3</v>
      </c>
      <c r="H678" s="3" t="s">
        <v>5</v>
      </c>
      <c r="I678" s="3">
        <v>19</v>
      </c>
      <c r="J678" s="3" t="str" cm="1">
        <f t="array" ref="J67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78" s="3">
        <v>14</v>
      </c>
      <c r="L678" s="3" t="str" cm="1">
        <f t="array" ref="L67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678" s="3">
        <v>13</v>
      </c>
      <c r="N678" s="3" t="str" cm="1">
        <f t="array" ref="N67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78" s="3">
        <v>14</v>
      </c>
      <c r="P678" s="3" t="str" cm="1">
        <f t="array" ref="P67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678" s="3">
        <v>16</v>
      </c>
      <c r="R678" s="3" t="str" cm="1">
        <f t="array" ref="R67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78" s="3">
        <v>33</v>
      </c>
      <c r="T678" s="3" t="str" cm="1">
        <f t="array" ref="T67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78" s="3">
        <v>9</v>
      </c>
      <c r="V678" s="3" t="str" cm="1">
        <f t="array" ref="V67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78" s="3">
        <v>20</v>
      </c>
      <c r="X678" s="3" t="str" cm="1">
        <f t="array" ref="X67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79" spans="1:24" x14ac:dyDescent="0.25">
      <c r="A679" s="7">
        <v>523000855</v>
      </c>
      <c r="B679" t="s">
        <v>909</v>
      </c>
      <c r="C679" t="s">
        <v>920</v>
      </c>
      <c r="D679" s="3">
        <v>17</v>
      </c>
      <c r="E679" s="3">
        <v>151</v>
      </c>
      <c r="F679" s="3">
        <v>208</v>
      </c>
      <c r="G679" s="3">
        <v>3</v>
      </c>
      <c r="H679" s="3" t="s">
        <v>5</v>
      </c>
      <c r="I679" s="3">
        <v>23</v>
      </c>
      <c r="J679" s="3" t="str" cm="1">
        <f t="array" ref="J67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79" s="3">
        <v>15</v>
      </c>
      <c r="L679" s="3" t="str" cm="1">
        <f t="array" ref="L67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679" s="3">
        <v>16</v>
      </c>
      <c r="N679" s="3" t="str" cm="1">
        <f t="array" ref="N67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79" s="3">
        <v>15</v>
      </c>
      <c r="P679" s="3" t="str" cm="1">
        <f t="array" ref="P67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679" s="3">
        <v>19</v>
      </c>
      <c r="R679" s="3" t="str" cm="1">
        <f t="array" ref="R67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79" s="3">
        <v>31</v>
      </c>
      <c r="T679" s="3" t="str" cm="1">
        <f t="array" ref="T67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79" s="3">
        <v>12</v>
      </c>
      <c r="V679" s="3" t="str" cm="1">
        <f t="array" ref="V67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79" s="3">
        <v>20</v>
      </c>
      <c r="X679" s="3" t="str" cm="1">
        <f t="array" ref="X67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80" spans="1:24" x14ac:dyDescent="0.25">
      <c r="A680" s="7">
        <v>562076449</v>
      </c>
      <c r="B680" t="s">
        <v>909</v>
      </c>
      <c r="C680" t="s">
        <v>921</v>
      </c>
      <c r="D680" s="3">
        <v>1</v>
      </c>
      <c r="E680" s="3">
        <v>164</v>
      </c>
      <c r="F680" s="3">
        <v>213</v>
      </c>
      <c r="G680" s="3">
        <v>3</v>
      </c>
      <c r="H680" s="3" t="s">
        <v>5</v>
      </c>
      <c r="I680" s="3">
        <v>31</v>
      </c>
      <c r="J680" s="3" t="str" cm="1">
        <f t="array" ref="J68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680" s="3">
        <v>17</v>
      </c>
      <c r="L680" s="3" t="str" cm="1">
        <f t="array" ref="L68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80" s="3">
        <v>18</v>
      </c>
      <c r="N680" s="3" t="str" cm="1">
        <f t="array" ref="N68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680" s="3">
        <v>14</v>
      </c>
      <c r="P680" s="3" t="str" cm="1">
        <f t="array" ref="P68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680" s="3">
        <v>13</v>
      </c>
      <c r="R680" s="3" t="str" cm="1">
        <f t="array" ref="R68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80" s="3">
        <v>43</v>
      </c>
      <c r="T680" s="3" t="str" cm="1">
        <f t="array" ref="T68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680" s="3">
        <v>13</v>
      </c>
      <c r="V680" s="3" t="str" cm="1">
        <f t="array" ref="V68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80" s="3">
        <v>15</v>
      </c>
      <c r="X680" s="3" t="str" cm="1">
        <f t="array" ref="X68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681" spans="1:24" x14ac:dyDescent="0.25">
      <c r="A681" s="7">
        <v>544002532</v>
      </c>
      <c r="B681" t="s">
        <v>909</v>
      </c>
      <c r="C681" t="s">
        <v>922</v>
      </c>
      <c r="D681" s="3">
        <v>10</v>
      </c>
      <c r="E681" s="3">
        <v>148</v>
      </c>
      <c r="F681" s="3">
        <v>195</v>
      </c>
      <c r="G681" s="3">
        <v>3</v>
      </c>
      <c r="H681" s="3" t="s">
        <v>5</v>
      </c>
      <c r="I681" s="3">
        <v>21</v>
      </c>
      <c r="J681" s="3" t="str" cm="1">
        <f t="array" ref="J68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81" s="3">
        <v>20</v>
      </c>
      <c r="L681" s="3" t="str" cm="1">
        <f t="array" ref="L68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81" s="3">
        <v>15</v>
      </c>
      <c r="N681" s="3" t="str" cm="1">
        <f t="array" ref="N68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81" s="3">
        <v>17</v>
      </c>
      <c r="P681" s="3" t="str" cm="1">
        <f t="array" ref="P68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81" s="3">
        <v>19</v>
      </c>
      <c r="R681" s="3" t="str" cm="1">
        <f t="array" ref="R68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681" s="3">
        <v>27</v>
      </c>
      <c r="T681" s="3" t="str" cm="1">
        <f t="array" ref="T68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81" s="3">
        <v>12</v>
      </c>
      <c r="V681" s="3" t="str" cm="1">
        <f t="array" ref="V68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81" s="3">
        <v>17</v>
      </c>
      <c r="X681" s="3" t="str" cm="1">
        <f t="array" ref="X68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82" spans="1:24" x14ac:dyDescent="0.25">
      <c r="A682" s="7">
        <v>542009645</v>
      </c>
      <c r="B682" t="s">
        <v>909</v>
      </c>
      <c r="C682" t="s">
        <v>923</v>
      </c>
      <c r="D682" s="3">
        <v>1</v>
      </c>
      <c r="E682" s="3">
        <v>171</v>
      </c>
      <c r="F682" s="3">
        <v>213</v>
      </c>
      <c r="G682" s="3">
        <v>3</v>
      </c>
      <c r="H682" s="3" t="s">
        <v>5</v>
      </c>
      <c r="I682" s="3">
        <v>24</v>
      </c>
      <c r="J682" s="3" t="str" cm="1">
        <f t="array" ref="J68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82" s="3">
        <v>19</v>
      </c>
      <c r="L682" s="3" t="str" cm="1">
        <f t="array" ref="L68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82" s="3">
        <v>18</v>
      </c>
      <c r="N682" s="3" t="str" cm="1">
        <f t="array" ref="N68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682" s="3">
        <v>19</v>
      </c>
      <c r="P682" s="3" t="str" cm="1">
        <f t="array" ref="P68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82" s="3">
        <v>20</v>
      </c>
      <c r="R682" s="3" t="str" cm="1">
        <f t="array" ref="R68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82" s="3">
        <v>35</v>
      </c>
      <c r="T682" s="3" t="str" cm="1">
        <f t="array" ref="T68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82" s="3">
        <v>12</v>
      </c>
      <c r="V682" s="3" t="str" cm="1">
        <f t="array" ref="V68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82" s="3">
        <v>24</v>
      </c>
      <c r="X682" s="3" t="str" cm="1">
        <f t="array" ref="X68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83" spans="1:24" x14ac:dyDescent="0.25">
      <c r="A683" s="7">
        <v>544013446</v>
      </c>
      <c r="B683" t="s">
        <v>909</v>
      </c>
      <c r="C683" t="s">
        <v>924</v>
      </c>
      <c r="D683" s="3">
        <v>6</v>
      </c>
      <c r="E683" s="3">
        <v>105</v>
      </c>
      <c r="F683" s="3">
        <v>192</v>
      </c>
      <c r="G683" s="3">
        <v>2</v>
      </c>
      <c r="H683" s="3" t="s">
        <v>8</v>
      </c>
      <c r="I683" s="3">
        <v>11</v>
      </c>
      <c r="J683" s="3" t="str" cm="1">
        <f t="array" ref="J68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683" s="3">
        <v>16</v>
      </c>
      <c r="L683" s="3" t="str" cm="1">
        <f t="array" ref="L68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83" s="3">
        <v>11</v>
      </c>
      <c r="N683" s="3" t="str" cm="1">
        <f t="array" ref="N68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83" s="3">
        <v>14</v>
      </c>
      <c r="P683" s="3" t="str" cm="1">
        <f t="array" ref="P68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683" s="3">
        <v>11</v>
      </c>
      <c r="R683" s="3" t="str" cm="1">
        <f t="array" ref="R68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683" s="3">
        <v>18</v>
      </c>
      <c r="T683" s="3" t="str" cm="1">
        <f t="array" ref="T68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683" s="3">
        <v>10</v>
      </c>
      <c r="V683" s="3" t="str" cm="1">
        <f t="array" ref="V68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83" s="3">
        <v>14</v>
      </c>
      <c r="X683" s="3" t="str" cm="1">
        <f t="array" ref="X68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684" spans="1:24" x14ac:dyDescent="0.25">
      <c r="A684" s="7">
        <v>526005562</v>
      </c>
      <c r="B684" t="s">
        <v>925</v>
      </c>
      <c r="C684" t="s">
        <v>926</v>
      </c>
      <c r="D684" s="3">
        <v>1</v>
      </c>
      <c r="E684" s="3">
        <v>171</v>
      </c>
      <c r="F684" s="3">
        <v>213</v>
      </c>
      <c r="G684" s="3">
        <v>3</v>
      </c>
      <c r="H684" s="3" t="s">
        <v>5</v>
      </c>
      <c r="I684" s="3">
        <v>24</v>
      </c>
      <c r="J684" s="3" t="str" cm="1">
        <f t="array" ref="J68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84" s="3">
        <v>19</v>
      </c>
      <c r="L684" s="3" t="str" cm="1">
        <f t="array" ref="L68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84" s="3">
        <v>18</v>
      </c>
      <c r="N684" s="3" t="str" cm="1">
        <f t="array" ref="N68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684" s="3">
        <v>20</v>
      </c>
      <c r="P684" s="3" t="str" cm="1">
        <f t="array" ref="P68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84" s="3">
        <v>19</v>
      </c>
      <c r="R684" s="3" t="str" cm="1">
        <f t="array" ref="R68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84" s="3">
        <v>37</v>
      </c>
      <c r="T684" s="3" t="str" cm="1">
        <f t="array" ref="T68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84" s="3">
        <v>12</v>
      </c>
      <c r="V684" s="3" t="str" cm="1">
        <f t="array" ref="V68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84" s="3">
        <v>22</v>
      </c>
      <c r="X684" s="3" t="str" cm="1">
        <f t="array" ref="X68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85" spans="1:24" x14ac:dyDescent="0.25">
      <c r="A685" s="7">
        <v>526013186</v>
      </c>
      <c r="B685" t="s">
        <v>925</v>
      </c>
      <c r="C685" t="s">
        <v>927</v>
      </c>
      <c r="D685" s="3">
        <v>3</v>
      </c>
      <c r="E685" s="3">
        <v>148</v>
      </c>
      <c r="F685" s="3">
        <v>182</v>
      </c>
      <c r="G685" s="3">
        <v>2</v>
      </c>
      <c r="H685" s="3" t="s">
        <v>8</v>
      </c>
      <c r="I685" s="3">
        <v>24</v>
      </c>
      <c r="J685" s="3" t="str" cm="1">
        <f t="array" ref="J68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85" s="3">
        <v>20</v>
      </c>
      <c r="L685" s="3" t="str" cm="1">
        <f t="array" ref="L68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85" s="3">
        <v>13</v>
      </c>
      <c r="N685" s="3" t="str" cm="1">
        <f t="array" ref="N68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85" s="3">
        <v>19</v>
      </c>
      <c r="P685" s="3" t="str" cm="1">
        <f t="array" ref="P68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85" s="3">
        <v>19</v>
      </c>
      <c r="R685" s="3" t="str" cm="1">
        <f t="array" ref="R68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85" s="3">
        <v>33</v>
      </c>
      <c r="T685" s="3" t="str" cm="1">
        <f t="array" ref="T68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685" s="3">
        <v>0</v>
      </c>
      <c r="V685" s="3" t="str" cm="1">
        <f t="array" ref="V68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685" s="3">
        <v>20</v>
      </c>
      <c r="X685" s="3" t="str" cm="1">
        <f t="array" ref="X68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86" spans="1:24" x14ac:dyDescent="0.25">
      <c r="A686" s="7">
        <v>526013316</v>
      </c>
      <c r="B686" t="s">
        <v>925</v>
      </c>
      <c r="C686" t="s">
        <v>929</v>
      </c>
      <c r="D686" s="3">
        <v>2</v>
      </c>
      <c r="E686" s="3">
        <v>167</v>
      </c>
      <c r="F686" s="3">
        <v>197</v>
      </c>
      <c r="G686" s="3">
        <v>4</v>
      </c>
      <c r="H686" s="3" t="s">
        <v>6</v>
      </c>
      <c r="I686" s="3">
        <v>27</v>
      </c>
      <c r="J686" s="3" t="str" cm="1">
        <f t="array" ref="J68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686" s="3">
        <v>20</v>
      </c>
      <c r="L686" s="3" t="str" cm="1">
        <f t="array" ref="L68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86" s="3">
        <v>17</v>
      </c>
      <c r="N686" s="3" t="str" cm="1">
        <f t="array" ref="N68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686" s="3">
        <v>21</v>
      </c>
      <c r="P686" s="3" t="str" cm="1">
        <f t="array" ref="P68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86" s="3">
        <v>19</v>
      </c>
      <c r="R686" s="3" t="str" cm="1">
        <f t="array" ref="R68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86" s="3">
        <v>28</v>
      </c>
      <c r="T686" s="3" t="str" cm="1">
        <f t="array" ref="T68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86" s="3">
        <v>13</v>
      </c>
      <c r="V686" s="3" t="str" cm="1">
        <f t="array" ref="V68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86" s="3">
        <v>22</v>
      </c>
      <c r="X686" s="3" t="str" cm="1">
        <f t="array" ref="X68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87" spans="1:24" x14ac:dyDescent="0.25">
      <c r="A687" s="7">
        <v>526013161</v>
      </c>
      <c r="B687" t="s">
        <v>925</v>
      </c>
      <c r="C687" t="s">
        <v>930</v>
      </c>
      <c r="D687" s="3">
        <v>2</v>
      </c>
      <c r="E687" s="3">
        <v>143</v>
      </c>
      <c r="F687" s="3">
        <v>197</v>
      </c>
      <c r="G687" s="3">
        <v>3</v>
      </c>
      <c r="H687" s="3" t="s">
        <v>5</v>
      </c>
      <c r="I687" s="3">
        <v>21</v>
      </c>
      <c r="J687" s="3" t="str" cm="1">
        <f t="array" ref="J68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87" s="3">
        <v>16</v>
      </c>
      <c r="L687" s="3" t="str" cm="1">
        <f t="array" ref="L68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87" s="3">
        <v>11</v>
      </c>
      <c r="N687" s="3" t="str" cm="1">
        <f t="array" ref="N68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87" s="3">
        <v>20</v>
      </c>
      <c r="P687" s="3" t="str" cm="1">
        <f t="array" ref="P68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87" s="3">
        <v>16</v>
      </c>
      <c r="R687" s="3" t="str" cm="1">
        <f t="array" ref="R68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87" s="3">
        <v>23</v>
      </c>
      <c r="T687" s="3" t="str" cm="1">
        <f t="array" ref="T68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87" s="3">
        <v>13</v>
      </c>
      <c r="V687" s="3" t="str" cm="1">
        <f t="array" ref="V68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87" s="3">
        <v>23</v>
      </c>
      <c r="X687" s="3" t="str" cm="1">
        <f t="array" ref="X68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88" spans="1:24" x14ac:dyDescent="0.25">
      <c r="A688" s="7">
        <v>526013193</v>
      </c>
      <c r="B688" t="s">
        <v>925</v>
      </c>
      <c r="C688" t="s">
        <v>931</v>
      </c>
      <c r="D688" s="3">
        <v>2</v>
      </c>
      <c r="E688" s="3">
        <v>159</v>
      </c>
      <c r="F688" s="3">
        <v>197</v>
      </c>
      <c r="G688" s="3">
        <v>3</v>
      </c>
      <c r="H688" s="3" t="s">
        <v>5</v>
      </c>
      <c r="I688" s="3">
        <v>26</v>
      </c>
      <c r="J688" s="3" t="str" cm="1">
        <f t="array" ref="J68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88" s="3">
        <v>17</v>
      </c>
      <c r="L688" s="3" t="str" cm="1">
        <f t="array" ref="L68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88" s="3">
        <v>15</v>
      </c>
      <c r="N688" s="3" t="str" cm="1">
        <f t="array" ref="N68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88" s="3">
        <v>20</v>
      </c>
      <c r="P688" s="3" t="str" cm="1">
        <f t="array" ref="P68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88" s="3">
        <v>19</v>
      </c>
      <c r="R688" s="3" t="str" cm="1">
        <f t="array" ref="R68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88" s="3">
        <v>27</v>
      </c>
      <c r="T688" s="3" t="str" cm="1">
        <f t="array" ref="T68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88" s="3">
        <v>13</v>
      </c>
      <c r="V688" s="3" t="str" cm="1">
        <f t="array" ref="V68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88" s="3">
        <v>22</v>
      </c>
      <c r="X688" s="3" t="str" cm="1">
        <f t="array" ref="X68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89" spans="1:24" x14ac:dyDescent="0.25">
      <c r="A689" s="7">
        <v>526013355</v>
      </c>
      <c r="B689" t="s">
        <v>925</v>
      </c>
      <c r="C689" t="s">
        <v>932</v>
      </c>
      <c r="D689" s="3">
        <v>2</v>
      </c>
      <c r="E689" s="3">
        <v>150</v>
      </c>
      <c r="F689" s="3">
        <v>197</v>
      </c>
      <c r="G689" s="3">
        <v>3</v>
      </c>
      <c r="H689" s="3" t="s">
        <v>5</v>
      </c>
      <c r="I689" s="3">
        <v>24</v>
      </c>
      <c r="J689" s="3" t="str" cm="1">
        <f t="array" ref="J68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89" s="3">
        <v>18</v>
      </c>
      <c r="L689" s="3" t="str" cm="1">
        <f t="array" ref="L68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89" s="3">
        <v>14</v>
      </c>
      <c r="N689" s="3" t="str" cm="1">
        <f t="array" ref="N68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89" s="3">
        <v>19</v>
      </c>
      <c r="P689" s="3" t="str" cm="1">
        <f t="array" ref="P68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89" s="3">
        <v>16</v>
      </c>
      <c r="R689" s="3" t="str" cm="1">
        <f t="array" ref="R68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89" s="3">
        <v>27</v>
      </c>
      <c r="T689" s="3" t="str" cm="1">
        <f t="array" ref="T68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89" s="3">
        <v>11</v>
      </c>
      <c r="V689" s="3" t="str" cm="1">
        <f t="array" ref="V68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89" s="3">
        <v>21</v>
      </c>
      <c r="X689" s="3" t="str" cm="1">
        <f t="array" ref="X68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90" spans="1:24" x14ac:dyDescent="0.25">
      <c r="A690" s="7">
        <v>526013348</v>
      </c>
      <c r="B690" t="s">
        <v>925</v>
      </c>
      <c r="C690" t="s">
        <v>933</v>
      </c>
      <c r="D690" s="3">
        <v>2</v>
      </c>
      <c r="E690" s="3">
        <v>169</v>
      </c>
      <c r="F690" s="3">
        <v>197</v>
      </c>
      <c r="G690" s="3">
        <v>4</v>
      </c>
      <c r="H690" s="3" t="s">
        <v>6</v>
      </c>
      <c r="I690" s="3">
        <v>27</v>
      </c>
      <c r="J690" s="3" t="str" cm="1">
        <f t="array" ref="J69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690" s="3">
        <v>20</v>
      </c>
      <c r="L690" s="3" t="str" cm="1">
        <f t="array" ref="L69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90" s="3">
        <v>17</v>
      </c>
      <c r="N690" s="3" t="str" cm="1">
        <f t="array" ref="N69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690" s="3">
        <v>21</v>
      </c>
      <c r="P690" s="3" t="str" cm="1">
        <f t="array" ref="P69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90" s="3">
        <v>18</v>
      </c>
      <c r="R690" s="3" t="str" cm="1">
        <f t="array" ref="R69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90" s="3">
        <v>30</v>
      </c>
      <c r="T690" s="3" t="str" cm="1">
        <f t="array" ref="T69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90" s="3">
        <v>13</v>
      </c>
      <c r="V690" s="3" t="str" cm="1">
        <f t="array" ref="V69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90" s="3">
        <v>23</v>
      </c>
      <c r="X690" s="3" t="str" cm="1">
        <f t="array" ref="X69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91" spans="1:24" x14ac:dyDescent="0.25">
      <c r="A691" s="7">
        <v>526003766</v>
      </c>
      <c r="B691" t="s">
        <v>925</v>
      </c>
      <c r="C691" t="s">
        <v>934</v>
      </c>
      <c r="D691" s="3">
        <v>1</v>
      </c>
      <c r="E691" s="3">
        <v>174</v>
      </c>
      <c r="F691" s="3">
        <v>213</v>
      </c>
      <c r="G691" s="3">
        <v>4</v>
      </c>
      <c r="H691" s="3" t="s">
        <v>6</v>
      </c>
      <c r="I691" s="3">
        <v>26</v>
      </c>
      <c r="J691" s="3" t="str" cm="1">
        <f t="array" ref="J69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91" s="3">
        <v>19</v>
      </c>
      <c r="L691" s="3" t="str" cm="1">
        <f t="array" ref="L69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91" s="3">
        <v>18</v>
      </c>
      <c r="N691" s="3" t="str" cm="1">
        <f t="array" ref="N69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691" s="3">
        <v>20</v>
      </c>
      <c r="P691" s="3" t="str" cm="1">
        <f t="array" ref="P69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91" s="3">
        <v>21</v>
      </c>
      <c r="R691" s="3" t="str" cm="1">
        <f t="array" ref="R69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691" s="3">
        <v>34</v>
      </c>
      <c r="T691" s="3" t="str" cm="1">
        <f t="array" ref="T69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91" s="3">
        <v>13</v>
      </c>
      <c r="V691" s="3" t="str" cm="1">
        <f t="array" ref="V69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91" s="3">
        <v>23</v>
      </c>
      <c r="X691" s="3" t="str" cm="1">
        <f t="array" ref="X69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92" spans="1:24" x14ac:dyDescent="0.25">
      <c r="A692" s="7">
        <v>526013154</v>
      </c>
      <c r="B692" t="s">
        <v>925</v>
      </c>
      <c r="C692" t="s">
        <v>935</v>
      </c>
      <c r="D692" s="3">
        <v>2</v>
      </c>
      <c r="E692" s="3">
        <v>162</v>
      </c>
      <c r="F692" s="3">
        <v>197</v>
      </c>
      <c r="G692" s="3">
        <v>3</v>
      </c>
      <c r="H692" s="3" t="s">
        <v>5</v>
      </c>
      <c r="I692" s="3">
        <v>26</v>
      </c>
      <c r="J692" s="3" t="str" cm="1">
        <f t="array" ref="J69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92" s="3">
        <v>19</v>
      </c>
      <c r="L692" s="3" t="str" cm="1">
        <f t="array" ref="L69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92" s="3">
        <v>15</v>
      </c>
      <c r="N692" s="3" t="str" cm="1">
        <f t="array" ref="N69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92" s="3">
        <v>21</v>
      </c>
      <c r="P692" s="3" t="str" cm="1">
        <f t="array" ref="P69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92" s="3">
        <v>19</v>
      </c>
      <c r="R692" s="3" t="str" cm="1">
        <f t="array" ref="R69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92" s="3">
        <v>27</v>
      </c>
      <c r="T692" s="3" t="str" cm="1">
        <f t="array" ref="T69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92" s="3">
        <v>13</v>
      </c>
      <c r="V692" s="3" t="str" cm="1">
        <f t="array" ref="V69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92" s="3">
        <v>22</v>
      </c>
      <c r="X692" s="3" t="str" cm="1">
        <f t="array" ref="X69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93" spans="1:24" x14ac:dyDescent="0.25">
      <c r="A693" s="7">
        <v>526013098</v>
      </c>
      <c r="B693" t="s">
        <v>925</v>
      </c>
      <c r="C693" t="s">
        <v>936</v>
      </c>
      <c r="D693" s="3">
        <v>2</v>
      </c>
      <c r="E693" s="3">
        <v>98</v>
      </c>
      <c r="F693" s="3">
        <v>197</v>
      </c>
      <c r="G693" s="3">
        <v>1</v>
      </c>
      <c r="H693" s="3" t="s">
        <v>7</v>
      </c>
      <c r="I693" s="3">
        <v>17</v>
      </c>
      <c r="J693" s="3" t="str" cm="1">
        <f t="array" ref="J69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93" s="3">
        <v>19</v>
      </c>
      <c r="L693" s="3" t="str" cm="1">
        <f t="array" ref="L69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93" s="3">
        <v>11</v>
      </c>
      <c r="N693" s="3" t="str" cm="1">
        <f t="array" ref="N69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693" s="3">
        <v>16</v>
      </c>
      <c r="P693" s="3" t="str" cm="1">
        <f t="array" ref="P69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93" s="3">
        <v>10</v>
      </c>
      <c r="R693" s="3" t="str" cm="1">
        <f t="array" ref="R69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693" s="3">
        <v>0</v>
      </c>
      <c r="T693" s="3" t="str" cm="1">
        <f t="array" ref="T69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693" s="3">
        <v>10</v>
      </c>
      <c r="V693" s="3" t="str" cm="1">
        <f t="array" ref="V69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693" s="3">
        <v>15</v>
      </c>
      <c r="X693" s="3" t="str" cm="1">
        <f t="array" ref="X69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694" spans="1:24" x14ac:dyDescent="0.25">
      <c r="A694" s="7">
        <v>526013387</v>
      </c>
      <c r="B694" t="s">
        <v>925</v>
      </c>
      <c r="C694" t="s">
        <v>938</v>
      </c>
      <c r="D694" s="3">
        <v>2</v>
      </c>
      <c r="E694" s="3">
        <v>158</v>
      </c>
      <c r="F694" s="3">
        <v>197</v>
      </c>
      <c r="G694" s="3">
        <v>3</v>
      </c>
      <c r="H694" s="3" t="s">
        <v>5</v>
      </c>
      <c r="I694" s="3">
        <v>28</v>
      </c>
      <c r="J694" s="3" t="str" cm="1">
        <f t="array" ref="J69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694" s="3">
        <v>18</v>
      </c>
      <c r="L694" s="3" t="str" cm="1">
        <f t="array" ref="L69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94" s="3">
        <v>16</v>
      </c>
      <c r="N694" s="3" t="str" cm="1">
        <f t="array" ref="N69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694" s="3">
        <v>21</v>
      </c>
      <c r="P694" s="3" t="str" cm="1">
        <f t="array" ref="P69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94" s="3">
        <v>17</v>
      </c>
      <c r="R694" s="3" t="str" cm="1">
        <f t="array" ref="R69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94" s="3">
        <v>25</v>
      </c>
      <c r="T694" s="3" t="str" cm="1">
        <f t="array" ref="T69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94" s="3">
        <v>13</v>
      </c>
      <c r="V694" s="3" t="str" cm="1">
        <f t="array" ref="V69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94" s="3">
        <v>20</v>
      </c>
      <c r="X694" s="3" t="str" cm="1">
        <f t="array" ref="X69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95" spans="1:24" x14ac:dyDescent="0.25">
      <c r="A695" s="7">
        <v>526013330</v>
      </c>
      <c r="B695" t="s">
        <v>925</v>
      </c>
      <c r="C695" t="s">
        <v>939</v>
      </c>
      <c r="D695" s="3">
        <v>2</v>
      </c>
      <c r="E695" s="3">
        <v>163</v>
      </c>
      <c r="F695" s="3">
        <v>197</v>
      </c>
      <c r="G695" s="3">
        <v>3</v>
      </c>
      <c r="H695" s="3" t="s">
        <v>5</v>
      </c>
      <c r="I695" s="3">
        <v>27</v>
      </c>
      <c r="J695" s="3" t="str" cm="1">
        <f t="array" ref="J69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695" s="3">
        <v>19</v>
      </c>
      <c r="L695" s="3" t="str" cm="1">
        <f t="array" ref="L69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95" s="3">
        <v>17</v>
      </c>
      <c r="N695" s="3" t="str" cm="1">
        <f t="array" ref="N69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695" s="3">
        <v>20</v>
      </c>
      <c r="P695" s="3" t="str" cm="1">
        <f t="array" ref="P69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95" s="3">
        <v>17</v>
      </c>
      <c r="R695" s="3" t="str" cm="1">
        <f t="array" ref="R69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95" s="3">
        <v>27</v>
      </c>
      <c r="T695" s="3" t="str" cm="1">
        <f t="array" ref="T69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95" s="3">
        <v>13</v>
      </c>
      <c r="V695" s="3" t="str" cm="1">
        <f t="array" ref="V69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95" s="3">
        <v>23</v>
      </c>
      <c r="X695" s="3" t="str" cm="1">
        <f t="array" ref="X69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96" spans="1:24" x14ac:dyDescent="0.25">
      <c r="A696" s="7">
        <v>526013235</v>
      </c>
      <c r="B696" t="s">
        <v>925</v>
      </c>
      <c r="C696" t="s">
        <v>940</v>
      </c>
      <c r="D696" s="3">
        <v>2</v>
      </c>
      <c r="E696" s="3">
        <v>162</v>
      </c>
      <c r="F696" s="3">
        <v>197</v>
      </c>
      <c r="G696" s="3">
        <v>3</v>
      </c>
      <c r="H696" s="3" t="s">
        <v>5</v>
      </c>
      <c r="I696" s="3">
        <v>25</v>
      </c>
      <c r="J696" s="3" t="str" cm="1">
        <f t="array" ref="J69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96" s="3">
        <v>19</v>
      </c>
      <c r="L696" s="3" t="str" cm="1">
        <f t="array" ref="L69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96" s="3">
        <v>17</v>
      </c>
      <c r="N696" s="3" t="str" cm="1">
        <f t="array" ref="N69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696" s="3">
        <v>20</v>
      </c>
      <c r="P696" s="3" t="str" cm="1">
        <f t="array" ref="P69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96" s="3">
        <v>19</v>
      </c>
      <c r="R696" s="3" t="str" cm="1">
        <f t="array" ref="R69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96" s="3">
        <v>28</v>
      </c>
      <c r="T696" s="3" t="str" cm="1">
        <f t="array" ref="T69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96" s="3">
        <v>13</v>
      </c>
      <c r="V696" s="3" t="str" cm="1">
        <f t="array" ref="V69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96" s="3">
        <v>21</v>
      </c>
      <c r="X696" s="3" t="str" cm="1">
        <f t="array" ref="X69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97" spans="1:24" x14ac:dyDescent="0.25">
      <c r="A697" s="7">
        <v>526013274</v>
      </c>
      <c r="B697" t="s">
        <v>925</v>
      </c>
      <c r="C697" t="s">
        <v>941</v>
      </c>
      <c r="D697" s="3">
        <v>4</v>
      </c>
      <c r="E697" s="3">
        <v>116</v>
      </c>
      <c r="F697" s="3">
        <v>166</v>
      </c>
      <c r="G697" s="3">
        <v>2</v>
      </c>
      <c r="H697" s="3" t="s">
        <v>8</v>
      </c>
      <c r="I697" s="3">
        <v>22</v>
      </c>
      <c r="J697" s="3" t="str" cm="1">
        <f t="array" ref="J69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97" s="3">
        <v>18</v>
      </c>
      <c r="L697" s="3" t="str" cm="1">
        <f t="array" ref="L69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97" s="3">
        <v>12</v>
      </c>
      <c r="N697" s="3" t="str" cm="1">
        <f t="array" ref="N69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697" s="3">
        <v>17</v>
      </c>
      <c r="P697" s="3" t="str" cm="1">
        <f t="array" ref="P69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697" s="3">
        <v>13</v>
      </c>
      <c r="R697" s="3" t="str" cm="1">
        <f t="array" ref="R69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97" s="3">
        <v>18</v>
      </c>
      <c r="T697" s="3" t="str" cm="1">
        <f t="array" ref="T69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97" s="3">
        <v>0</v>
      </c>
      <c r="V697" s="3" t="str" cm="1">
        <f t="array" ref="V69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697" s="3">
        <v>16</v>
      </c>
      <c r="X697" s="3" t="str" cm="1">
        <f t="array" ref="X69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698" spans="1:24" x14ac:dyDescent="0.25">
      <c r="A698" s="7">
        <v>526013370</v>
      </c>
      <c r="B698" t="s">
        <v>925</v>
      </c>
      <c r="C698" t="s">
        <v>942</v>
      </c>
      <c r="D698" s="3">
        <v>2</v>
      </c>
      <c r="E698" s="3">
        <v>161</v>
      </c>
      <c r="F698" s="3">
        <v>197</v>
      </c>
      <c r="G698" s="3">
        <v>3</v>
      </c>
      <c r="H698" s="3" t="s">
        <v>5</v>
      </c>
      <c r="I698" s="3">
        <v>25</v>
      </c>
      <c r="J698" s="3" t="str" cm="1">
        <f t="array" ref="J69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698" s="3">
        <v>19</v>
      </c>
      <c r="L698" s="3" t="str" cm="1">
        <f t="array" ref="L69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698" s="3">
        <v>17</v>
      </c>
      <c r="N698" s="3" t="str" cm="1">
        <f t="array" ref="N69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698" s="3">
        <v>20</v>
      </c>
      <c r="P698" s="3" t="str" cm="1">
        <f t="array" ref="P69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98" s="3">
        <v>18</v>
      </c>
      <c r="R698" s="3" t="str" cm="1">
        <f t="array" ref="R69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698" s="3">
        <v>27</v>
      </c>
      <c r="T698" s="3" t="str" cm="1">
        <f t="array" ref="T69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698" s="3">
        <v>13</v>
      </c>
      <c r="V698" s="3" t="str" cm="1">
        <f t="array" ref="V69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98" s="3">
        <v>22</v>
      </c>
      <c r="X698" s="3" t="str" cm="1">
        <f t="array" ref="X69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699" spans="1:24" x14ac:dyDescent="0.25">
      <c r="A699" s="7">
        <v>526003886</v>
      </c>
      <c r="B699" t="s">
        <v>925</v>
      </c>
      <c r="C699" t="s">
        <v>943</v>
      </c>
      <c r="D699" s="3">
        <v>1</v>
      </c>
      <c r="E699" s="3">
        <v>176</v>
      </c>
      <c r="F699" s="3">
        <v>213</v>
      </c>
      <c r="G699" s="3">
        <v>1</v>
      </c>
      <c r="H699" s="3" t="s">
        <v>7</v>
      </c>
      <c r="I699" s="3">
        <v>28</v>
      </c>
      <c r="J699" s="3" t="str" cm="1">
        <f t="array" ref="J69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699" s="3">
        <v>0</v>
      </c>
      <c r="L699" s="3" t="str" cm="1">
        <f t="array" ref="L69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Ниже базового</v>
      </c>
      <c r="M699" s="3">
        <v>18</v>
      </c>
      <c r="N699" s="3" t="str" cm="1">
        <f t="array" ref="N69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699" s="3">
        <v>20</v>
      </c>
      <c r="P699" s="3" t="str" cm="1">
        <f t="array" ref="P69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699" s="3">
        <v>24</v>
      </c>
      <c r="R699" s="3" t="str" cm="1">
        <f t="array" ref="R69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699" s="3">
        <v>46</v>
      </c>
      <c r="T699" s="3" t="str" cm="1">
        <f t="array" ref="T69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699" s="3">
        <v>13</v>
      </c>
      <c r="V699" s="3" t="str" cm="1">
        <f t="array" ref="V69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699" s="3">
        <v>27</v>
      </c>
      <c r="X699" s="3" t="str" cm="1">
        <f t="array" ref="X69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700" spans="1:24" x14ac:dyDescent="0.25">
      <c r="A700" s="7">
        <v>526013027</v>
      </c>
      <c r="B700" t="s">
        <v>925</v>
      </c>
      <c r="C700" t="s">
        <v>944</v>
      </c>
      <c r="D700" s="3">
        <v>2</v>
      </c>
      <c r="E700" s="3">
        <v>182</v>
      </c>
      <c r="F700" s="3">
        <v>197</v>
      </c>
      <c r="G700" s="3">
        <v>4</v>
      </c>
      <c r="H700" s="3" t="s">
        <v>6</v>
      </c>
      <c r="I700" s="3">
        <v>29</v>
      </c>
      <c r="J700" s="3" t="str" cm="1">
        <f t="array" ref="J70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700" s="3">
        <v>21</v>
      </c>
      <c r="L700" s="3" t="str" cm="1">
        <f t="array" ref="L70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00" s="3">
        <v>17</v>
      </c>
      <c r="N700" s="3" t="str" cm="1">
        <f t="array" ref="N70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700" s="3">
        <v>21</v>
      </c>
      <c r="P700" s="3" t="str" cm="1">
        <f t="array" ref="P70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700" s="3">
        <v>19</v>
      </c>
      <c r="R700" s="3" t="str" cm="1">
        <f t="array" ref="R70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00" s="3">
        <v>36</v>
      </c>
      <c r="T700" s="3" t="str" cm="1">
        <f t="array" ref="T70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700" s="3">
        <v>13</v>
      </c>
      <c r="V700" s="3" t="str" cm="1">
        <f t="array" ref="V70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00" s="3">
        <v>26</v>
      </c>
      <c r="X700" s="3" t="str" cm="1">
        <f t="array" ref="X70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701" spans="1:24" x14ac:dyDescent="0.25">
      <c r="A701" s="7">
        <v>526007930</v>
      </c>
      <c r="B701" t="s">
        <v>925</v>
      </c>
      <c r="C701" t="s">
        <v>946</v>
      </c>
      <c r="D701" s="3">
        <v>1</v>
      </c>
      <c r="E701" s="3">
        <v>195</v>
      </c>
      <c r="F701" s="3">
        <v>213</v>
      </c>
      <c r="G701" s="3">
        <v>4</v>
      </c>
      <c r="H701" s="3" t="s">
        <v>6</v>
      </c>
      <c r="I701" s="3">
        <v>28</v>
      </c>
      <c r="J701" s="3" t="str" cm="1">
        <f t="array" ref="J70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701" s="3">
        <v>20</v>
      </c>
      <c r="L701" s="3" t="str" cm="1">
        <f t="array" ref="L70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01" s="3">
        <v>18</v>
      </c>
      <c r="N701" s="3" t="str" cm="1">
        <f t="array" ref="N70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701" s="3">
        <v>21</v>
      </c>
      <c r="P701" s="3" t="str" cm="1">
        <f t="array" ref="P70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701" s="3">
        <v>21</v>
      </c>
      <c r="R701" s="3" t="str" cm="1">
        <f t="array" ref="R70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701" s="3">
        <v>46</v>
      </c>
      <c r="T701" s="3" t="str" cm="1">
        <f t="array" ref="T70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701" s="3">
        <v>13</v>
      </c>
      <c r="V701" s="3" t="str" cm="1">
        <f t="array" ref="V70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01" s="3">
        <v>28</v>
      </c>
      <c r="X701" s="3" t="str" cm="1">
        <f t="array" ref="X70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702" spans="1:24" x14ac:dyDescent="0.25">
      <c r="A702" s="7">
        <v>526013179</v>
      </c>
      <c r="B702" t="s">
        <v>925</v>
      </c>
      <c r="C702" t="s">
        <v>947</v>
      </c>
      <c r="D702" s="3">
        <v>6</v>
      </c>
      <c r="E702" s="3">
        <v>158</v>
      </c>
      <c r="F702" s="3">
        <v>192</v>
      </c>
      <c r="G702" s="3">
        <v>3</v>
      </c>
      <c r="H702" s="3" t="s">
        <v>5</v>
      </c>
      <c r="I702" s="3">
        <v>27</v>
      </c>
      <c r="J702" s="3" t="str" cm="1">
        <f t="array" ref="J70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702" s="3">
        <v>19</v>
      </c>
      <c r="L702" s="3" t="str" cm="1">
        <f t="array" ref="L70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02" s="3">
        <v>16</v>
      </c>
      <c r="N702" s="3" t="str" cm="1">
        <f t="array" ref="N70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702" s="3">
        <v>20</v>
      </c>
      <c r="P702" s="3" t="str" cm="1">
        <f t="array" ref="P70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702" s="3">
        <v>17</v>
      </c>
      <c r="R702" s="3" t="str" cm="1">
        <f t="array" ref="R70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02" s="3">
        <v>26</v>
      </c>
      <c r="T702" s="3" t="str" cm="1">
        <f t="array" ref="T70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02" s="3">
        <v>13</v>
      </c>
      <c r="V702" s="3" t="str" cm="1">
        <f t="array" ref="V70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02" s="3">
        <v>20</v>
      </c>
      <c r="X702" s="3" t="str" cm="1">
        <f t="array" ref="X70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03" spans="1:24" x14ac:dyDescent="0.25">
      <c r="A703" s="7">
        <v>526013242</v>
      </c>
      <c r="B703" t="s">
        <v>925</v>
      </c>
      <c r="C703" t="s">
        <v>948</v>
      </c>
      <c r="D703" s="3">
        <v>2</v>
      </c>
      <c r="E703" s="3">
        <v>166</v>
      </c>
      <c r="F703" s="3">
        <v>197</v>
      </c>
      <c r="G703" s="3">
        <v>4</v>
      </c>
      <c r="H703" s="3" t="s">
        <v>6</v>
      </c>
      <c r="I703" s="3">
        <v>26</v>
      </c>
      <c r="J703" s="3" t="str" cm="1">
        <f t="array" ref="J70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03" s="3">
        <v>19</v>
      </c>
      <c r="L703" s="3" t="str" cm="1">
        <f t="array" ref="L70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03" s="3">
        <v>15</v>
      </c>
      <c r="N703" s="3" t="str" cm="1">
        <f t="array" ref="N70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03" s="3">
        <v>21</v>
      </c>
      <c r="P703" s="3" t="str" cm="1">
        <f t="array" ref="P70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703" s="3">
        <v>18</v>
      </c>
      <c r="R703" s="3" t="str" cm="1">
        <f t="array" ref="R70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03" s="3">
        <v>29</v>
      </c>
      <c r="T703" s="3" t="str" cm="1">
        <f t="array" ref="T70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03" s="3">
        <v>13</v>
      </c>
      <c r="V703" s="3" t="str" cm="1">
        <f t="array" ref="V70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03" s="3">
        <v>25</v>
      </c>
      <c r="X703" s="3" t="str" cm="1">
        <f t="array" ref="X70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704" spans="1:24" x14ac:dyDescent="0.25">
      <c r="A704" s="7">
        <v>526013299</v>
      </c>
      <c r="B704" t="s">
        <v>925</v>
      </c>
      <c r="C704" t="s">
        <v>949</v>
      </c>
      <c r="D704" s="3">
        <v>4</v>
      </c>
      <c r="E704" s="3">
        <v>135</v>
      </c>
      <c r="F704" s="3">
        <v>166</v>
      </c>
      <c r="G704" s="3">
        <v>2</v>
      </c>
      <c r="H704" s="3" t="s">
        <v>8</v>
      </c>
      <c r="I704" s="3">
        <v>24</v>
      </c>
      <c r="J704" s="3" t="str" cm="1">
        <f t="array" ref="J70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04" s="3">
        <v>19</v>
      </c>
      <c r="L704" s="3" t="str" cm="1">
        <f t="array" ref="L70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04" s="3">
        <v>14</v>
      </c>
      <c r="N704" s="3" t="str" cm="1">
        <f t="array" ref="N70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704" s="3">
        <v>19</v>
      </c>
      <c r="P704" s="3" t="str" cm="1">
        <f t="array" ref="P70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704" s="3">
        <v>18</v>
      </c>
      <c r="R704" s="3" t="str" cm="1">
        <f t="array" ref="R70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04" s="3">
        <v>21</v>
      </c>
      <c r="T704" s="3" t="str" cm="1">
        <f t="array" ref="T70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04" s="3">
        <v>0</v>
      </c>
      <c r="V704" s="3" t="str" cm="1">
        <f t="array" ref="V70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704" s="3">
        <v>20</v>
      </c>
      <c r="X704" s="3" t="str" cm="1">
        <f t="array" ref="X70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05" spans="1:24" x14ac:dyDescent="0.25">
      <c r="A705" s="7">
        <v>526012834</v>
      </c>
      <c r="B705" t="s">
        <v>925</v>
      </c>
      <c r="C705" t="s">
        <v>951</v>
      </c>
      <c r="D705" s="3">
        <v>6</v>
      </c>
      <c r="E705" s="3">
        <v>73</v>
      </c>
      <c r="F705" s="3">
        <v>192</v>
      </c>
      <c r="G705" s="3">
        <v>1</v>
      </c>
      <c r="H705" s="3" t="s">
        <v>7</v>
      </c>
      <c r="I705" s="3">
        <v>15</v>
      </c>
      <c r="J705" s="3" t="str" cm="1">
        <f t="array" ref="J70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705" s="3">
        <v>15</v>
      </c>
      <c r="L705" s="3" t="str" cm="1">
        <f t="array" ref="L70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05" s="3">
        <v>0</v>
      </c>
      <c r="N705" s="3" t="str" cm="1">
        <f t="array" ref="N70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705" s="3">
        <v>14</v>
      </c>
      <c r="P705" s="3" t="str" cm="1">
        <f t="array" ref="P70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705" s="3">
        <v>12</v>
      </c>
      <c r="R705" s="3" t="str" cm="1">
        <f t="array" ref="R70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705" s="3">
        <v>0</v>
      </c>
      <c r="T705" s="3" t="str" cm="1">
        <f t="array" ref="T70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705" s="3">
        <v>7</v>
      </c>
      <c r="V705" s="3" t="str" cm="1">
        <f t="array" ref="V70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705" s="3">
        <v>10</v>
      </c>
      <c r="X705" s="3" t="str" cm="1">
        <f t="array" ref="X70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706" spans="1:24" x14ac:dyDescent="0.25">
      <c r="A706" s="7">
        <v>526013228</v>
      </c>
      <c r="B706" t="s">
        <v>925</v>
      </c>
      <c r="C706" t="s">
        <v>952</v>
      </c>
      <c r="D706" s="3">
        <v>2</v>
      </c>
      <c r="E706" s="3">
        <v>156</v>
      </c>
      <c r="F706" s="3">
        <v>197</v>
      </c>
      <c r="G706" s="3">
        <v>3</v>
      </c>
      <c r="H706" s="3" t="s">
        <v>5</v>
      </c>
      <c r="I706" s="3">
        <v>25</v>
      </c>
      <c r="J706" s="3" t="str" cm="1">
        <f t="array" ref="J70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06" s="3">
        <v>19</v>
      </c>
      <c r="L706" s="3" t="str" cm="1">
        <f t="array" ref="L70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06" s="3">
        <v>15</v>
      </c>
      <c r="N706" s="3" t="str" cm="1">
        <f t="array" ref="N70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06" s="3">
        <v>20</v>
      </c>
      <c r="P706" s="3" t="str" cm="1">
        <f t="array" ref="P70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706" s="3">
        <v>18</v>
      </c>
      <c r="R706" s="3" t="str" cm="1">
        <f t="array" ref="R70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06" s="3">
        <v>27</v>
      </c>
      <c r="T706" s="3" t="str" cm="1">
        <f t="array" ref="T70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06" s="3">
        <v>12</v>
      </c>
      <c r="V706" s="3" t="str" cm="1">
        <f t="array" ref="V70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06" s="3">
        <v>20</v>
      </c>
      <c r="X706" s="3" t="str" cm="1">
        <f t="array" ref="X70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07" spans="1:24" x14ac:dyDescent="0.25">
      <c r="A707" s="7">
        <v>527002853</v>
      </c>
      <c r="B707" t="s">
        <v>953</v>
      </c>
      <c r="C707" t="s">
        <v>954</v>
      </c>
      <c r="D707" s="3">
        <v>2</v>
      </c>
      <c r="E707" s="3">
        <v>150</v>
      </c>
      <c r="F707" s="3">
        <v>197</v>
      </c>
      <c r="G707" s="3">
        <v>3</v>
      </c>
      <c r="H707" s="3" t="s">
        <v>5</v>
      </c>
      <c r="I707" s="3">
        <v>25</v>
      </c>
      <c r="J707" s="3" t="str" cm="1">
        <f t="array" ref="J70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07" s="3">
        <v>16</v>
      </c>
      <c r="L707" s="3" t="str" cm="1">
        <f t="array" ref="L70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07" s="3">
        <v>13</v>
      </c>
      <c r="N707" s="3" t="str" cm="1">
        <f t="array" ref="N70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07" s="3">
        <v>18</v>
      </c>
      <c r="P707" s="3" t="str" cm="1">
        <f t="array" ref="P70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07" s="3">
        <v>17</v>
      </c>
      <c r="R707" s="3" t="str" cm="1">
        <f t="array" ref="R70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07" s="3">
        <v>25</v>
      </c>
      <c r="T707" s="3" t="str" cm="1">
        <f t="array" ref="T70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07" s="3">
        <v>11</v>
      </c>
      <c r="V707" s="3" t="str" cm="1">
        <f t="array" ref="V70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07" s="3">
        <v>25</v>
      </c>
      <c r="X707" s="3" t="str" cm="1">
        <f t="array" ref="X70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708" spans="1:24" x14ac:dyDescent="0.25">
      <c r="A708" s="7">
        <v>527003159</v>
      </c>
      <c r="B708" t="s">
        <v>953</v>
      </c>
      <c r="C708" t="s">
        <v>955</v>
      </c>
      <c r="D708" s="3">
        <v>1</v>
      </c>
      <c r="E708" s="3">
        <v>151</v>
      </c>
      <c r="F708" s="3">
        <v>213</v>
      </c>
      <c r="G708" s="3">
        <v>3</v>
      </c>
      <c r="H708" s="3" t="s">
        <v>5</v>
      </c>
      <c r="I708" s="3">
        <v>21</v>
      </c>
      <c r="J708" s="3" t="str" cm="1">
        <f t="array" ref="J70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08" s="3">
        <v>14</v>
      </c>
      <c r="L708" s="3" t="str" cm="1">
        <f t="array" ref="L70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08" s="3">
        <v>15</v>
      </c>
      <c r="N708" s="3" t="str" cm="1">
        <f t="array" ref="N70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08" s="3">
        <v>17</v>
      </c>
      <c r="P708" s="3" t="str" cm="1">
        <f t="array" ref="P70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08" s="3">
        <v>17</v>
      </c>
      <c r="R708" s="3" t="str" cm="1">
        <f t="array" ref="R70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08" s="3">
        <v>34</v>
      </c>
      <c r="T708" s="3" t="str" cm="1">
        <f t="array" ref="T70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08" s="3">
        <v>11</v>
      </c>
      <c r="V708" s="3" t="str" cm="1">
        <f t="array" ref="V70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08" s="3">
        <v>22</v>
      </c>
      <c r="X708" s="3" t="str" cm="1">
        <f t="array" ref="X70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09" spans="1:24" x14ac:dyDescent="0.25">
      <c r="A709" s="7">
        <v>527003021</v>
      </c>
      <c r="B709" t="s">
        <v>953</v>
      </c>
      <c r="C709" t="s">
        <v>956</v>
      </c>
      <c r="D709" s="3">
        <v>2</v>
      </c>
      <c r="E709" s="3">
        <v>136</v>
      </c>
      <c r="F709" s="3">
        <v>197</v>
      </c>
      <c r="G709" s="3">
        <v>3</v>
      </c>
      <c r="H709" s="3" t="s">
        <v>5</v>
      </c>
      <c r="I709" s="3">
        <v>22</v>
      </c>
      <c r="J709" s="3" t="str" cm="1">
        <f t="array" ref="J70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09" s="3">
        <v>18</v>
      </c>
      <c r="L709" s="3" t="str" cm="1">
        <f t="array" ref="L70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09" s="3">
        <v>14</v>
      </c>
      <c r="N709" s="3" t="str" cm="1">
        <f t="array" ref="N70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09" s="3">
        <v>17</v>
      </c>
      <c r="P709" s="3" t="str" cm="1">
        <f t="array" ref="P70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09" s="3">
        <v>13</v>
      </c>
      <c r="R709" s="3" t="str" cm="1">
        <f t="array" ref="R70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09" s="3">
        <v>22</v>
      </c>
      <c r="T709" s="3" t="str" cm="1">
        <f t="array" ref="T70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709" s="3">
        <v>10</v>
      </c>
      <c r="V709" s="3" t="str" cm="1">
        <f t="array" ref="V70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09" s="3">
        <v>20</v>
      </c>
      <c r="X709" s="3" t="str" cm="1">
        <f t="array" ref="X70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10" spans="1:24" x14ac:dyDescent="0.25">
      <c r="A710" s="7">
        <v>527002910</v>
      </c>
      <c r="B710" t="s">
        <v>953</v>
      </c>
      <c r="C710" t="s">
        <v>957</v>
      </c>
      <c r="D710" s="3">
        <v>2</v>
      </c>
      <c r="E710" s="3">
        <v>120</v>
      </c>
      <c r="F710" s="3">
        <v>197</v>
      </c>
      <c r="G710" s="3">
        <v>3</v>
      </c>
      <c r="H710" s="3" t="s">
        <v>5</v>
      </c>
      <c r="I710" s="3">
        <v>18</v>
      </c>
      <c r="J710" s="3" t="str" cm="1">
        <f t="array" ref="J71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10" s="3">
        <v>12</v>
      </c>
      <c r="L710" s="3" t="str" cm="1">
        <f t="array" ref="L71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710" s="3">
        <v>10</v>
      </c>
      <c r="N710" s="3" t="str" cm="1">
        <f t="array" ref="N71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10" s="3">
        <v>16</v>
      </c>
      <c r="P710" s="3" t="str" cm="1">
        <f t="array" ref="P71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10" s="3">
        <v>14</v>
      </c>
      <c r="R710" s="3" t="str" cm="1">
        <f t="array" ref="R71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10" s="3">
        <v>21</v>
      </c>
      <c r="T710" s="3" t="str" cm="1">
        <f t="array" ref="T71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710" s="3">
        <v>8</v>
      </c>
      <c r="V710" s="3" t="str" cm="1">
        <f t="array" ref="V71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10" s="3">
        <v>21</v>
      </c>
      <c r="X710" s="3" t="str" cm="1">
        <f t="array" ref="X71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11" spans="1:24" x14ac:dyDescent="0.25">
      <c r="A711" s="7">
        <v>527002927</v>
      </c>
      <c r="B711" t="s">
        <v>953</v>
      </c>
      <c r="C711" t="s">
        <v>958</v>
      </c>
      <c r="D711" s="3">
        <v>1</v>
      </c>
      <c r="E711" s="3">
        <v>152</v>
      </c>
      <c r="F711" s="3">
        <v>213</v>
      </c>
      <c r="G711" s="3">
        <v>3</v>
      </c>
      <c r="H711" s="3" t="s">
        <v>5</v>
      </c>
      <c r="I711" s="3">
        <v>24</v>
      </c>
      <c r="J711" s="3" t="str" cm="1">
        <f t="array" ref="J71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11" s="3">
        <v>16</v>
      </c>
      <c r="L711" s="3" t="str" cm="1">
        <f t="array" ref="L71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11" s="3">
        <v>16</v>
      </c>
      <c r="N711" s="3" t="str" cm="1">
        <f t="array" ref="N71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11" s="3">
        <v>18</v>
      </c>
      <c r="P711" s="3" t="str" cm="1">
        <f t="array" ref="P71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11" s="3">
        <v>16</v>
      </c>
      <c r="R711" s="3" t="str" cm="1">
        <f t="array" ref="R71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11" s="3">
        <v>34</v>
      </c>
      <c r="T711" s="3" t="str" cm="1">
        <f t="array" ref="T71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11" s="3">
        <v>9</v>
      </c>
      <c r="V711" s="3" t="str" cm="1">
        <f t="array" ref="V71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11" s="3">
        <v>19</v>
      </c>
      <c r="X711" s="3" t="str" cm="1">
        <f t="array" ref="X71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12" spans="1:24" x14ac:dyDescent="0.25">
      <c r="A712" s="7">
        <v>527003092</v>
      </c>
      <c r="B712" t="s">
        <v>953</v>
      </c>
      <c r="C712" t="s">
        <v>959</v>
      </c>
      <c r="D712" s="3">
        <v>1</v>
      </c>
      <c r="E712" s="3">
        <v>137</v>
      </c>
      <c r="F712" s="3">
        <v>213</v>
      </c>
      <c r="G712" s="3">
        <v>3</v>
      </c>
      <c r="H712" s="3" t="s">
        <v>5</v>
      </c>
      <c r="I712" s="3">
        <v>24</v>
      </c>
      <c r="J712" s="3" t="str" cm="1">
        <f t="array" ref="J71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12" s="3">
        <v>14</v>
      </c>
      <c r="L712" s="3" t="str" cm="1">
        <f t="array" ref="L71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12" s="3">
        <v>13</v>
      </c>
      <c r="N712" s="3" t="str" cm="1">
        <f t="array" ref="N71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12" s="3">
        <v>17</v>
      </c>
      <c r="P712" s="3" t="str" cm="1">
        <f t="array" ref="P71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12" s="3">
        <v>14</v>
      </c>
      <c r="R712" s="3" t="str" cm="1">
        <f t="array" ref="R71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12" s="3">
        <v>30</v>
      </c>
      <c r="T712" s="3" t="str" cm="1">
        <f t="array" ref="T71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12" s="3">
        <v>9</v>
      </c>
      <c r="V712" s="3" t="str" cm="1">
        <f t="array" ref="V71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12" s="3">
        <v>16</v>
      </c>
      <c r="X712" s="3" t="str" cm="1">
        <f t="array" ref="X71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713" spans="1:24" x14ac:dyDescent="0.25">
      <c r="A713" s="7">
        <v>527003085</v>
      </c>
      <c r="B713" t="s">
        <v>953</v>
      </c>
      <c r="C713" t="s">
        <v>960</v>
      </c>
      <c r="D713" s="3">
        <v>2</v>
      </c>
      <c r="E713" s="3">
        <v>136</v>
      </c>
      <c r="F713" s="3">
        <v>197</v>
      </c>
      <c r="G713" s="3">
        <v>3</v>
      </c>
      <c r="H713" s="3" t="s">
        <v>5</v>
      </c>
      <c r="I713" s="3">
        <v>22</v>
      </c>
      <c r="J713" s="3" t="str" cm="1">
        <f t="array" ref="J71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13" s="3">
        <v>13</v>
      </c>
      <c r="L713" s="3" t="str" cm="1">
        <f t="array" ref="L71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13" s="3">
        <v>13</v>
      </c>
      <c r="N713" s="3" t="str" cm="1">
        <f t="array" ref="N71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13" s="3">
        <v>16</v>
      </c>
      <c r="P713" s="3" t="str" cm="1">
        <f t="array" ref="P71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13" s="3">
        <v>17</v>
      </c>
      <c r="R713" s="3" t="str" cm="1">
        <f t="array" ref="R71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13" s="3">
        <v>23</v>
      </c>
      <c r="T713" s="3" t="str" cm="1">
        <f t="array" ref="T71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13" s="3">
        <v>11</v>
      </c>
      <c r="V713" s="3" t="str" cm="1">
        <f t="array" ref="V71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13" s="3">
        <v>21</v>
      </c>
      <c r="X713" s="3" t="str" cm="1">
        <f t="array" ref="X71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14" spans="1:24" x14ac:dyDescent="0.25">
      <c r="A714" s="7">
        <v>527002846</v>
      </c>
      <c r="B714" t="s">
        <v>953</v>
      </c>
      <c r="C714" t="s">
        <v>961</v>
      </c>
      <c r="D714" s="3">
        <v>2</v>
      </c>
      <c r="E714" s="3">
        <v>128</v>
      </c>
      <c r="F714" s="3">
        <v>197</v>
      </c>
      <c r="G714" s="3">
        <v>3</v>
      </c>
      <c r="H714" s="3" t="s">
        <v>5</v>
      </c>
      <c r="I714" s="3">
        <v>19</v>
      </c>
      <c r="J714" s="3" t="str" cm="1">
        <f t="array" ref="J71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14" s="3">
        <v>16</v>
      </c>
      <c r="L714" s="3" t="str" cm="1">
        <f t="array" ref="L71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14" s="3">
        <v>11</v>
      </c>
      <c r="N714" s="3" t="str" cm="1">
        <f t="array" ref="N71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14" s="3">
        <v>18</v>
      </c>
      <c r="P714" s="3" t="str" cm="1">
        <f t="array" ref="P71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14" s="3">
        <v>15</v>
      </c>
      <c r="R714" s="3" t="str" cm="1">
        <f t="array" ref="R71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14" s="3">
        <v>20</v>
      </c>
      <c r="T714" s="3" t="str" cm="1">
        <f t="array" ref="T71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714" s="3">
        <v>9</v>
      </c>
      <c r="V714" s="3" t="str" cm="1">
        <f t="array" ref="V71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14" s="3">
        <v>20</v>
      </c>
      <c r="X714" s="3" t="str" cm="1">
        <f t="array" ref="X71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15" spans="1:24" x14ac:dyDescent="0.25">
      <c r="A715" s="7">
        <v>527002885</v>
      </c>
      <c r="B715" t="s">
        <v>953</v>
      </c>
      <c r="C715" t="s">
        <v>962</v>
      </c>
      <c r="D715" s="3">
        <v>2</v>
      </c>
      <c r="E715" s="3">
        <v>136</v>
      </c>
      <c r="F715" s="3">
        <v>197</v>
      </c>
      <c r="G715" s="3">
        <v>3</v>
      </c>
      <c r="H715" s="3" t="s">
        <v>5</v>
      </c>
      <c r="I715" s="3">
        <v>24</v>
      </c>
      <c r="J715" s="3" t="str" cm="1">
        <f t="array" ref="J71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15" s="3">
        <v>16</v>
      </c>
      <c r="L715" s="3" t="str" cm="1">
        <f t="array" ref="L71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15" s="3">
        <v>12</v>
      </c>
      <c r="N715" s="3" t="str" cm="1">
        <f t="array" ref="N71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15" s="3">
        <v>16</v>
      </c>
      <c r="P715" s="3" t="str" cm="1">
        <f t="array" ref="P71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15" s="3">
        <v>13</v>
      </c>
      <c r="R715" s="3" t="str" cm="1">
        <f t="array" ref="R71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15" s="3">
        <v>25</v>
      </c>
      <c r="T715" s="3" t="str" cm="1">
        <f t="array" ref="T71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15" s="3">
        <v>12</v>
      </c>
      <c r="V715" s="3" t="str" cm="1">
        <f t="array" ref="V71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15" s="3">
        <v>18</v>
      </c>
      <c r="X715" s="3" t="str" cm="1">
        <f t="array" ref="X71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16" spans="1:24" x14ac:dyDescent="0.25">
      <c r="A716" s="7">
        <v>527002878</v>
      </c>
      <c r="B716" t="s">
        <v>953</v>
      </c>
      <c r="C716" t="s">
        <v>963</v>
      </c>
      <c r="D716" s="3">
        <v>1</v>
      </c>
      <c r="E716" s="3">
        <v>161</v>
      </c>
      <c r="F716" s="3">
        <v>213</v>
      </c>
      <c r="G716" s="3">
        <v>3</v>
      </c>
      <c r="H716" s="3" t="s">
        <v>5</v>
      </c>
      <c r="I716" s="3">
        <v>24</v>
      </c>
      <c r="J716" s="3" t="str" cm="1">
        <f t="array" ref="J71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16" s="3">
        <v>20</v>
      </c>
      <c r="L716" s="3" t="str" cm="1">
        <f t="array" ref="L71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16" s="3">
        <v>14</v>
      </c>
      <c r="N716" s="3" t="str" cm="1">
        <f t="array" ref="N71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16" s="3">
        <v>18</v>
      </c>
      <c r="P716" s="3" t="str" cm="1">
        <f t="array" ref="P71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16" s="3">
        <v>16</v>
      </c>
      <c r="R716" s="3" t="str" cm="1">
        <f t="array" ref="R71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16" s="3">
        <v>37</v>
      </c>
      <c r="T716" s="3" t="str" cm="1">
        <f t="array" ref="T71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16" s="3">
        <v>11</v>
      </c>
      <c r="V716" s="3" t="str" cm="1">
        <f t="array" ref="V71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16" s="3">
        <v>21</v>
      </c>
      <c r="X716" s="3" t="str" cm="1">
        <f t="array" ref="X71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17" spans="1:24" x14ac:dyDescent="0.25">
      <c r="A717" s="7">
        <v>527002980</v>
      </c>
      <c r="B717" t="s">
        <v>953</v>
      </c>
      <c r="C717" t="s">
        <v>964</v>
      </c>
      <c r="D717" s="3">
        <v>2</v>
      </c>
      <c r="E717" s="3">
        <v>122</v>
      </c>
      <c r="F717" s="3">
        <v>197</v>
      </c>
      <c r="G717" s="3">
        <v>3</v>
      </c>
      <c r="H717" s="3" t="s">
        <v>5</v>
      </c>
      <c r="I717" s="3">
        <v>18</v>
      </c>
      <c r="J717" s="3" t="str" cm="1">
        <f t="array" ref="J71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17" s="3">
        <v>14</v>
      </c>
      <c r="L717" s="3" t="str" cm="1">
        <f t="array" ref="L71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17" s="3">
        <v>9</v>
      </c>
      <c r="N717" s="3" t="str" cm="1">
        <f t="array" ref="N71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17" s="3">
        <v>17</v>
      </c>
      <c r="P717" s="3" t="str" cm="1">
        <f t="array" ref="P71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17" s="3">
        <v>16</v>
      </c>
      <c r="R717" s="3" t="str" cm="1">
        <f t="array" ref="R71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17" s="3">
        <v>22</v>
      </c>
      <c r="T717" s="3" t="str" cm="1">
        <f t="array" ref="T71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717" s="3">
        <v>7</v>
      </c>
      <c r="V717" s="3" t="str" cm="1">
        <f t="array" ref="V71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717" s="3">
        <v>19</v>
      </c>
      <c r="X717" s="3" t="str" cm="1">
        <f t="array" ref="X71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18" spans="1:24" x14ac:dyDescent="0.25">
      <c r="A718" s="7">
        <v>527002902</v>
      </c>
      <c r="B718" t="s">
        <v>953</v>
      </c>
      <c r="C718" t="s">
        <v>965</v>
      </c>
      <c r="D718" s="3">
        <v>2</v>
      </c>
      <c r="E718" s="3">
        <v>145</v>
      </c>
      <c r="F718" s="3">
        <v>197</v>
      </c>
      <c r="G718" s="3">
        <v>3</v>
      </c>
      <c r="H718" s="3" t="s">
        <v>5</v>
      </c>
      <c r="I718" s="3">
        <v>23</v>
      </c>
      <c r="J718" s="3" t="str" cm="1">
        <f t="array" ref="J71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18" s="3">
        <v>19</v>
      </c>
      <c r="L718" s="3" t="str" cm="1">
        <f t="array" ref="L71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18" s="3">
        <v>14</v>
      </c>
      <c r="N718" s="3" t="str" cm="1">
        <f t="array" ref="N71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18" s="3">
        <v>18</v>
      </c>
      <c r="P718" s="3" t="str" cm="1">
        <f t="array" ref="P71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18" s="3">
        <v>15</v>
      </c>
      <c r="R718" s="3" t="str" cm="1">
        <f t="array" ref="R71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18" s="3">
        <v>27</v>
      </c>
      <c r="T718" s="3" t="str" cm="1">
        <f t="array" ref="T71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18" s="3">
        <v>11</v>
      </c>
      <c r="V718" s="3" t="str" cm="1">
        <f t="array" ref="V71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18" s="3">
        <v>18</v>
      </c>
      <c r="X718" s="3" t="str" cm="1">
        <f t="array" ref="X71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19" spans="1:24" x14ac:dyDescent="0.25">
      <c r="A719" s="7">
        <v>527002839</v>
      </c>
      <c r="B719" t="s">
        <v>953</v>
      </c>
      <c r="C719" t="s">
        <v>966</v>
      </c>
      <c r="D719" s="3">
        <v>1</v>
      </c>
      <c r="E719" s="3">
        <v>143</v>
      </c>
      <c r="F719" s="3">
        <v>213</v>
      </c>
      <c r="G719" s="3">
        <v>3</v>
      </c>
      <c r="H719" s="3" t="s">
        <v>5</v>
      </c>
      <c r="I719" s="3">
        <v>17</v>
      </c>
      <c r="J719" s="3" t="str" cm="1">
        <f t="array" ref="J71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19" s="3">
        <v>15</v>
      </c>
      <c r="L719" s="3" t="str" cm="1">
        <f t="array" ref="L71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19" s="3">
        <v>15</v>
      </c>
      <c r="N719" s="3" t="str" cm="1">
        <f t="array" ref="N71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19" s="3">
        <v>18</v>
      </c>
      <c r="P719" s="3" t="str" cm="1">
        <f t="array" ref="P71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19" s="3">
        <v>17</v>
      </c>
      <c r="R719" s="3" t="str" cm="1">
        <f t="array" ref="R71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19" s="3">
        <v>30</v>
      </c>
      <c r="T719" s="3" t="str" cm="1">
        <f t="array" ref="T71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19" s="3">
        <v>9</v>
      </c>
      <c r="V719" s="3" t="str" cm="1">
        <f t="array" ref="V71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19" s="3">
        <v>22</v>
      </c>
      <c r="X719" s="3" t="str" cm="1">
        <f t="array" ref="X71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20" spans="1:24" x14ac:dyDescent="0.25">
      <c r="A720" s="7">
        <v>527002966</v>
      </c>
      <c r="B720" t="s">
        <v>953</v>
      </c>
      <c r="C720" t="s">
        <v>967</v>
      </c>
      <c r="D720" s="3">
        <v>1</v>
      </c>
      <c r="E720" s="3">
        <v>156</v>
      </c>
      <c r="F720" s="3">
        <v>213</v>
      </c>
      <c r="G720" s="3">
        <v>3</v>
      </c>
      <c r="H720" s="3" t="s">
        <v>5</v>
      </c>
      <c r="I720" s="3">
        <v>16</v>
      </c>
      <c r="J720" s="3" t="str" cm="1">
        <f t="array" ref="J72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720" s="3">
        <v>15</v>
      </c>
      <c r="L720" s="3" t="str" cm="1">
        <f t="array" ref="L72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20" s="3">
        <v>13</v>
      </c>
      <c r="N720" s="3" t="str" cm="1">
        <f t="array" ref="N72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20" s="3">
        <v>18</v>
      </c>
      <c r="P720" s="3" t="str" cm="1">
        <f t="array" ref="P72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20" s="3">
        <v>18</v>
      </c>
      <c r="R720" s="3" t="str" cm="1">
        <f t="array" ref="R72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20" s="3">
        <v>39</v>
      </c>
      <c r="T720" s="3" t="str" cm="1">
        <f t="array" ref="T72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20" s="3">
        <v>13</v>
      </c>
      <c r="V720" s="3" t="str" cm="1">
        <f t="array" ref="V72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20" s="3">
        <v>24</v>
      </c>
      <c r="X720" s="3" t="str" cm="1">
        <f t="array" ref="X72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21" spans="1:24" x14ac:dyDescent="0.25">
      <c r="A721" s="7">
        <v>527001592</v>
      </c>
      <c r="B721" t="s">
        <v>953</v>
      </c>
      <c r="C721" t="s">
        <v>968</v>
      </c>
      <c r="D721" s="3">
        <v>2</v>
      </c>
      <c r="E721" s="3">
        <v>152</v>
      </c>
      <c r="F721" s="3">
        <v>197</v>
      </c>
      <c r="G721" s="3">
        <v>3</v>
      </c>
      <c r="H721" s="3" t="s">
        <v>5</v>
      </c>
      <c r="I721" s="3">
        <v>21</v>
      </c>
      <c r="J721" s="3" t="str" cm="1">
        <f t="array" ref="J72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21" s="3">
        <v>16</v>
      </c>
      <c r="L721" s="3" t="str" cm="1">
        <f t="array" ref="L72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21" s="3">
        <v>15</v>
      </c>
      <c r="N721" s="3" t="str" cm="1">
        <f t="array" ref="N72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21" s="3">
        <v>19</v>
      </c>
      <c r="P721" s="3" t="str" cm="1">
        <f t="array" ref="P72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21" s="3">
        <v>19</v>
      </c>
      <c r="R721" s="3" t="str" cm="1">
        <f t="array" ref="R72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21" s="3">
        <v>24</v>
      </c>
      <c r="T721" s="3" t="str" cm="1">
        <f t="array" ref="T72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21" s="3">
        <v>14</v>
      </c>
      <c r="V721" s="3" t="str" cm="1">
        <f t="array" ref="V72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21" s="3">
        <v>24</v>
      </c>
      <c r="X721" s="3" t="str" cm="1">
        <f t="array" ref="X72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22" spans="1:24" x14ac:dyDescent="0.25">
      <c r="A722" s="7">
        <v>527002892</v>
      </c>
      <c r="B722" t="s">
        <v>953</v>
      </c>
      <c r="C722" t="s">
        <v>969</v>
      </c>
      <c r="D722" s="3">
        <v>1</v>
      </c>
      <c r="E722" s="3">
        <v>118</v>
      </c>
      <c r="F722" s="3">
        <v>213</v>
      </c>
      <c r="G722" s="3">
        <v>2</v>
      </c>
      <c r="H722" s="3" t="s">
        <v>8</v>
      </c>
      <c r="I722" s="3">
        <v>17</v>
      </c>
      <c r="J722" s="3" t="str" cm="1">
        <f t="array" ref="J72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22" s="3">
        <v>14</v>
      </c>
      <c r="L722" s="3" t="str" cm="1">
        <f t="array" ref="L72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22" s="3">
        <v>10</v>
      </c>
      <c r="N722" s="3" t="str" cm="1">
        <f t="array" ref="N72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22" s="3">
        <v>15</v>
      </c>
      <c r="P722" s="3" t="str" cm="1">
        <f t="array" ref="P72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722" s="3">
        <v>14</v>
      </c>
      <c r="R722" s="3" t="str" cm="1">
        <f t="array" ref="R72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22" s="3">
        <v>26</v>
      </c>
      <c r="T722" s="3" t="str" cm="1">
        <f t="array" ref="T72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722" s="3">
        <v>7</v>
      </c>
      <c r="V722" s="3" t="str" cm="1">
        <f t="array" ref="V72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722" s="3">
        <v>15</v>
      </c>
      <c r="X722" s="3" t="str" cm="1">
        <f t="array" ref="X72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723" spans="1:24" x14ac:dyDescent="0.25">
      <c r="A723" s="7">
        <v>527002934</v>
      </c>
      <c r="B723" t="s">
        <v>953</v>
      </c>
      <c r="C723" t="s">
        <v>970</v>
      </c>
      <c r="D723" s="3">
        <v>1</v>
      </c>
      <c r="E723" s="3">
        <v>141</v>
      </c>
      <c r="F723" s="3">
        <v>213</v>
      </c>
      <c r="G723" s="3">
        <v>3</v>
      </c>
      <c r="H723" s="3" t="s">
        <v>5</v>
      </c>
      <c r="I723" s="3">
        <v>20</v>
      </c>
      <c r="J723" s="3" t="str" cm="1">
        <f t="array" ref="J72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23" s="3">
        <v>13</v>
      </c>
      <c r="L723" s="3" t="str" cm="1">
        <f t="array" ref="L72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23" s="3">
        <v>12</v>
      </c>
      <c r="N723" s="3" t="str" cm="1">
        <f t="array" ref="N72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23" s="3">
        <v>17</v>
      </c>
      <c r="P723" s="3" t="str" cm="1">
        <f t="array" ref="P72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23" s="3">
        <v>17</v>
      </c>
      <c r="R723" s="3" t="str" cm="1">
        <f t="array" ref="R72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23" s="3">
        <v>37</v>
      </c>
      <c r="T723" s="3" t="str" cm="1">
        <f t="array" ref="T72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23" s="3">
        <v>9</v>
      </c>
      <c r="V723" s="3" t="str" cm="1">
        <f t="array" ref="V72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23" s="3">
        <v>16</v>
      </c>
      <c r="X723" s="3" t="str" cm="1">
        <f t="array" ref="X72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724" spans="1:24" x14ac:dyDescent="0.25">
      <c r="A724" s="7">
        <v>527003014</v>
      </c>
      <c r="B724" t="s">
        <v>953</v>
      </c>
      <c r="C724" t="s">
        <v>971</v>
      </c>
      <c r="D724" s="3">
        <v>2</v>
      </c>
      <c r="E724" s="3">
        <v>117</v>
      </c>
      <c r="F724" s="3">
        <v>197</v>
      </c>
      <c r="G724" s="3">
        <v>3</v>
      </c>
      <c r="H724" s="3" t="s">
        <v>5</v>
      </c>
      <c r="I724" s="3">
        <v>20</v>
      </c>
      <c r="J724" s="3" t="str" cm="1">
        <f t="array" ref="J72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24" s="3">
        <v>13</v>
      </c>
      <c r="L724" s="3" t="str" cm="1">
        <f t="array" ref="L72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24" s="3">
        <v>10</v>
      </c>
      <c r="N724" s="3" t="str" cm="1">
        <f t="array" ref="N72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24" s="3">
        <v>14</v>
      </c>
      <c r="P724" s="3" t="str" cm="1">
        <f t="array" ref="P72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724" s="3">
        <v>15</v>
      </c>
      <c r="R724" s="3" t="str" cm="1">
        <f t="array" ref="R72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24" s="3">
        <v>21</v>
      </c>
      <c r="T724" s="3" t="str" cm="1">
        <f t="array" ref="T72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724" s="3">
        <v>7</v>
      </c>
      <c r="V724" s="3" t="str" cm="1">
        <f t="array" ref="V72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724" s="3">
        <v>17</v>
      </c>
      <c r="X724" s="3" t="str" cm="1">
        <f t="array" ref="X72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25" spans="1:24" x14ac:dyDescent="0.25">
      <c r="A725" s="7">
        <v>527003134</v>
      </c>
      <c r="B725" t="s">
        <v>953</v>
      </c>
      <c r="C725" t="s">
        <v>972</v>
      </c>
      <c r="D725" s="3">
        <v>1</v>
      </c>
      <c r="E725" s="3">
        <v>132</v>
      </c>
      <c r="F725" s="3">
        <v>213</v>
      </c>
      <c r="G725" s="3">
        <v>2</v>
      </c>
      <c r="H725" s="3" t="s">
        <v>8</v>
      </c>
      <c r="I725" s="3">
        <v>14</v>
      </c>
      <c r="J725" s="3" t="str" cm="1">
        <f t="array" ref="J72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725" s="3">
        <v>14</v>
      </c>
      <c r="L725" s="3" t="str" cm="1">
        <f t="array" ref="L72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25" s="3">
        <v>12</v>
      </c>
      <c r="N725" s="3" t="str" cm="1">
        <f t="array" ref="N72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25" s="3">
        <v>19</v>
      </c>
      <c r="P725" s="3" t="str" cm="1">
        <f t="array" ref="P72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25" s="3">
        <v>15</v>
      </c>
      <c r="R725" s="3" t="str" cm="1">
        <f t="array" ref="R72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25" s="3">
        <v>30</v>
      </c>
      <c r="T725" s="3" t="str" cm="1">
        <f t="array" ref="T72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25" s="3">
        <v>9</v>
      </c>
      <c r="V725" s="3" t="str" cm="1">
        <f t="array" ref="V72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25" s="3">
        <v>19</v>
      </c>
      <c r="X725" s="3" t="str" cm="1">
        <f t="array" ref="X72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26" spans="1:24" x14ac:dyDescent="0.25">
      <c r="A726" s="7">
        <v>527002860</v>
      </c>
      <c r="B726" t="s">
        <v>953</v>
      </c>
      <c r="C726" t="s">
        <v>973</v>
      </c>
      <c r="D726" s="3">
        <v>1</v>
      </c>
      <c r="E726" s="3">
        <v>170</v>
      </c>
      <c r="F726" s="3">
        <v>213</v>
      </c>
      <c r="G726" s="3">
        <v>3</v>
      </c>
      <c r="H726" s="3" t="s">
        <v>5</v>
      </c>
      <c r="I726" s="3">
        <v>24</v>
      </c>
      <c r="J726" s="3" t="str" cm="1">
        <f t="array" ref="J72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26" s="3">
        <v>18</v>
      </c>
      <c r="L726" s="3" t="str" cm="1">
        <f t="array" ref="L72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26" s="3">
        <v>16</v>
      </c>
      <c r="N726" s="3" t="str" cm="1">
        <f t="array" ref="N72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26" s="3">
        <v>20</v>
      </c>
      <c r="P726" s="3" t="str" cm="1">
        <f t="array" ref="P72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726" s="3">
        <v>19</v>
      </c>
      <c r="R726" s="3" t="str" cm="1">
        <f t="array" ref="R72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26" s="3">
        <v>38</v>
      </c>
      <c r="T726" s="3" t="str" cm="1">
        <f t="array" ref="T72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26" s="3">
        <v>14</v>
      </c>
      <c r="V726" s="3" t="str" cm="1">
        <f t="array" ref="V72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26" s="3">
        <v>21</v>
      </c>
      <c r="X726" s="3" t="str" cm="1">
        <f t="array" ref="X72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27" spans="1:24" x14ac:dyDescent="0.25">
      <c r="A727" s="7">
        <v>527003871</v>
      </c>
      <c r="B727" t="s">
        <v>953</v>
      </c>
      <c r="C727" t="s">
        <v>974</v>
      </c>
      <c r="D727" s="3">
        <v>2</v>
      </c>
      <c r="E727" s="3">
        <v>115</v>
      </c>
      <c r="F727" s="3">
        <v>197</v>
      </c>
      <c r="G727" s="3">
        <v>2</v>
      </c>
      <c r="H727" s="3" t="s">
        <v>8</v>
      </c>
      <c r="I727" s="3">
        <v>19</v>
      </c>
      <c r="J727" s="3" t="str" cm="1">
        <f t="array" ref="J72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27" s="3">
        <v>13</v>
      </c>
      <c r="L727" s="3" t="str" cm="1">
        <f t="array" ref="L72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27" s="3">
        <v>8</v>
      </c>
      <c r="N727" s="3" t="str" cm="1">
        <f t="array" ref="N72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27" s="3">
        <v>14</v>
      </c>
      <c r="P727" s="3" t="str" cm="1">
        <f t="array" ref="P72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727" s="3">
        <v>14</v>
      </c>
      <c r="R727" s="3" t="str" cm="1">
        <f t="array" ref="R72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27" s="3">
        <v>22</v>
      </c>
      <c r="T727" s="3" t="str" cm="1">
        <f t="array" ref="T72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727" s="3">
        <v>9</v>
      </c>
      <c r="V727" s="3" t="str" cm="1">
        <f t="array" ref="V72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27" s="3">
        <v>16</v>
      </c>
      <c r="X727" s="3" t="str" cm="1">
        <f t="array" ref="X72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728" spans="1:24" x14ac:dyDescent="0.25">
      <c r="A728" s="7">
        <v>527002941</v>
      </c>
      <c r="B728" t="s">
        <v>953</v>
      </c>
      <c r="C728" t="s">
        <v>975</v>
      </c>
      <c r="D728" s="3">
        <v>3</v>
      </c>
      <c r="E728" s="3">
        <v>118</v>
      </c>
      <c r="F728" s="3">
        <v>182</v>
      </c>
      <c r="G728" s="3">
        <v>2</v>
      </c>
      <c r="H728" s="3" t="s">
        <v>8</v>
      </c>
      <c r="I728" s="3">
        <v>17</v>
      </c>
      <c r="J728" s="3" t="str" cm="1">
        <f t="array" ref="J72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28" s="3">
        <v>15</v>
      </c>
      <c r="L728" s="3" t="str" cm="1">
        <f t="array" ref="L72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28" s="3">
        <v>9</v>
      </c>
      <c r="N728" s="3" t="str" cm="1">
        <f t="array" ref="N72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28" s="3">
        <v>15</v>
      </c>
      <c r="P728" s="3" t="str" cm="1">
        <f t="array" ref="P72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28" s="3">
        <v>15</v>
      </c>
      <c r="R728" s="3" t="str" cm="1">
        <f t="array" ref="R72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28" s="3">
        <v>29</v>
      </c>
      <c r="T728" s="3" t="str" cm="1">
        <f t="array" ref="T72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28" s="3">
        <v>0</v>
      </c>
      <c r="V728" s="3" t="str" cm="1">
        <f t="array" ref="V72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728" s="3">
        <v>18</v>
      </c>
      <c r="X728" s="3" t="str" cm="1">
        <f t="array" ref="X72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29" spans="1:24" x14ac:dyDescent="0.25">
      <c r="A729" s="7">
        <v>529010458</v>
      </c>
      <c r="B729" t="s">
        <v>976</v>
      </c>
      <c r="C729" t="s">
        <v>977</v>
      </c>
      <c r="D729" s="3">
        <v>1</v>
      </c>
      <c r="E729" s="3">
        <v>178</v>
      </c>
      <c r="F729" s="3">
        <v>213</v>
      </c>
      <c r="G729" s="3">
        <v>4</v>
      </c>
      <c r="H729" s="3" t="s">
        <v>6</v>
      </c>
      <c r="I729" s="3">
        <v>31</v>
      </c>
      <c r="J729" s="3" t="str" cm="1">
        <f t="array" ref="J72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729" s="3">
        <v>21</v>
      </c>
      <c r="L729" s="3" t="str" cm="1">
        <f t="array" ref="L72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29" s="3">
        <v>16</v>
      </c>
      <c r="N729" s="3" t="str" cm="1">
        <f t="array" ref="N72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29" s="3">
        <v>21</v>
      </c>
      <c r="P729" s="3" t="str" cm="1">
        <f t="array" ref="P72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729" s="3">
        <v>20</v>
      </c>
      <c r="R729" s="3" t="str" cm="1">
        <f t="array" ref="R72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29" s="3">
        <v>28</v>
      </c>
      <c r="T729" s="3" t="str" cm="1">
        <f t="array" ref="T72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729" s="3">
        <v>14</v>
      </c>
      <c r="V729" s="3" t="str" cm="1">
        <f t="array" ref="V72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29" s="3">
        <v>27</v>
      </c>
      <c r="X729" s="3" t="str" cm="1">
        <f t="array" ref="X72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730" spans="1:24" x14ac:dyDescent="0.25">
      <c r="A730" s="7">
        <v>529010592</v>
      </c>
      <c r="B730" t="s">
        <v>976</v>
      </c>
      <c r="C730" t="s">
        <v>978</v>
      </c>
      <c r="D730" s="3">
        <v>1</v>
      </c>
      <c r="E730" s="3">
        <v>153</v>
      </c>
      <c r="F730" s="3">
        <v>213</v>
      </c>
      <c r="G730" s="3">
        <v>3</v>
      </c>
      <c r="H730" s="3" t="s">
        <v>5</v>
      </c>
      <c r="I730" s="3">
        <v>24</v>
      </c>
      <c r="J730" s="3" t="str" cm="1">
        <f t="array" ref="J73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30" s="3">
        <v>13</v>
      </c>
      <c r="L730" s="3" t="str" cm="1">
        <f t="array" ref="L73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30" s="3">
        <v>12</v>
      </c>
      <c r="N730" s="3" t="str" cm="1">
        <f t="array" ref="N73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30" s="3">
        <v>19</v>
      </c>
      <c r="P730" s="3" t="str" cm="1">
        <f t="array" ref="P73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30" s="3">
        <v>17</v>
      </c>
      <c r="R730" s="3" t="str" cm="1">
        <f t="array" ref="R73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30" s="3">
        <v>33</v>
      </c>
      <c r="T730" s="3" t="str" cm="1">
        <f t="array" ref="T73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30" s="3">
        <v>12</v>
      </c>
      <c r="V730" s="3" t="str" cm="1">
        <f t="array" ref="V73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30" s="3">
        <v>23</v>
      </c>
      <c r="X730" s="3" t="str" cm="1">
        <f t="array" ref="X73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31" spans="1:24" x14ac:dyDescent="0.25">
      <c r="A731" s="7">
        <v>529009967</v>
      </c>
      <c r="B731" t="s">
        <v>976</v>
      </c>
      <c r="C731" t="s">
        <v>979</v>
      </c>
      <c r="D731" s="3">
        <v>5</v>
      </c>
      <c r="E731" s="3">
        <v>155</v>
      </c>
      <c r="F731" s="3">
        <v>208</v>
      </c>
      <c r="G731" s="3">
        <v>3</v>
      </c>
      <c r="H731" s="3" t="s">
        <v>5</v>
      </c>
      <c r="I731" s="3">
        <v>23</v>
      </c>
      <c r="J731" s="3" t="str" cm="1">
        <f t="array" ref="J73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31" s="3">
        <v>17</v>
      </c>
      <c r="L731" s="3" t="str" cm="1">
        <f t="array" ref="L73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31" s="3">
        <v>13</v>
      </c>
      <c r="N731" s="3" t="str" cm="1">
        <f t="array" ref="N73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31" s="3">
        <v>17</v>
      </c>
      <c r="P731" s="3" t="str" cm="1">
        <f t="array" ref="P73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31" s="3">
        <v>18</v>
      </c>
      <c r="R731" s="3" t="str" cm="1">
        <f t="array" ref="R73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31" s="3">
        <v>36</v>
      </c>
      <c r="T731" s="3" t="str" cm="1">
        <f t="array" ref="T73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31" s="3">
        <v>10</v>
      </c>
      <c r="V731" s="3" t="str" cm="1">
        <f t="array" ref="V73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31" s="3">
        <v>21</v>
      </c>
      <c r="X731" s="3" t="str" cm="1">
        <f t="array" ref="X73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32" spans="1:24" x14ac:dyDescent="0.25">
      <c r="A732" s="7">
        <v>529006934</v>
      </c>
      <c r="B732" t="s">
        <v>976</v>
      </c>
      <c r="C732" t="s">
        <v>980</v>
      </c>
      <c r="D732" s="3">
        <v>1</v>
      </c>
      <c r="E732" s="3">
        <v>184</v>
      </c>
      <c r="F732" s="3">
        <v>213</v>
      </c>
      <c r="G732" s="3">
        <v>4</v>
      </c>
      <c r="H732" s="3" t="s">
        <v>6</v>
      </c>
      <c r="I732" s="3">
        <v>26</v>
      </c>
      <c r="J732" s="3" t="str" cm="1">
        <f t="array" ref="J73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32" s="3">
        <v>16</v>
      </c>
      <c r="L732" s="3" t="str" cm="1">
        <f t="array" ref="L73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32" s="3">
        <v>17</v>
      </c>
      <c r="N732" s="3" t="str" cm="1">
        <f t="array" ref="N73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732" s="3">
        <v>21</v>
      </c>
      <c r="P732" s="3" t="str" cm="1">
        <f t="array" ref="P73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732" s="3">
        <v>20</v>
      </c>
      <c r="R732" s="3" t="str" cm="1">
        <f t="array" ref="R73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32" s="3">
        <v>45</v>
      </c>
      <c r="T732" s="3" t="str" cm="1">
        <f t="array" ref="T73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732" s="3">
        <v>14</v>
      </c>
      <c r="V732" s="3" t="str" cm="1">
        <f t="array" ref="V73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32" s="3">
        <v>25</v>
      </c>
      <c r="X732" s="3" t="str" cm="1">
        <f t="array" ref="X73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733" spans="1:24" x14ac:dyDescent="0.25">
      <c r="A733" s="7">
        <v>529009340</v>
      </c>
      <c r="B733" t="s">
        <v>976</v>
      </c>
      <c r="C733" t="s">
        <v>981</v>
      </c>
      <c r="D733" s="3">
        <v>1</v>
      </c>
      <c r="E733" s="3">
        <v>141</v>
      </c>
      <c r="F733" s="3">
        <v>213</v>
      </c>
      <c r="G733" s="3">
        <v>3</v>
      </c>
      <c r="H733" s="3" t="s">
        <v>5</v>
      </c>
      <c r="I733" s="3">
        <v>20</v>
      </c>
      <c r="J733" s="3" t="str" cm="1">
        <f t="array" ref="J73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33" s="3">
        <v>14</v>
      </c>
      <c r="L733" s="3" t="str" cm="1">
        <f t="array" ref="L73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33" s="3">
        <v>11</v>
      </c>
      <c r="N733" s="3" t="str" cm="1">
        <f t="array" ref="N73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33" s="3">
        <v>17</v>
      </c>
      <c r="P733" s="3" t="str" cm="1">
        <f t="array" ref="P73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33" s="3">
        <v>19</v>
      </c>
      <c r="R733" s="3" t="str" cm="1">
        <f t="array" ref="R73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33" s="3">
        <v>29</v>
      </c>
      <c r="T733" s="3" t="str" cm="1">
        <f t="array" ref="T73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33" s="3">
        <v>12</v>
      </c>
      <c r="V733" s="3" t="str" cm="1">
        <f t="array" ref="V73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33" s="3">
        <v>19</v>
      </c>
      <c r="X733" s="3" t="str" cm="1">
        <f t="array" ref="X73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34" spans="1:24" x14ac:dyDescent="0.25">
      <c r="A734" s="7">
        <v>529010377</v>
      </c>
      <c r="B734" t="s">
        <v>976</v>
      </c>
      <c r="C734" t="s">
        <v>982</v>
      </c>
      <c r="D734" s="3">
        <v>4</v>
      </c>
      <c r="E734" s="3">
        <v>120</v>
      </c>
      <c r="F734" s="3">
        <v>166</v>
      </c>
      <c r="G734" s="3">
        <v>2</v>
      </c>
      <c r="H734" s="3" t="s">
        <v>8</v>
      </c>
      <c r="I734" s="3">
        <v>22</v>
      </c>
      <c r="J734" s="3" t="str" cm="1">
        <f t="array" ref="J73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34" s="3">
        <v>13</v>
      </c>
      <c r="L734" s="3" t="str" cm="1">
        <f t="array" ref="L73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34" s="3">
        <v>10</v>
      </c>
      <c r="N734" s="3" t="str" cm="1">
        <f t="array" ref="N73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34" s="3">
        <v>16</v>
      </c>
      <c r="P734" s="3" t="str" cm="1">
        <f t="array" ref="P73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34" s="3">
        <v>16</v>
      </c>
      <c r="R734" s="3" t="str" cm="1">
        <f t="array" ref="R73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34" s="3">
        <v>22</v>
      </c>
      <c r="T734" s="3" t="str" cm="1">
        <f t="array" ref="T73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34" s="3">
        <v>0</v>
      </c>
      <c r="V734" s="3" t="str" cm="1">
        <f t="array" ref="V73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734" s="3">
        <v>21</v>
      </c>
      <c r="X734" s="3" t="str" cm="1">
        <f t="array" ref="X73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35" spans="1:24" x14ac:dyDescent="0.25">
      <c r="A735" s="7">
        <v>529009318</v>
      </c>
      <c r="B735" t="s">
        <v>976</v>
      </c>
      <c r="C735" t="s">
        <v>983</v>
      </c>
      <c r="D735" s="3">
        <v>1</v>
      </c>
      <c r="E735" s="3">
        <v>166</v>
      </c>
      <c r="F735" s="3">
        <v>213</v>
      </c>
      <c r="G735" s="3">
        <v>3</v>
      </c>
      <c r="H735" s="3" t="s">
        <v>5</v>
      </c>
      <c r="I735" s="3">
        <v>23</v>
      </c>
      <c r="J735" s="3" t="str" cm="1">
        <f t="array" ref="J73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35" s="3">
        <v>20</v>
      </c>
      <c r="L735" s="3" t="str" cm="1">
        <f t="array" ref="L73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35" s="3">
        <v>17</v>
      </c>
      <c r="N735" s="3" t="str" cm="1">
        <f t="array" ref="N73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735" s="3">
        <v>19</v>
      </c>
      <c r="P735" s="3" t="str" cm="1">
        <f t="array" ref="P73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35" s="3">
        <v>17</v>
      </c>
      <c r="R735" s="3" t="str" cm="1">
        <f t="array" ref="R73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35" s="3">
        <v>32</v>
      </c>
      <c r="T735" s="3" t="str" cm="1">
        <f t="array" ref="T73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35" s="3">
        <v>12</v>
      </c>
      <c r="V735" s="3" t="str" cm="1">
        <f t="array" ref="V73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35" s="3">
        <v>26</v>
      </c>
      <c r="X735" s="3" t="str" cm="1">
        <f t="array" ref="X73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736" spans="1:24" x14ac:dyDescent="0.25">
      <c r="A736" s="7">
        <v>529009660</v>
      </c>
      <c r="B736" t="s">
        <v>976</v>
      </c>
      <c r="C736" t="s">
        <v>984</v>
      </c>
      <c r="D736" s="3">
        <v>2</v>
      </c>
      <c r="E736" s="3">
        <v>145</v>
      </c>
      <c r="F736" s="3">
        <v>197</v>
      </c>
      <c r="G736" s="3">
        <v>3</v>
      </c>
      <c r="H736" s="3" t="s">
        <v>5</v>
      </c>
      <c r="I736" s="3">
        <v>25</v>
      </c>
      <c r="J736" s="3" t="str" cm="1">
        <f t="array" ref="J73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36" s="3">
        <v>17</v>
      </c>
      <c r="L736" s="3" t="str" cm="1">
        <f t="array" ref="L73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36" s="3">
        <v>17</v>
      </c>
      <c r="N736" s="3" t="str" cm="1">
        <f t="array" ref="N73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736" s="3">
        <v>18</v>
      </c>
      <c r="P736" s="3" t="str" cm="1">
        <f t="array" ref="P73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36" s="3">
        <v>18</v>
      </c>
      <c r="R736" s="3" t="str" cm="1">
        <f t="array" ref="R73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36" s="3">
        <v>21</v>
      </c>
      <c r="T736" s="3" t="str" cm="1">
        <f t="array" ref="T73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736" s="3">
        <v>9</v>
      </c>
      <c r="V736" s="3" t="str" cm="1">
        <f t="array" ref="V73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36" s="3">
        <v>20</v>
      </c>
      <c r="X736" s="3" t="str" cm="1">
        <f t="array" ref="X73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37" spans="1:24" x14ac:dyDescent="0.25">
      <c r="A737" s="7">
        <v>529010401</v>
      </c>
      <c r="B737" t="s">
        <v>976</v>
      </c>
      <c r="C737" t="s">
        <v>985</v>
      </c>
      <c r="D737" s="3">
        <v>14</v>
      </c>
      <c r="E737" s="3">
        <v>187</v>
      </c>
      <c r="F737" s="3">
        <v>196</v>
      </c>
      <c r="G737" s="3">
        <v>4</v>
      </c>
      <c r="H737" s="3" t="s">
        <v>6</v>
      </c>
      <c r="I737" s="3">
        <v>29</v>
      </c>
      <c r="J737" s="3" t="str" cm="1">
        <f t="array" ref="J73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737" s="3">
        <v>21</v>
      </c>
      <c r="L737" s="3" t="str" cm="1">
        <f t="array" ref="L73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37" s="3">
        <v>18</v>
      </c>
      <c r="N737" s="3" t="str" cm="1">
        <f t="array" ref="N73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737" s="3">
        <v>22</v>
      </c>
      <c r="P737" s="3" t="str" cm="1">
        <f t="array" ref="P73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737" s="3">
        <v>21</v>
      </c>
      <c r="R737" s="3" t="str" cm="1">
        <f t="array" ref="R73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737" s="3">
        <v>35</v>
      </c>
      <c r="T737" s="3" t="str" cm="1">
        <f t="array" ref="T73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737" s="3">
        <v>14</v>
      </c>
      <c r="V737" s="3" t="str" cm="1">
        <f t="array" ref="V73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37" s="3">
        <v>27</v>
      </c>
      <c r="X737" s="3" t="str" cm="1">
        <f t="array" ref="X73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738" spans="1:24" x14ac:dyDescent="0.25">
      <c r="A738" s="7">
        <v>529009981</v>
      </c>
      <c r="B738" t="s">
        <v>976</v>
      </c>
      <c r="C738" t="s">
        <v>986</v>
      </c>
      <c r="D738" s="3">
        <v>1</v>
      </c>
      <c r="E738" s="3">
        <v>160</v>
      </c>
      <c r="F738" s="3">
        <v>213</v>
      </c>
      <c r="G738" s="3">
        <v>3</v>
      </c>
      <c r="H738" s="3" t="s">
        <v>5</v>
      </c>
      <c r="I738" s="3">
        <v>23</v>
      </c>
      <c r="J738" s="3" t="str" cm="1">
        <f t="array" ref="J73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38" s="3">
        <v>14</v>
      </c>
      <c r="L738" s="3" t="str" cm="1">
        <f t="array" ref="L73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38" s="3">
        <v>16</v>
      </c>
      <c r="N738" s="3" t="str" cm="1">
        <f t="array" ref="N73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38" s="3">
        <v>19</v>
      </c>
      <c r="P738" s="3" t="str" cm="1">
        <f t="array" ref="P73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38" s="3">
        <v>14</v>
      </c>
      <c r="R738" s="3" t="str" cm="1">
        <f t="array" ref="R73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38" s="3">
        <v>40</v>
      </c>
      <c r="T738" s="3" t="str" cm="1">
        <f t="array" ref="T73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738" s="3">
        <v>12</v>
      </c>
      <c r="V738" s="3" t="str" cm="1">
        <f t="array" ref="V73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38" s="3">
        <v>22</v>
      </c>
      <c r="X738" s="3" t="str" cm="1">
        <f t="array" ref="X73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39" spans="1:24" x14ac:dyDescent="0.25">
      <c r="A739" s="7">
        <v>529010480</v>
      </c>
      <c r="B739" t="s">
        <v>976</v>
      </c>
      <c r="C739" t="s">
        <v>987</v>
      </c>
      <c r="D739" s="3">
        <v>6</v>
      </c>
      <c r="E739" s="3">
        <v>153</v>
      </c>
      <c r="F739" s="3">
        <v>192</v>
      </c>
      <c r="G739" s="3">
        <v>3</v>
      </c>
      <c r="H739" s="3" t="s">
        <v>5</v>
      </c>
      <c r="I739" s="3">
        <v>25</v>
      </c>
      <c r="J739" s="3" t="str" cm="1">
        <f t="array" ref="J73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39" s="3">
        <v>17</v>
      </c>
      <c r="L739" s="3" t="str" cm="1">
        <f t="array" ref="L73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39" s="3">
        <v>13</v>
      </c>
      <c r="N739" s="3" t="str" cm="1">
        <f t="array" ref="N73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39" s="3">
        <v>20</v>
      </c>
      <c r="P739" s="3" t="str" cm="1">
        <f t="array" ref="P73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739" s="3">
        <v>17</v>
      </c>
      <c r="R739" s="3" t="str" cm="1">
        <f t="array" ref="R73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39" s="3">
        <v>26</v>
      </c>
      <c r="T739" s="3" t="str" cm="1">
        <f t="array" ref="T73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39" s="3">
        <v>14</v>
      </c>
      <c r="V739" s="3" t="str" cm="1">
        <f t="array" ref="V73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39" s="3">
        <v>21</v>
      </c>
      <c r="X739" s="3" t="str" cm="1">
        <f t="array" ref="X73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40" spans="1:24" x14ac:dyDescent="0.25">
      <c r="A740" s="7">
        <v>529010560</v>
      </c>
      <c r="B740" t="s">
        <v>976</v>
      </c>
      <c r="C740" t="s">
        <v>988</v>
      </c>
      <c r="D740" s="3">
        <v>1</v>
      </c>
      <c r="E740" s="3">
        <v>123</v>
      </c>
      <c r="F740" s="3">
        <v>213</v>
      </c>
      <c r="G740" s="3">
        <v>2</v>
      </c>
      <c r="H740" s="3" t="s">
        <v>8</v>
      </c>
      <c r="I740" s="3">
        <v>24</v>
      </c>
      <c r="J740" s="3" t="str" cm="1">
        <f t="array" ref="J74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40" s="3">
        <v>15</v>
      </c>
      <c r="L740" s="3" t="str" cm="1">
        <f t="array" ref="L74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40" s="3">
        <v>8</v>
      </c>
      <c r="N740" s="3" t="str" cm="1">
        <f t="array" ref="N74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40" s="3">
        <v>14</v>
      </c>
      <c r="P740" s="3" t="str" cm="1">
        <f t="array" ref="P74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740" s="3">
        <v>12</v>
      </c>
      <c r="R740" s="3" t="str" cm="1">
        <f t="array" ref="R74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740" s="3">
        <v>28</v>
      </c>
      <c r="T740" s="3" t="str" cm="1">
        <f t="array" ref="T74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740" s="3">
        <v>7</v>
      </c>
      <c r="V740" s="3" t="str" cm="1">
        <f t="array" ref="V74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740" s="3">
        <v>15</v>
      </c>
      <c r="X740" s="3" t="str" cm="1">
        <f t="array" ref="X74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741" spans="1:24" x14ac:dyDescent="0.25">
      <c r="A741" s="7">
        <v>529010426</v>
      </c>
      <c r="B741" t="s">
        <v>976</v>
      </c>
      <c r="C741" t="s">
        <v>989</v>
      </c>
      <c r="D741" s="3">
        <v>6</v>
      </c>
      <c r="E741" s="3">
        <v>132</v>
      </c>
      <c r="F741" s="3">
        <v>192</v>
      </c>
      <c r="G741" s="3">
        <v>3</v>
      </c>
      <c r="H741" s="3" t="s">
        <v>5</v>
      </c>
      <c r="I741" s="3">
        <v>22</v>
      </c>
      <c r="J741" s="3" t="str" cm="1">
        <f t="array" ref="J74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41" s="3">
        <v>18</v>
      </c>
      <c r="L741" s="3" t="str" cm="1">
        <f t="array" ref="L74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41" s="3">
        <v>10</v>
      </c>
      <c r="N741" s="3" t="str" cm="1">
        <f t="array" ref="N74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41" s="3">
        <v>17</v>
      </c>
      <c r="P741" s="3" t="str" cm="1">
        <f t="array" ref="P74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41" s="3">
        <v>14</v>
      </c>
      <c r="R741" s="3" t="str" cm="1">
        <f t="array" ref="R74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41" s="3">
        <v>19</v>
      </c>
      <c r="T741" s="3" t="str" cm="1">
        <f t="array" ref="T74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741" s="3">
        <v>14</v>
      </c>
      <c r="V741" s="3" t="str" cm="1">
        <f t="array" ref="V74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41" s="3">
        <v>18</v>
      </c>
      <c r="X741" s="3" t="str" cm="1">
        <f t="array" ref="X74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42" spans="1:24" x14ac:dyDescent="0.25">
      <c r="A742" s="7">
        <v>529009910</v>
      </c>
      <c r="B742" t="s">
        <v>976</v>
      </c>
      <c r="C742" t="s">
        <v>990</v>
      </c>
      <c r="D742" s="3">
        <v>1</v>
      </c>
      <c r="E742" s="3">
        <v>167</v>
      </c>
      <c r="F742" s="3">
        <v>213</v>
      </c>
      <c r="G742" s="3">
        <v>3</v>
      </c>
      <c r="H742" s="3" t="s">
        <v>5</v>
      </c>
      <c r="I742" s="3">
        <v>27</v>
      </c>
      <c r="J742" s="3" t="str" cm="1">
        <f t="array" ref="J74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742" s="3">
        <v>17</v>
      </c>
      <c r="L742" s="3" t="str" cm="1">
        <f t="array" ref="L74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42" s="3">
        <v>15</v>
      </c>
      <c r="N742" s="3" t="str" cm="1">
        <f t="array" ref="N74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42" s="3">
        <v>20</v>
      </c>
      <c r="P742" s="3" t="str" cm="1">
        <f t="array" ref="P74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742" s="3">
        <v>17</v>
      </c>
      <c r="R742" s="3" t="str" cm="1">
        <f t="array" ref="R74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42" s="3">
        <v>33</v>
      </c>
      <c r="T742" s="3" t="str" cm="1">
        <f t="array" ref="T74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42" s="3">
        <v>12</v>
      </c>
      <c r="V742" s="3" t="str" cm="1">
        <f t="array" ref="V74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42" s="3">
        <v>26</v>
      </c>
      <c r="X742" s="3" t="str" cm="1">
        <f t="array" ref="X74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743" spans="1:24" x14ac:dyDescent="0.25">
      <c r="A743" s="7">
        <v>529009357</v>
      </c>
      <c r="B743" t="s">
        <v>976</v>
      </c>
      <c r="C743" t="s">
        <v>991</v>
      </c>
      <c r="D743" s="3">
        <v>1</v>
      </c>
      <c r="E743" s="3">
        <v>148</v>
      </c>
      <c r="F743" s="3">
        <v>213</v>
      </c>
      <c r="G743" s="3">
        <v>3</v>
      </c>
      <c r="H743" s="3" t="s">
        <v>5</v>
      </c>
      <c r="I743" s="3">
        <v>25</v>
      </c>
      <c r="J743" s="3" t="str" cm="1">
        <f t="array" ref="J74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43" s="3">
        <v>15</v>
      </c>
      <c r="L743" s="3" t="str" cm="1">
        <f t="array" ref="L74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43" s="3">
        <v>12</v>
      </c>
      <c r="N743" s="3" t="str" cm="1">
        <f t="array" ref="N74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43" s="3">
        <v>18</v>
      </c>
      <c r="P743" s="3" t="str" cm="1">
        <f t="array" ref="P74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43" s="3">
        <v>16</v>
      </c>
      <c r="R743" s="3" t="str" cm="1">
        <f t="array" ref="R74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43" s="3">
        <v>32</v>
      </c>
      <c r="T743" s="3" t="str" cm="1">
        <f t="array" ref="T74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43" s="3">
        <v>11</v>
      </c>
      <c r="V743" s="3" t="str" cm="1">
        <f t="array" ref="V74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43" s="3">
        <v>19</v>
      </c>
      <c r="X743" s="3" t="str" cm="1">
        <f t="array" ref="X74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44" spans="1:24" x14ac:dyDescent="0.25">
      <c r="A744" s="7">
        <v>529007039</v>
      </c>
      <c r="B744" t="s">
        <v>976</v>
      </c>
      <c r="C744" t="s">
        <v>992</v>
      </c>
      <c r="D744" s="3">
        <v>1</v>
      </c>
      <c r="E744" s="3">
        <v>187</v>
      </c>
      <c r="F744" s="3">
        <v>213</v>
      </c>
      <c r="G744" s="3">
        <v>4</v>
      </c>
      <c r="H744" s="3" t="s">
        <v>6</v>
      </c>
      <c r="I744" s="3">
        <v>27</v>
      </c>
      <c r="J744" s="3" t="str" cm="1">
        <f t="array" ref="J74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744" s="3">
        <v>21</v>
      </c>
      <c r="L744" s="3" t="str" cm="1">
        <f t="array" ref="L74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44" s="3">
        <v>17</v>
      </c>
      <c r="N744" s="3" t="str" cm="1">
        <f t="array" ref="N74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744" s="3">
        <v>20</v>
      </c>
      <c r="P744" s="3" t="str" cm="1">
        <f t="array" ref="P74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744" s="3">
        <v>19</v>
      </c>
      <c r="R744" s="3" t="str" cm="1">
        <f t="array" ref="R74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44" s="3">
        <v>44</v>
      </c>
      <c r="T744" s="3" t="str" cm="1">
        <f t="array" ref="T74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744" s="3">
        <v>14</v>
      </c>
      <c r="V744" s="3" t="str" cm="1">
        <f t="array" ref="V74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44" s="3">
        <v>25</v>
      </c>
      <c r="X744" s="3" t="str" cm="1">
        <f t="array" ref="X74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745" spans="1:24" x14ac:dyDescent="0.25">
      <c r="A745" s="7">
        <v>529010610</v>
      </c>
      <c r="B745" t="s">
        <v>976</v>
      </c>
      <c r="C745" t="s">
        <v>993</v>
      </c>
      <c r="D745" s="3">
        <v>6</v>
      </c>
      <c r="E745" s="3">
        <v>124</v>
      </c>
      <c r="F745" s="3">
        <v>192</v>
      </c>
      <c r="G745" s="3">
        <v>3</v>
      </c>
      <c r="H745" s="3" t="s">
        <v>5</v>
      </c>
      <c r="I745" s="3">
        <v>22</v>
      </c>
      <c r="J745" s="3" t="str" cm="1">
        <f t="array" ref="J74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45" s="3">
        <v>14</v>
      </c>
      <c r="L745" s="3" t="str" cm="1">
        <f t="array" ref="L74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45" s="3">
        <v>10</v>
      </c>
      <c r="N745" s="3" t="str" cm="1">
        <f t="array" ref="N74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45" s="3">
        <v>16</v>
      </c>
      <c r="P745" s="3" t="str" cm="1">
        <f t="array" ref="P74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45" s="3">
        <v>15</v>
      </c>
      <c r="R745" s="3" t="str" cm="1">
        <f t="array" ref="R74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45" s="3">
        <v>22</v>
      </c>
      <c r="T745" s="3" t="str" cm="1">
        <f t="array" ref="T74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745" s="3">
        <v>10</v>
      </c>
      <c r="V745" s="3" t="str" cm="1">
        <f t="array" ref="V74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45" s="3">
        <v>15</v>
      </c>
      <c r="X745" s="3" t="str" cm="1">
        <f t="array" ref="X74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746" spans="1:24" x14ac:dyDescent="0.25">
      <c r="A746" s="7">
        <v>529006941</v>
      </c>
      <c r="B746" t="s">
        <v>976</v>
      </c>
      <c r="C746" t="s">
        <v>995</v>
      </c>
      <c r="D746" s="3">
        <v>1</v>
      </c>
      <c r="E746" s="3">
        <v>156</v>
      </c>
      <c r="F746" s="3">
        <v>213</v>
      </c>
      <c r="G746" s="3">
        <v>3</v>
      </c>
      <c r="H746" s="3" t="s">
        <v>5</v>
      </c>
      <c r="I746" s="3">
        <v>17</v>
      </c>
      <c r="J746" s="3" t="str" cm="1">
        <f t="array" ref="J74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46" s="3">
        <v>17</v>
      </c>
      <c r="L746" s="3" t="str" cm="1">
        <f t="array" ref="L74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46" s="3">
        <v>16</v>
      </c>
      <c r="N746" s="3" t="str" cm="1">
        <f t="array" ref="N74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46" s="3">
        <v>19</v>
      </c>
      <c r="P746" s="3" t="str" cm="1">
        <f t="array" ref="P74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46" s="3">
        <v>16</v>
      </c>
      <c r="R746" s="3" t="str" cm="1">
        <f t="array" ref="R74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46" s="3">
        <v>35</v>
      </c>
      <c r="T746" s="3" t="str" cm="1">
        <f t="array" ref="T74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46" s="3">
        <v>12</v>
      </c>
      <c r="V746" s="3" t="str" cm="1">
        <f t="array" ref="V74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46" s="3">
        <v>24</v>
      </c>
      <c r="X746" s="3" t="str" cm="1">
        <f t="array" ref="X74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47" spans="1:24" x14ac:dyDescent="0.25">
      <c r="A747" s="7">
        <v>529009734</v>
      </c>
      <c r="B747" t="s">
        <v>976</v>
      </c>
      <c r="C747" t="s">
        <v>996</v>
      </c>
      <c r="D747" s="3">
        <v>2</v>
      </c>
      <c r="E747" s="3">
        <v>164</v>
      </c>
      <c r="F747" s="3">
        <v>197</v>
      </c>
      <c r="G747" s="3">
        <v>4</v>
      </c>
      <c r="H747" s="3" t="s">
        <v>6</v>
      </c>
      <c r="I747" s="3">
        <v>28</v>
      </c>
      <c r="J747" s="3" t="str" cm="1">
        <f t="array" ref="J74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747" s="3">
        <v>19</v>
      </c>
      <c r="L747" s="3" t="str" cm="1">
        <f t="array" ref="L74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47" s="3">
        <v>15</v>
      </c>
      <c r="N747" s="3" t="str" cm="1">
        <f t="array" ref="N74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47" s="3">
        <v>17</v>
      </c>
      <c r="P747" s="3" t="str" cm="1">
        <f t="array" ref="P74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47" s="3">
        <v>17</v>
      </c>
      <c r="R747" s="3" t="str" cm="1">
        <f t="array" ref="R74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47" s="3">
        <v>29</v>
      </c>
      <c r="T747" s="3" t="str" cm="1">
        <f t="array" ref="T74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47" s="3">
        <v>13</v>
      </c>
      <c r="V747" s="3" t="str" cm="1">
        <f t="array" ref="V74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47" s="3">
        <v>26</v>
      </c>
      <c r="X747" s="3" t="str" cm="1">
        <f t="array" ref="X74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748" spans="1:24" x14ac:dyDescent="0.25">
      <c r="A748" s="7">
        <v>529009283</v>
      </c>
      <c r="B748" t="s">
        <v>976</v>
      </c>
      <c r="C748" t="s">
        <v>997</v>
      </c>
      <c r="D748" s="3">
        <v>1</v>
      </c>
      <c r="E748" s="3">
        <v>143</v>
      </c>
      <c r="F748" s="3">
        <v>213</v>
      </c>
      <c r="G748" s="3">
        <v>3</v>
      </c>
      <c r="H748" s="3" t="s">
        <v>5</v>
      </c>
      <c r="I748" s="3">
        <v>22</v>
      </c>
      <c r="J748" s="3" t="str" cm="1">
        <f t="array" ref="J74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48" s="3">
        <v>13</v>
      </c>
      <c r="L748" s="3" t="str" cm="1">
        <f t="array" ref="L74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48" s="3">
        <v>11</v>
      </c>
      <c r="N748" s="3" t="str" cm="1">
        <f t="array" ref="N74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48" s="3">
        <v>16</v>
      </c>
      <c r="P748" s="3" t="str" cm="1">
        <f t="array" ref="P74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48" s="3">
        <v>17</v>
      </c>
      <c r="R748" s="3" t="str" cm="1">
        <f t="array" ref="R74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48" s="3">
        <v>32</v>
      </c>
      <c r="T748" s="3" t="str" cm="1">
        <f t="array" ref="T74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48" s="3">
        <v>11</v>
      </c>
      <c r="V748" s="3" t="str" cm="1">
        <f t="array" ref="V74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48" s="3">
        <v>21</v>
      </c>
      <c r="X748" s="3" t="str" cm="1">
        <f t="array" ref="X74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49" spans="1:24" x14ac:dyDescent="0.25">
      <c r="A749" s="7">
        <v>529009325</v>
      </c>
      <c r="B749" t="s">
        <v>976</v>
      </c>
      <c r="C749" t="s">
        <v>998</v>
      </c>
      <c r="D749" s="3">
        <v>1</v>
      </c>
      <c r="E749" s="3">
        <v>121</v>
      </c>
      <c r="F749" s="3">
        <v>213</v>
      </c>
      <c r="G749" s="3">
        <v>1</v>
      </c>
      <c r="H749" s="3" t="s">
        <v>7</v>
      </c>
      <c r="I749" s="3">
        <v>25</v>
      </c>
      <c r="J749" s="3" t="str" cm="1">
        <f t="array" ref="J74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49" s="3">
        <v>13</v>
      </c>
      <c r="L749" s="3" t="str" cm="1">
        <f t="array" ref="L74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49" s="3">
        <v>11</v>
      </c>
      <c r="N749" s="3" t="str" cm="1">
        <f t="array" ref="N74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49" s="3">
        <v>17</v>
      </c>
      <c r="P749" s="3" t="str" cm="1">
        <f t="array" ref="P74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49" s="3">
        <v>19</v>
      </c>
      <c r="R749" s="3" t="str" cm="1">
        <f t="array" ref="R74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49" s="3">
        <v>0</v>
      </c>
      <c r="T749" s="3" t="str" cm="1">
        <f t="array" ref="T74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749" s="3">
        <v>14</v>
      </c>
      <c r="V749" s="3" t="str" cm="1">
        <f t="array" ref="V74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49" s="3">
        <v>22</v>
      </c>
      <c r="X749" s="3" t="str" cm="1">
        <f t="array" ref="X74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50" spans="1:24" x14ac:dyDescent="0.25">
      <c r="A750" s="7">
        <v>529010465</v>
      </c>
      <c r="B750" t="s">
        <v>976</v>
      </c>
      <c r="C750" t="s">
        <v>999</v>
      </c>
      <c r="D750" s="3">
        <v>1</v>
      </c>
      <c r="E750" s="3">
        <v>148</v>
      </c>
      <c r="F750" s="3">
        <v>213</v>
      </c>
      <c r="G750" s="3">
        <v>3</v>
      </c>
      <c r="H750" s="3" t="s">
        <v>5</v>
      </c>
      <c r="I750" s="3">
        <v>21</v>
      </c>
      <c r="J750" s="3" t="str" cm="1">
        <f t="array" ref="J75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50" s="3">
        <v>16</v>
      </c>
      <c r="L750" s="3" t="str" cm="1">
        <f t="array" ref="L75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50" s="3">
        <v>11</v>
      </c>
      <c r="N750" s="3" t="str" cm="1">
        <f t="array" ref="N75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50" s="3">
        <v>18</v>
      </c>
      <c r="P750" s="3" t="str" cm="1">
        <f t="array" ref="P75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50" s="3">
        <v>16</v>
      </c>
      <c r="R750" s="3" t="str" cm="1">
        <f t="array" ref="R75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50" s="3">
        <v>36</v>
      </c>
      <c r="T750" s="3" t="str" cm="1">
        <f t="array" ref="T75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50" s="3">
        <v>11</v>
      </c>
      <c r="V750" s="3" t="str" cm="1">
        <f t="array" ref="V75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50" s="3">
        <v>19</v>
      </c>
      <c r="X750" s="3" t="str" cm="1">
        <f t="array" ref="X75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51" spans="1:24" x14ac:dyDescent="0.25">
      <c r="A751" s="7">
        <v>529010627</v>
      </c>
      <c r="B751" t="s">
        <v>976</v>
      </c>
      <c r="C751" t="s">
        <v>1000</v>
      </c>
      <c r="D751" s="3">
        <v>1</v>
      </c>
      <c r="E751" s="3">
        <v>204</v>
      </c>
      <c r="F751" s="3">
        <v>213</v>
      </c>
      <c r="G751" s="3">
        <v>4</v>
      </c>
      <c r="H751" s="3" t="s">
        <v>6</v>
      </c>
      <c r="I751" s="3">
        <v>31</v>
      </c>
      <c r="J751" s="3" t="str" cm="1">
        <f t="array" ref="J75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751" s="3">
        <v>21</v>
      </c>
      <c r="L751" s="3" t="str" cm="1">
        <f t="array" ref="L75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51" s="3">
        <v>18</v>
      </c>
      <c r="N751" s="3" t="str" cm="1">
        <f t="array" ref="N75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751" s="3">
        <v>22</v>
      </c>
      <c r="P751" s="3" t="str" cm="1">
        <f t="array" ref="P75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751" s="3">
        <v>23</v>
      </c>
      <c r="R751" s="3" t="str" cm="1">
        <f t="array" ref="R75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751" s="3">
        <v>46</v>
      </c>
      <c r="T751" s="3" t="str" cm="1">
        <f t="array" ref="T75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751" s="3">
        <v>14</v>
      </c>
      <c r="V751" s="3" t="str" cm="1">
        <f t="array" ref="V75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51" s="3">
        <v>29</v>
      </c>
      <c r="X751" s="3" t="str" cm="1">
        <f t="array" ref="X75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752" spans="1:24" x14ac:dyDescent="0.25">
      <c r="A752" s="7">
        <v>529010578</v>
      </c>
      <c r="B752" t="s">
        <v>976</v>
      </c>
      <c r="C752" t="s">
        <v>1001</v>
      </c>
      <c r="D752" s="3">
        <v>4</v>
      </c>
      <c r="E752" s="3">
        <v>112</v>
      </c>
      <c r="F752" s="3">
        <v>166</v>
      </c>
      <c r="G752" s="3">
        <v>2</v>
      </c>
      <c r="H752" s="3" t="s">
        <v>8</v>
      </c>
      <c r="I752" s="3">
        <v>17</v>
      </c>
      <c r="J752" s="3" t="str" cm="1">
        <f t="array" ref="J75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52" s="3">
        <v>19</v>
      </c>
      <c r="L752" s="3" t="str" cm="1">
        <f t="array" ref="L75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52" s="3">
        <v>11</v>
      </c>
      <c r="N752" s="3" t="str" cm="1">
        <f t="array" ref="N75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52" s="3">
        <v>15</v>
      </c>
      <c r="P752" s="3" t="str" cm="1">
        <f t="array" ref="P75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52" s="3">
        <v>15</v>
      </c>
      <c r="R752" s="3" t="str" cm="1">
        <f t="array" ref="R75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52" s="3">
        <v>18</v>
      </c>
      <c r="T752" s="3" t="str" cm="1">
        <f t="array" ref="T75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52" s="3">
        <v>0</v>
      </c>
      <c r="V752" s="3" t="str" cm="1">
        <f t="array" ref="V75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752" s="3">
        <v>17</v>
      </c>
      <c r="X752" s="3" t="str" cm="1">
        <f t="array" ref="X75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53" spans="1:24" x14ac:dyDescent="0.25">
      <c r="A753" s="7">
        <v>529010440</v>
      </c>
      <c r="B753" t="s">
        <v>976</v>
      </c>
      <c r="C753" t="s">
        <v>1002</v>
      </c>
      <c r="D753" s="3">
        <v>5</v>
      </c>
      <c r="E753" s="3">
        <v>184</v>
      </c>
      <c r="F753" s="3">
        <v>208</v>
      </c>
      <c r="G753" s="3">
        <v>4</v>
      </c>
      <c r="H753" s="3" t="s">
        <v>6</v>
      </c>
      <c r="I753" s="3">
        <v>27</v>
      </c>
      <c r="J753" s="3" t="str" cm="1">
        <f t="array" ref="J75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753" s="3">
        <v>20</v>
      </c>
      <c r="L753" s="3" t="str" cm="1">
        <f t="array" ref="L75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53" s="3">
        <v>16</v>
      </c>
      <c r="N753" s="3" t="str" cm="1">
        <f t="array" ref="N75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53" s="3">
        <v>21</v>
      </c>
      <c r="P753" s="3" t="str" cm="1">
        <f t="array" ref="P75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753" s="3">
        <v>20</v>
      </c>
      <c r="R753" s="3" t="str" cm="1">
        <f t="array" ref="R75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53" s="3">
        <v>43</v>
      </c>
      <c r="T753" s="3" t="str" cm="1">
        <f t="array" ref="T75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753" s="3">
        <v>13</v>
      </c>
      <c r="V753" s="3" t="str" cm="1">
        <f t="array" ref="V75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53" s="3">
        <v>24</v>
      </c>
      <c r="X753" s="3" t="str" cm="1">
        <f t="array" ref="X75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54" spans="1:24" x14ac:dyDescent="0.25">
      <c r="A754" s="7">
        <v>529009942</v>
      </c>
      <c r="B754" t="s">
        <v>976</v>
      </c>
      <c r="C754" t="s">
        <v>1003</v>
      </c>
      <c r="D754" s="3">
        <v>2</v>
      </c>
      <c r="E754" s="3">
        <v>133</v>
      </c>
      <c r="F754" s="3">
        <v>197</v>
      </c>
      <c r="G754" s="3">
        <v>2</v>
      </c>
      <c r="H754" s="3" t="s">
        <v>8</v>
      </c>
      <c r="I754" s="3">
        <v>22</v>
      </c>
      <c r="J754" s="3" t="str" cm="1">
        <f t="array" ref="J75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54" s="3">
        <v>14</v>
      </c>
      <c r="L754" s="3" t="str" cm="1">
        <f t="array" ref="L75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54" s="3">
        <v>8</v>
      </c>
      <c r="N754" s="3" t="str" cm="1">
        <f t="array" ref="N75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54" s="3">
        <v>16</v>
      </c>
      <c r="P754" s="3" t="str" cm="1">
        <f t="array" ref="P75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54" s="3">
        <v>16</v>
      </c>
      <c r="R754" s="3" t="str" cm="1">
        <f t="array" ref="R75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54" s="3">
        <v>27</v>
      </c>
      <c r="T754" s="3" t="str" cm="1">
        <f t="array" ref="T75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54" s="3">
        <v>11</v>
      </c>
      <c r="V754" s="3" t="str" cm="1">
        <f t="array" ref="V75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54" s="3">
        <v>19</v>
      </c>
      <c r="X754" s="3" t="str" cm="1">
        <f t="array" ref="X75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55" spans="1:24" x14ac:dyDescent="0.25">
      <c r="A755" s="7">
        <v>529010666</v>
      </c>
      <c r="B755" t="s">
        <v>976</v>
      </c>
      <c r="C755" t="s">
        <v>1004</v>
      </c>
      <c r="D755" s="3">
        <v>6</v>
      </c>
      <c r="E755" s="3">
        <v>112</v>
      </c>
      <c r="F755" s="3">
        <v>192</v>
      </c>
      <c r="G755" s="3">
        <v>2</v>
      </c>
      <c r="H755" s="3" t="s">
        <v>8</v>
      </c>
      <c r="I755" s="3">
        <v>18</v>
      </c>
      <c r="J755" s="3" t="str" cm="1">
        <f t="array" ref="J75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55" s="3">
        <v>14</v>
      </c>
      <c r="L755" s="3" t="str" cm="1">
        <f t="array" ref="L75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55" s="3">
        <v>9</v>
      </c>
      <c r="N755" s="3" t="str" cm="1">
        <f t="array" ref="N75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55" s="3">
        <v>16</v>
      </c>
      <c r="P755" s="3" t="str" cm="1">
        <f t="array" ref="P75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55" s="3">
        <v>10</v>
      </c>
      <c r="R755" s="3" t="str" cm="1">
        <f t="array" ref="R75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755" s="3">
        <v>23</v>
      </c>
      <c r="T755" s="3" t="str" cm="1">
        <f t="array" ref="T75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55" s="3">
        <v>8</v>
      </c>
      <c r="V755" s="3" t="str" cm="1">
        <f t="array" ref="V75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55" s="3">
        <v>14</v>
      </c>
      <c r="X755" s="3" t="str" cm="1">
        <f t="array" ref="X75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756" spans="1:24" x14ac:dyDescent="0.25">
      <c r="A756" s="7">
        <v>529009999</v>
      </c>
      <c r="B756" t="s">
        <v>976</v>
      </c>
      <c r="C756" t="s">
        <v>1005</v>
      </c>
      <c r="D756" s="3">
        <v>2</v>
      </c>
      <c r="E756" s="3">
        <v>147</v>
      </c>
      <c r="F756" s="3">
        <v>197</v>
      </c>
      <c r="G756" s="3">
        <v>3</v>
      </c>
      <c r="H756" s="3" t="s">
        <v>5</v>
      </c>
      <c r="I756" s="3">
        <v>25</v>
      </c>
      <c r="J756" s="3" t="str" cm="1">
        <f t="array" ref="J75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56" s="3">
        <v>16</v>
      </c>
      <c r="L756" s="3" t="str" cm="1">
        <f t="array" ref="L75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56" s="3">
        <v>11</v>
      </c>
      <c r="N756" s="3" t="str" cm="1">
        <f t="array" ref="N75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56" s="3">
        <v>17</v>
      </c>
      <c r="P756" s="3" t="str" cm="1">
        <f t="array" ref="P75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56" s="3">
        <v>16</v>
      </c>
      <c r="R756" s="3" t="str" cm="1">
        <f t="array" ref="R75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56" s="3">
        <v>27</v>
      </c>
      <c r="T756" s="3" t="str" cm="1">
        <f t="array" ref="T75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56" s="3">
        <v>12</v>
      </c>
      <c r="V756" s="3" t="str" cm="1">
        <f t="array" ref="V75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56" s="3">
        <v>23</v>
      </c>
      <c r="X756" s="3" t="str" cm="1">
        <f t="array" ref="X75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57" spans="1:24" x14ac:dyDescent="0.25">
      <c r="A757" s="7">
        <v>529010433</v>
      </c>
      <c r="B757" t="s">
        <v>976</v>
      </c>
      <c r="C757" t="s">
        <v>1006</v>
      </c>
      <c r="D757" s="3">
        <v>4</v>
      </c>
      <c r="E757" s="3">
        <v>129</v>
      </c>
      <c r="F757" s="3">
        <v>166</v>
      </c>
      <c r="G757" s="3">
        <v>3</v>
      </c>
      <c r="H757" s="3" t="s">
        <v>5</v>
      </c>
      <c r="I757" s="3">
        <v>22</v>
      </c>
      <c r="J757" s="3" t="str" cm="1">
        <f t="array" ref="J75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57" s="3">
        <v>19</v>
      </c>
      <c r="L757" s="3" t="str" cm="1">
        <f t="array" ref="L75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57" s="3">
        <v>13</v>
      </c>
      <c r="N757" s="3" t="str" cm="1">
        <f t="array" ref="N75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57" s="3">
        <v>17</v>
      </c>
      <c r="P757" s="3" t="str" cm="1">
        <f t="array" ref="P75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57" s="3">
        <v>16</v>
      </c>
      <c r="R757" s="3" t="str" cm="1">
        <f t="array" ref="R75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57" s="3">
        <v>20</v>
      </c>
      <c r="T757" s="3" t="str" cm="1">
        <f t="array" ref="T75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57" s="3">
        <v>1</v>
      </c>
      <c r="V757" s="3" t="str" cm="1">
        <f t="array" ref="V75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57" s="3">
        <v>21</v>
      </c>
      <c r="X757" s="3" t="str" cm="1">
        <f t="array" ref="X75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58" spans="1:24" x14ac:dyDescent="0.25">
      <c r="A758" s="7">
        <v>529010514</v>
      </c>
      <c r="B758" t="s">
        <v>976</v>
      </c>
      <c r="C758" t="s">
        <v>1007</v>
      </c>
      <c r="D758" s="3">
        <v>6</v>
      </c>
      <c r="E758" s="3">
        <v>165</v>
      </c>
      <c r="F758" s="3">
        <v>192</v>
      </c>
      <c r="G758" s="3">
        <v>4</v>
      </c>
      <c r="H758" s="3" t="s">
        <v>6</v>
      </c>
      <c r="I758" s="3">
        <v>27</v>
      </c>
      <c r="J758" s="3" t="str" cm="1">
        <f t="array" ref="J75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758" s="3">
        <v>19</v>
      </c>
      <c r="L758" s="3" t="str" cm="1">
        <f t="array" ref="L75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58" s="3">
        <v>16</v>
      </c>
      <c r="N758" s="3" t="str" cm="1">
        <f t="array" ref="N75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758" s="3">
        <v>20</v>
      </c>
      <c r="P758" s="3" t="str" cm="1">
        <f t="array" ref="P75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758" s="3">
        <v>17</v>
      </c>
      <c r="R758" s="3" t="str" cm="1">
        <f t="array" ref="R75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58" s="3">
        <v>31</v>
      </c>
      <c r="T758" s="3" t="str" cm="1">
        <f t="array" ref="T75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758" s="3">
        <v>14</v>
      </c>
      <c r="V758" s="3" t="str" cm="1">
        <f t="array" ref="V75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58" s="3">
        <v>21</v>
      </c>
      <c r="X758" s="3" t="str" cm="1">
        <f t="array" ref="X75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59" spans="1:24" x14ac:dyDescent="0.25">
      <c r="A759" s="7">
        <v>529010419</v>
      </c>
      <c r="B759" t="s">
        <v>976</v>
      </c>
      <c r="C759" t="s">
        <v>1008</v>
      </c>
      <c r="D759" s="3">
        <v>6</v>
      </c>
      <c r="E759" s="3">
        <v>154</v>
      </c>
      <c r="F759" s="3">
        <v>192</v>
      </c>
      <c r="G759" s="3">
        <v>3</v>
      </c>
      <c r="H759" s="3" t="s">
        <v>5</v>
      </c>
      <c r="I759" s="3">
        <v>23</v>
      </c>
      <c r="J759" s="3" t="str" cm="1">
        <f t="array" ref="J75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59" s="3">
        <v>20</v>
      </c>
      <c r="L759" s="3" t="str" cm="1">
        <f t="array" ref="L75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59" s="3">
        <v>16</v>
      </c>
      <c r="N759" s="3" t="str" cm="1">
        <f t="array" ref="N75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759" s="3">
        <v>17</v>
      </c>
      <c r="P759" s="3" t="str" cm="1">
        <f t="array" ref="P75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59" s="3">
        <v>16</v>
      </c>
      <c r="R759" s="3" t="str" cm="1">
        <f t="array" ref="R75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59" s="3">
        <v>26</v>
      </c>
      <c r="T759" s="3" t="str" cm="1">
        <f t="array" ref="T75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59" s="3">
        <v>14</v>
      </c>
      <c r="V759" s="3" t="str" cm="1">
        <f t="array" ref="V75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59" s="3">
        <v>22</v>
      </c>
      <c r="X759" s="3" t="str" cm="1">
        <f t="array" ref="X75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60" spans="1:24" x14ac:dyDescent="0.25">
      <c r="A760" s="7">
        <v>529010384</v>
      </c>
      <c r="B760" t="s">
        <v>976</v>
      </c>
      <c r="C760" t="s">
        <v>1009</v>
      </c>
      <c r="D760" s="3">
        <v>2</v>
      </c>
      <c r="E760" s="3">
        <v>149</v>
      </c>
      <c r="F760" s="3">
        <v>197</v>
      </c>
      <c r="G760" s="3">
        <v>3</v>
      </c>
      <c r="H760" s="3" t="s">
        <v>5</v>
      </c>
      <c r="I760" s="3">
        <v>25</v>
      </c>
      <c r="J760" s="3" t="str" cm="1">
        <f t="array" ref="J76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60" s="3">
        <v>18</v>
      </c>
      <c r="L760" s="3" t="str" cm="1">
        <f t="array" ref="L76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60" s="3">
        <v>15</v>
      </c>
      <c r="N760" s="3" t="str" cm="1">
        <f t="array" ref="N76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60" s="3">
        <v>18</v>
      </c>
      <c r="P760" s="3" t="str" cm="1">
        <f t="array" ref="P76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60" s="3">
        <v>17</v>
      </c>
      <c r="R760" s="3" t="str" cm="1">
        <f t="array" ref="R76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60" s="3">
        <v>23</v>
      </c>
      <c r="T760" s="3" t="str" cm="1">
        <f t="array" ref="T76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60" s="3">
        <v>12</v>
      </c>
      <c r="V760" s="3" t="str" cm="1">
        <f t="array" ref="V76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60" s="3">
        <v>21</v>
      </c>
      <c r="X760" s="3" t="str" cm="1">
        <f t="array" ref="X76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61" spans="1:24" x14ac:dyDescent="0.25">
      <c r="A761" s="7">
        <v>529009950</v>
      </c>
      <c r="B761" t="s">
        <v>976</v>
      </c>
      <c r="C761" t="s">
        <v>1010</v>
      </c>
      <c r="D761" s="3">
        <v>2</v>
      </c>
      <c r="E761" s="3">
        <v>142</v>
      </c>
      <c r="F761" s="3">
        <v>197</v>
      </c>
      <c r="G761" s="3">
        <v>3</v>
      </c>
      <c r="H761" s="3" t="s">
        <v>5</v>
      </c>
      <c r="I761" s="3">
        <v>23</v>
      </c>
      <c r="J761" s="3" t="str" cm="1">
        <f t="array" ref="J76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61" s="3">
        <v>18</v>
      </c>
      <c r="L761" s="3" t="str" cm="1">
        <f t="array" ref="L76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61" s="3">
        <v>10</v>
      </c>
      <c r="N761" s="3" t="str" cm="1">
        <f t="array" ref="N76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61" s="3">
        <v>18</v>
      </c>
      <c r="P761" s="3" t="str" cm="1">
        <f t="array" ref="P76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61" s="3">
        <v>13</v>
      </c>
      <c r="R761" s="3" t="str" cm="1">
        <f t="array" ref="R76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61" s="3">
        <v>28</v>
      </c>
      <c r="T761" s="3" t="str" cm="1">
        <f t="array" ref="T76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61" s="3">
        <v>12</v>
      </c>
      <c r="V761" s="3" t="str" cm="1">
        <f t="array" ref="V76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61" s="3">
        <v>20</v>
      </c>
      <c r="X761" s="3" t="str" cm="1">
        <f t="array" ref="X76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62" spans="1:24" x14ac:dyDescent="0.25">
      <c r="A762" s="7">
        <v>529010472</v>
      </c>
      <c r="B762" t="s">
        <v>976</v>
      </c>
      <c r="C762" t="s">
        <v>1011</v>
      </c>
      <c r="D762" s="3">
        <v>4</v>
      </c>
      <c r="E762" s="3">
        <v>113</v>
      </c>
      <c r="F762" s="3">
        <v>166</v>
      </c>
      <c r="G762" s="3">
        <v>2</v>
      </c>
      <c r="H762" s="3" t="s">
        <v>8</v>
      </c>
      <c r="I762" s="3">
        <v>20</v>
      </c>
      <c r="J762" s="3" t="str" cm="1">
        <f t="array" ref="J76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62" s="3">
        <v>17</v>
      </c>
      <c r="L762" s="3" t="str" cm="1">
        <f t="array" ref="L76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62" s="3">
        <v>13</v>
      </c>
      <c r="N762" s="3" t="str" cm="1">
        <f t="array" ref="N76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62" s="3">
        <v>16</v>
      </c>
      <c r="P762" s="3" t="str" cm="1">
        <f t="array" ref="P76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62" s="3">
        <v>14</v>
      </c>
      <c r="R762" s="3" t="str" cm="1">
        <f t="array" ref="R76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62" s="3">
        <v>16</v>
      </c>
      <c r="T762" s="3" t="str" cm="1">
        <f t="array" ref="T76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762" s="3">
        <v>0</v>
      </c>
      <c r="V762" s="3" t="str" cm="1">
        <f t="array" ref="V76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762" s="3">
        <v>17</v>
      </c>
      <c r="X762" s="3" t="str" cm="1">
        <f t="array" ref="X76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63" spans="1:24" x14ac:dyDescent="0.25">
      <c r="A763" s="7">
        <v>529010521</v>
      </c>
      <c r="B763" t="s">
        <v>976</v>
      </c>
      <c r="C763" t="s">
        <v>1012</v>
      </c>
      <c r="D763" s="3">
        <v>1</v>
      </c>
      <c r="E763" s="3">
        <v>132</v>
      </c>
      <c r="F763" s="3">
        <v>213</v>
      </c>
      <c r="G763" s="3">
        <v>3</v>
      </c>
      <c r="H763" s="3" t="s">
        <v>5</v>
      </c>
      <c r="I763" s="3">
        <v>25</v>
      </c>
      <c r="J763" s="3" t="str" cm="1">
        <f t="array" ref="J76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63" s="3">
        <v>14</v>
      </c>
      <c r="L763" s="3" t="str" cm="1">
        <f t="array" ref="L76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63" s="3">
        <v>12</v>
      </c>
      <c r="N763" s="3" t="str" cm="1">
        <f t="array" ref="N76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63" s="3">
        <v>14</v>
      </c>
      <c r="P763" s="3" t="str" cm="1">
        <f t="array" ref="P76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763" s="3">
        <v>14</v>
      </c>
      <c r="R763" s="3" t="str" cm="1">
        <f t="array" ref="R76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63" s="3">
        <v>28</v>
      </c>
      <c r="T763" s="3" t="str" cm="1">
        <f t="array" ref="T76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763" s="3">
        <v>9</v>
      </c>
      <c r="V763" s="3" t="str" cm="1">
        <f t="array" ref="V76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63" s="3">
        <v>16</v>
      </c>
      <c r="X763" s="3" t="str" cm="1">
        <f t="array" ref="X76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764" spans="1:24" x14ac:dyDescent="0.25">
      <c r="A764" s="7">
        <v>529010602</v>
      </c>
      <c r="B764" t="s">
        <v>976</v>
      </c>
      <c r="C764" t="s">
        <v>1013</v>
      </c>
      <c r="D764" s="3">
        <v>6</v>
      </c>
      <c r="E764" s="3">
        <v>168</v>
      </c>
      <c r="F764" s="3">
        <v>192</v>
      </c>
      <c r="G764" s="3">
        <v>4</v>
      </c>
      <c r="H764" s="3" t="s">
        <v>6</v>
      </c>
      <c r="I764" s="3">
        <v>29</v>
      </c>
      <c r="J764" s="3" t="str" cm="1">
        <f t="array" ref="J76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764" s="3">
        <v>18</v>
      </c>
      <c r="L764" s="3" t="str" cm="1">
        <f t="array" ref="L76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64" s="3">
        <v>16</v>
      </c>
      <c r="N764" s="3" t="str" cm="1">
        <f t="array" ref="N76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764" s="3">
        <v>20</v>
      </c>
      <c r="P764" s="3" t="str" cm="1">
        <f t="array" ref="P76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764" s="3">
        <v>17</v>
      </c>
      <c r="R764" s="3" t="str" cm="1">
        <f t="array" ref="R76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64" s="3">
        <v>31</v>
      </c>
      <c r="T764" s="3" t="str" cm="1">
        <f t="array" ref="T76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764" s="3">
        <v>10</v>
      </c>
      <c r="V764" s="3" t="str" cm="1">
        <f t="array" ref="V76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64" s="3">
        <v>27</v>
      </c>
      <c r="X764" s="3" t="str" cm="1">
        <f t="array" ref="X76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765" spans="1:24" x14ac:dyDescent="0.25">
      <c r="A765" s="7">
        <v>529010553</v>
      </c>
      <c r="B765" t="s">
        <v>976</v>
      </c>
      <c r="C765" t="s">
        <v>1014</v>
      </c>
      <c r="D765" s="3">
        <v>1</v>
      </c>
      <c r="E765" s="3">
        <v>164</v>
      </c>
      <c r="F765" s="3">
        <v>213</v>
      </c>
      <c r="G765" s="3">
        <v>3</v>
      </c>
      <c r="H765" s="3" t="s">
        <v>5</v>
      </c>
      <c r="I765" s="3">
        <v>27</v>
      </c>
      <c r="J765" s="3" t="str" cm="1">
        <f t="array" ref="J76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765" s="3">
        <v>15</v>
      </c>
      <c r="L765" s="3" t="str" cm="1">
        <f t="array" ref="L76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65" s="3">
        <v>16</v>
      </c>
      <c r="N765" s="3" t="str" cm="1">
        <f t="array" ref="N76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65" s="3">
        <v>18</v>
      </c>
      <c r="P765" s="3" t="str" cm="1">
        <f t="array" ref="P76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65" s="3">
        <v>18</v>
      </c>
      <c r="R765" s="3" t="str" cm="1">
        <f t="array" ref="R76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65" s="3">
        <v>34</v>
      </c>
      <c r="T765" s="3" t="str" cm="1">
        <f t="array" ref="T76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65" s="3">
        <v>13</v>
      </c>
      <c r="V765" s="3" t="str" cm="1">
        <f t="array" ref="V76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65" s="3">
        <v>23</v>
      </c>
      <c r="X765" s="3" t="str" cm="1">
        <f t="array" ref="X76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66" spans="1:24" x14ac:dyDescent="0.25">
      <c r="A766" s="7">
        <v>529010546</v>
      </c>
      <c r="B766" t="s">
        <v>976</v>
      </c>
      <c r="C766" t="s">
        <v>1015</v>
      </c>
      <c r="D766" s="3">
        <v>6</v>
      </c>
      <c r="E766" s="3">
        <v>162</v>
      </c>
      <c r="F766" s="3">
        <v>192</v>
      </c>
      <c r="G766" s="3">
        <v>4</v>
      </c>
      <c r="H766" s="3" t="s">
        <v>6</v>
      </c>
      <c r="I766" s="3">
        <v>27</v>
      </c>
      <c r="J766" s="3" t="str" cm="1">
        <f t="array" ref="J76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766" s="3">
        <v>15</v>
      </c>
      <c r="L766" s="3" t="str" cm="1">
        <f t="array" ref="L76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66" s="3">
        <v>17</v>
      </c>
      <c r="N766" s="3" t="str" cm="1">
        <f t="array" ref="N76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766" s="3">
        <v>20</v>
      </c>
      <c r="P766" s="3" t="str" cm="1">
        <f t="array" ref="P76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766" s="3">
        <v>17</v>
      </c>
      <c r="R766" s="3" t="str" cm="1">
        <f t="array" ref="R76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66" s="3">
        <v>29</v>
      </c>
      <c r="T766" s="3" t="str" cm="1">
        <f t="array" ref="T76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66" s="3">
        <v>12</v>
      </c>
      <c r="V766" s="3" t="str" cm="1">
        <f t="array" ref="V76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66" s="3">
        <v>25</v>
      </c>
      <c r="X766" s="3" t="str" cm="1">
        <f t="array" ref="X76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767" spans="1:24" x14ac:dyDescent="0.25">
      <c r="A767" s="7">
        <v>530007932</v>
      </c>
      <c r="B767" t="s">
        <v>1016</v>
      </c>
      <c r="C767" t="s">
        <v>1017</v>
      </c>
      <c r="D767" s="3">
        <v>1</v>
      </c>
      <c r="E767" s="3">
        <v>189</v>
      </c>
      <c r="F767" s="3">
        <v>213</v>
      </c>
      <c r="G767" s="3">
        <v>4</v>
      </c>
      <c r="H767" s="3" t="s">
        <v>6</v>
      </c>
      <c r="I767" s="3">
        <v>27</v>
      </c>
      <c r="J767" s="3" t="str" cm="1">
        <f t="array" ref="J76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767" s="3">
        <v>19</v>
      </c>
      <c r="L767" s="3" t="str" cm="1">
        <f t="array" ref="L76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67" s="3">
        <v>16</v>
      </c>
      <c r="N767" s="3" t="str" cm="1">
        <f t="array" ref="N76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67" s="3">
        <v>21</v>
      </c>
      <c r="P767" s="3" t="str" cm="1">
        <f t="array" ref="P76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767" s="3">
        <v>21</v>
      </c>
      <c r="R767" s="3" t="str" cm="1">
        <f t="array" ref="R76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767" s="3">
        <v>47</v>
      </c>
      <c r="T767" s="3" t="str" cm="1">
        <f t="array" ref="T76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767" s="3">
        <v>13</v>
      </c>
      <c r="V767" s="3" t="str" cm="1">
        <f t="array" ref="V76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67" s="3">
        <v>25</v>
      </c>
      <c r="X767" s="3" t="str" cm="1">
        <f t="array" ref="X76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768" spans="1:24" x14ac:dyDescent="0.25">
      <c r="A768" s="7">
        <v>530007749</v>
      </c>
      <c r="B768" t="s">
        <v>1016</v>
      </c>
      <c r="C768" t="s">
        <v>1018</v>
      </c>
      <c r="D768" s="3">
        <v>1</v>
      </c>
      <c r="E768" s="3">
        <v>137</v>
      </c>
      <c r="F768" s="3">
        <v>213</v>
      </c>
      <c r="G768" s="3">
        <v>3</v>
      </c>
      <c r="H768" s="3" t="s">
        <v>5</v>
      </c>
      <c r="I768" s="3">
        <v>18</v>
      </c>
      <c r="J768" s="3" t="str" cm="1">
        <f t="array" ref="J76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68" s="3">
        <v>15</v>
      </c>
      <c r="L768" s="3" t="str" cm="1">
        <f t="array" ref="L76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68" s="3">
        <v>13</v>
      </c>
      <c r="N768" s="3" t="str" cm="1">
        <f t="array" ref="N76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68" s="3">
        <v>18</v>
      </c>
      <c r="P768" s="3" t="str" cm="1">
        <f t="array" ref="P76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68" s="3">
        <v>14</v>
      </c>
      <c r="R768" s="3" t="str" cm="1">
        <f t="array" ref="R76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68" s="3">
        <v>30</v>
      </c>
      <c r="T768" s="3" t="str" cm="1">
        <f t="array" ref="T76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68" s="3">
        <v>12</v>
      </c>
      <c r="V768" s="3" t="str" cm="1">
        <f t="array" ref="V76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68" s="3">
        <v>17</v>
      </c>
      <c r="X768" s="3" t="str" cm="1">
        <f t="array" ref="X76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69" spans="1:24" x14ac:dyDescent="0.25">
      <c r="A769" s="7">
        <v>530007971</v>
      </c>
      <c r="B769" t="s">
        <v>1016</v>
      </c>
      <c r="C769" t="s">
        <v>1019</v>
      </c>
      <c r="D769" s="3">
        <v>2</v>
      </c>
      <c r="E769" s="3">
        <v>138</v>
      </c>
      <c r="F769" s="3">
        <v>197</v>
      </c>
      <c r="G769" s="3">
        <v>3</v>
      </c>
      <c r="H769" s="3" t="s">
        <v>5</v>
      </c>
      <c r="I769" s="3">
        <v>19</v>
      </c>
      <c r="J769" s="3" t="str" cm="1">
        <f t="array" ref="J76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69" s="3">
        <v>14</v>
      </c>
      <c r="L769" s="3" t="str" cm="1">
        <f t="array" ref="L76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69" s="3">
        <v>15</v>
      </c>
      <c r="N769" s="3" t="str" cm="1">
        <f t="array" ref="N76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69" s="3">
        <v>18</v>
      </c>
      <c r="P769" s="3" t="str" cm="1">
        <f t="array" ref="P76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69" s="3">
        <v>16</v>
      </c>
      <c r="R769" s="3" t="str" cm="1">
        <f t="array" ref="R76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69" s="3">
        <v>27</v>
      </c>
      <c r="T769" s="3" t="str" cm="1">
        <f t="array" ref="T76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69" s="3">
        <v>7</v>
      </c>
      <c r="V769" s="3" t="str" cm="1">
        <f t="array" ref="V76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769" s="3">
        <v>22</v>
      </c>
      <c r="X769" s="3" t="str" cm="1">
        <f t="array" ref="X76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70" spans="1:24" x14ac:dyDescent="0.25">
      <c r="A770" s="7">
        <v>530008453</v>
      </c>
      <c r="B770" t="s">
        <v>1016</v>
      </c>
      <c r="C770" t="s">
        <v>1020</v>
      </c>
      <c r="D770" s="3">
        <v>6</v>
      </c>
      <c r="E770" s="3">
        <v>120</v>
      </c>
      <c r="F770" s="3">
        <v>192</v>
      </c>
      <c r="G770" s="3">
        <v>3</v>
      </c>
      <c r="H770" s="3" t="s">
        <v>5</v>
      </c>
      <c r="I770" s="3">
        <v>18</v>
      </c>
      <c r="J770" s="3" t="str" cm="1">
        <f t="array" ref="J77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70" s="3">
        <v>14</v>
      </c>
      <c r="L770" s="3" t="str" cm="1">
        <f t="array" ref="L77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70" s="3">
        <v>11</v>
      </c>
      <c r="N770" s="3" t="str" cm="1">
        <f t="array" ref="N77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70" s="3">
        <v>17</v>
      </c>
      <c r="P770" s="3" t="str" cm="1">
        <f t="array" ref="P77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70" s="3">
        <v>13</v>
      </c>
      <c r="R770" s="3" t="str" cm="1">
        <f t="array" ref="R77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70" s="3">
        <v>21</v>
      </c>
      <c r="T770" s="3" t="str" cm="1">
        <f t="array" ref="T77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770" s="3">
        <v>9</v>
      </c>
      <c r="V770" s="3" t="str" cm="1">
        <f t="array" ref="V77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70" s="3">
        <v>17</v>
      </c>
      <c r="X770" s="3" t="str" cm="1">
        <f t="array" ref="X77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71" spans="1:24" x14ac:dyDescent="0.25">
      <c r="A771" s="7">
        <v>530007298</v>
      </c>
      <c r="B771" t="s">
        <v>1016</v>
      </c>
      <c r="C771" t="s">
        <v>1021</v>
      </c>
      <c r="D771" s="3">
        <v>2</v>
      </c>
      <c r="E771" s="3">
        <v>130</v>
      </c>
      <c r="F771" s="3">
        <v>197</v>
      </c>
      <c r="G771" s="3">
        <v>3</v>
      </c>
      <c r="H771" s="3" t="s">
        <v>5</v>
      </c>
      <c r="I771" s="3">
        <v>20</v>
      </c>
      <c r="J771" s="3" t="str" cm="1">
        <f t="array" ref="J77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71" s="3">
        <v>13</v>
      </c>
      <c r="L771" s="3" t="str" cm="1">
        <f t="array" ref="L77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71" s="3">
        <v>13</v>
      </c>
      <c r="N771" s="3" t="str" cm="1">
        <f t="array" ref="N77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71" s="3">
        <v>14</v>
      </c>
      <c r="P771" s="3" t="str" cm="1">
        <f t="array" ref="P77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771" s="3">
        <v>17</v>
      </c>
      <c r="R771" s="3" t="str" cm="1">
        <f t="array" ref="R77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71" s="3">
        <v>25</v>
      </c>
      <c r="T771" s="3" t="str" cm="1">
        <f t="array" ref="T77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71" s="3">
        <v>10</v>
      </c>
      <c r="V771" s="3" t="str" cm="1">
        <f t="array" ref="V77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71" s="3">
        <v>18</v>
      </c>
      <c r="X771" s="3" t="str" cm="1">
        <f t="array" ref="X77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72" spans="1:24" x14ac:dyDescent="0.25">
      <c r="A772" s="7">
        <v>530009175</v>
      </c>
      <c r="B772" t="s">
        <v>1016</v>
      </c>
      <c r="C772" t="s">
        <v>1022</v>
      </c>
      <c r="D772" s="3">
        <v>2</v>
      </c>
      <c r="E772" s="3">
        <v>159</v>
      </c>
      <c r="F772" s="3">
        <v>197</v>
      </c>
      <c r="G772" s="3">
        <v>3</v>
      </c>
      <c r="H772" s="3" t="s">
        <v>5</v>
      </c>
      <c r="I772" s="3">
        <v>25</v>
      </c>
      <c r="J772" s="3" t="str" cm="1">
        <f t="array" ref="J77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72" s="3">
        <v>15</v>
      </c>
      <c r="L772" s="3" t="str" cm="1">
        <f t="array" ref="L77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72" s="3">
        <v>16</v>
      </c>
      <c r="N772" s="3" t="str" cm="1">
        <f t="array" ref="N77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772" s="3">
        <v>19</v>
      </c>
      <c r="P772" s="3" t="str" cm="1">
        <f t="array" ref="P77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72" s="3">
        <v>17</v>
      </c>
      <c r="R772" s="3" t="str" cm="1">
        <f t="array" ref="R77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72" s="3">
        <v>32</v>
      </c>
      <c r="T772" s="3" t="str" cm="1">
        <f t="array" ref="T77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772" s="3">
        <v>12</v>
      </c>
      <c r="V772" s="3" t="str" cm="1">
        <f t="array" ref="V77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72" s="3">
        <v>23</v>
      </c>
      <c r="X772" s="3" t="str" cm="1">
        <f t="array" ref="X77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73" spans="1:24" x14ac:dyDescent="0.25">
      <c r="A773" s="7">
        <v>530009418</v>
      </c>
      <c r="B773" t="s">
        <v>1016</v>
      </c>
      <c r="C773" t="s">
        <v>1023</v>
      </c>
      <c r="D773" s="3">
        <v>1</v>
      </c>
      <c r="E773" s="3">
        <v>165</v>
      </c>
      <c r="F773" s="3">
        <v>213</v>
      </c>
      <c r="G773" s="3">
        <v>3</v>
      </c>
      <c r="H773" s="3" t="s">
        <v>5</v>
      </c>
      <c r="I773" s="3">
        <v>23</v>
      </c>
      <c r="J773" s="3" t="str" cm="1">
        <f t="array" ref="J77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73" s="3">
        <v>18</v>
      </c>
      <c r="L773" s="3" t="str" cm="1">
        <f t="array" ref="L77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73" s="3">
        <v>16</v>
      </c>
      <c r="N773" s="3" t="str" cm="1">
        <f t="array" ref="N77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73" s="3">
        <v>20</v>
      </c>
      <c r="P773" s="3" t="str" cm="1">
        <f t="array" ref="P77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773" s="3">
        <v>19</v>
      </c>
      <c r="R773" s="3" t="str" cm="1">
        <f t="array" ref="R77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73" s="3">
        <v>33</v>
      </c>
      <c r="T773" s="3" t="str" cm="1">
        <f t="array" ref="T77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73" s="3">
        <v>13</v>
      </c>
      <c r="V773" s="3" t="str" cm="1">
        <f t="array" ref="V77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73" s="3">
        <v>23</v>
      </c>
      <c r="X773" s="3" t="str" cm="1">
        <f t="array" ref="X77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74" spans="1:24" x14ac:dyDescent="0.25">
      <c r="A774" s="7">
        <v>530007763</v>
      </c>
      <c r="B774" t="s">
        <v>1016</v>
      </c>
      <c r="C774" t="s">
        <v>1024</v>
      </c>
      <c r="D774" s="3">
        <v>6</v>
      </c>
      <c r="E774" s="3">
        <v>105</v>
      </c>
      <c r="F774" s="3">
        <v>192</v>
      </c>
      <c r="G774" s="3">
        <v>2</v>
      </c>
      <c r="H774" s="3" t="s">
        <v>8</v>
      </c>
      <c r="I774" s="3">
        <v>17</v>
      </c>
      <c r="J774" s="3" t="str" cm="1">
        <f t="array" ref="J77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74" s="3">
        <v>12</v>
      </c>
      <c r="L774" s="3" t="str" cm="1">
        <f t="array" ref="L77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774" s="3">
        <v>7</v>
      </c>
      <c r="N774" s="3" t="str" cm="1">
        <f t="array" ref="N77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74" s="3">
        <v>15</v>
      </c>
      <c r="P774" s="3" t="str" cm="1">
        <f t="array" ref="P77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774" s="3">
        <v>11</v>
      </c>
      <c r="R774" s="3" t="str" cm="1">
        <f t="array" ref="R77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774" s="3">
        <v>18</v>
      </c>
      <c r="T774" s="3" t="str" cm="1">
        <f t="array" ref="T77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774" s="3">
        <v>10</v>
      </c>
      <c r="V774" s="3" t="str" cm="1">
        <f t="array" ref="V77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74" s="3">
        <v>15</v>
      </c>
      <c r="X774" s="3" t="str" cm="1">
        <f t="array" ref="X77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775" spans="1:24" x14ac:dyDescent="0.25">
      <c r="A775" s="7">
        <v>530007530</v>
      </c>
      <c r="B775" t="s">
        <v>1016</v>
      </c>
      <c r="C775" t="s">
        <v>1025</v>
      </c>
      <c r="D775" s="3">
        <v>2</v>
      </c>
      <c r="E775" s="3">
        <v>143</v>
      </c>
      <c r="F775" s="3">
        <v>197</v>
      </c>
      <c r="G775" s="3">
        <v>3</v>
      </c>
      <c r="H775" s="3" t="s">
        <v>5</v>
      </c>
      <c r="I775" s="3">
        <v>22</v>
      </c>
      <c r="J775" s="3" t="str" cm="1">
        <f t="array" ref="J77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75" s="3">
        <v>17</v>
      </c>
      <c r="L775" s="3" t="str" cm="1">
        <f t="array" ref="L77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75" s="3">
        <v>11</v>
      </c>
      <c r="N775" s="3" t="str" cm="1">
        <f t="array" ref="N77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75" s="3">
        <v>17</v>
      </c>
      <c r="P775" s="3" t="str" cm="1">
        <f t="array" ref="P77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75" s="3">
        <v>18</v>
      </c>
      <c r="R775" s="3" t="str" cm="1">
        <f t="array" ref="R77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75" s="3">
        <v>26</v>
      </c>
      <c r="T775" s="3" t="str" cm="1">
        <f t="array" ref="T77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75" s="3">
        <v>11</v>
      </c>
      <c r="V775" s="3" t="str" cm="1">
        <f t="array" ref="V77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75" s="3">
        <v>21</v>
      </c>
      <c r="X775" s="3" t="str" cm="1">
        <f t="array" ref="X77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76" spans="1:24" x14ac:dyDescent="0.25">
      <c r="A776" s="7">
        <v>530007555</v>
      </c>
      <c r="B776" t="s">
        <v>1016</v>
      </c>
      <c r="C776" t="s">
        <v>1026</v>
      </c>
      <c r="D776" s="3">
        <v>2</v>
      </c>
      <c r="E776" s="3">
        <v>138</v>
      </c>
      <c r="F776" s="3">
        <v>197</v>
      </c>
      <c r="G776" s="3">
        <v>3</v>
      </c>
      <c r="H776" s="3" t="s">
        <v>5</v>
      </c>
      <c r="I776" s="3">
        <v>21</v>
      </c>
      <c r="J776" s="3" t="str" cm="1">
        <f t="array" ref="J77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76" s="3">
        <v>13</v>
      </c>
      <c r="L776" s="3" t="str" cm="1">
        <f t="array" ref="L77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76" s="3">
        <v>12</v>
      </c>
      <c r="N776" s="3" t="str" cm="1">
        <f t="array" ref="N77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76" s="3">
        <v>16</v>
      </c>
      <c r="P776" s="3" t="str" cm="1">
        <f t="array" ref="P77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76" s="3">
        <v>17</v>
      </c>
      <c r="R776" s="3" t="str" cm="1">
        <f t="array" ref="R77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76" s="3">
        <v>27</v>
      </c>
      <c r="T776" s="3" t="str" cm="1">
        <f t="array" ref="T77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76" s="3">
        <v>11</v>
      </c>
      <c r="V776" s="3" t="str" cm="1">
        <f t="array" ref="V77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76" s="3">
        <v>21</v>
      </c>
      <c r="X776" s="3" t="str" cm="1">
        <f t="array" ref="X77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77" spans="1:24" x14ac:dyDescent="0.25">
      <c r="A777" s="7">
        <v>530007837</v>
      </c>
      <c r="B777" t="s">
        <v>1016</v>
      </c>
      <c r="C777" t="s">
        <v>1027</v>
      </c>
      <c r="D777" s="3">
        <v>1</v>
      </c>
      <c r="E777" s="3">
        <v>141</v>
      </c>
      <c r="F777" s="3">
        <v>213</v>
      </c>
      <c r="G777" s="3">
        <v>3</v>
      </c>
      <c r="H777" s="3" t="s">
        <v>5</v>
      </c>
      <c r="I777" s="3">
        <v>18</v>
      </c>
      <c r="J777" s="3" t="str" cm="1">
        <f t="array" ref="J77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77" s="3">
        <v>13</v>
      </c>
      <c r="L777" s="3" t="str" cm="1">
        <f t="array" ref="L77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77" s="3">
        <v>15</v>
      </c>
      <c r="N777" s="3" t="str" cm="1">
        <f t="array" ref="N77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77" s="3">
        <v>19</v>
      </c>
      <c r="P777" s="3" t="str" cm="1">
        <f t="array" ref="P77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77" s="3">
        <v>19</v>
      </c>
      <c r="R777" s="3" t="str" cm="1">
        <f t="array" ref="R77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77" s="3">
        <v>31</v>
      </c>
      <c r="T777" s="3" t="str" cm="1">
        <f t="array" ref="T77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77" s="3">
        <v>8</v>
      </c>
      <c r="V777" s="3" t="str" cm="1">
        <f t="array" ref="V77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77" s="3">
        <v>18</v>
      </c>
      <c r="X777" s="3" t="str" cm="1">
        <f t="array" ref="X77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78" spans="1:24" x14ac:dyDescent="0.25">
      <c r="A778" s="7">
        <v>530007636</v>
      </c>
      <c r="B778" t="s">
        <v>1016</v>
      </c>
      <c r="C778" t="s">
        <v>1028</v>
      </c>
      <c r="D778" s="3">
        <v>2</v>
      </c>
      <c r="E778" s="3">
        <v>142</v>
      </c>
      <c r="F778" s="3">
        <v>197</v>
      </c>
      <c r="G778" s="3">
        <v>3</v>
      </c>
      <c r="H778" s="3" t="s">
        <v>5</v>
      </c>
      <c r="I778" s="3">
        <v>20</v>
      </c>
      <c r="J778" s="3" t="str" cm="1">
        <f t="array" ref="J77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78" s="3">
        <v>16</v>
      </c>
      <c r="L778" s="3" t="str" cm="1">
        <f t="array" ref="L77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78" s="3">
        <v>14</v>
      </c>
      <c r="N778" s="3" t="str" cm="1">
        <f t="array" ref="N77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78" s="3">
        <v>20</v>
      </c>
      <c r="P778" s="3" t="str" cm="1">
        <f t="array" ref="P77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778" s="3">
        <v>12</v>
      </c>
      <c r="R778" s="3" t="str" cm="1">
        <f t="array" ref="R77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778" s="3">
        <v>27</v>
      </c>
      <c r="T778" s="3" t="str" cm="1">
        <f t="array" ref="T77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78" s="3">
        <v>13</v>
      </c>
      <c r="V778" s="3" t="str" cm="1">
        <f t="array" ref="V77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78" s="3">
        <v>20</v>
      </c>
      <c r="X778" s="3" t="str" cm="1">
        <f t="array" ref="X77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79" spans="1:24" x14ac:dyDescent="0.25">
      <c r="A779" s="7">
        <v>530005903</v>
      </c>
      <c r="B779" t="s">
        <v>1016</v>
      </c>
      <c r="C779" t="s">
        <v>1029</v>
      </c>
      <c r="D779" s="3">
        <v>2</v>
      </c>
      <c r="E779" s="3">
        <v>93</v>
      </c>
      <c r="F779" s="3">
        <v>197</v>
      </c>
      <c r="G779" s="3">
        <v>2</v>
      </c>
      <c r="H779" s="3" t="s">
        <v>8</v>
      </c>
      <c r="I779" s="3">
        <v>11</v>
      </c>
      <c r="J779" s="3" t="str" cm="1">
        <f t="array" ref="J77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779" s="3">
        <v>13</v>
      </c>
      <c r="L779" s="3" t="str" cm="1">
        <f t="array" ref="L77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79" s="3">
        <v>13</v>
      </c>
      <c r="N779" s="3" t="str" cm="1">
        <f t="array" ref="N77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79" s="3">
        <v>13</v>
      </c>
      <c r="P779" s="3" t="str" cm="1">
        <f t="array" ref="P77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779" s="3">
        <v>9</v>
      </c>
      <c r="R779" s="3" t="str" cm="1">
        <f t="array" ref="R77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779" s="3">
        <v>18</v>
      </c>
      <c r="T779" s="3" t="str" cm="1">
        <f t="array" ref="T77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779" s="3">
        <v>6</v>
      </c>
      <c r="V779" s="3" t="str" cm="1">
        <f t="array" ref="V77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779" s="3">
        <v>10</v>
      </c>
      <c r="X779" s="3" t="str" cm="1">
        <f t="array" ref="X77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780" spans="1:24" x14ac:dyDescent="0.25">
      <c r="A780" s="7">
        <v>530007900</v>
      </c>
      <c r="B780" t="s">
        <v>1016</v>
      </c>
      <c r="C780" t="s">
        <v>1030</v>
      </c>
      <c r="D780" s="3">
        <v>6</v>
      </c>
      <c r="E780" s="3">
        <v>132</v>
      </c>
      <c r="F780" s="3">
        <v>192</v>
      </c>
      <c r="G780" s="3">
        <v>3</v>
      </c>
      <c r="H780" s="3" t="s">
        <v>5</v>
      </c>
      <c r="I780" s="3">
        <v>24</v>
      </c>
      <c r="J780" s="3" t="str" cm="1">
        <f t="array" ref="J78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80" s="3">
        <v>15</v>
      </c>
      <c r="L780" s="3" t="str" cm="1">
        <f t="array" ref="L78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80" s="3">
        <v>12</v>
      </c>
      <c r="N780" s="3" t="str" cm="1">
        <f t="array" ref="N78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80" s="3">
        <v>15</v>
      </c>
      <c r="P780" s="3" t="str" cm="1">
        <f t="array" ref="P78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780" s="3">
        <v>16</v>
      </c>
      <c r="R780" s="3" t="str" cm="1">
        <f t="array" ref="R78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80" s="3">
        <v>20</v>
      </c>
      <c r="T780" s="3" t="str" cm="1">
        <f t="array" ref="T78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780" s="3">
        <v>8</v>
      </c>
      <c r="V780" s="3" t="str" cm="1">
        <f t="array" ref="V78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80" s="3">
        <v>22</v>
      </c>
      <c r="X780" s="3" t="str" cm="1">
        <f t="array" ref="X78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81" spans="1:24" x14ac:dyDescent="0.25">
      <c r="A781" s="7">
        <v>530005974</v>
      </c>
      <c r="B781" t="s">
        <v>1016</v>
      </c>
      <c r="C781" t="s">
        <v>1031</v>
      </c>
      <c r="D781" s="3">
        <v>1</v>
      </c>
      <c r="E781" s="3">
        <v>137</v>
      </c>
      <c r="F781" s="3">
        <v>213</v>
      </c>
      <c r="G781" s="3">
        <v>3</v>
      </c>
      <c r="H781" s="3" t="s">
        <v>5</v>
      </c>
      <c r="I781" s="3">
        <v>23</v>
      </c>
      <c r="J781" s="3" t="str" cm="1">
        <f t="array" ref="J78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81" s="3">
        <v>14</v>
      </c>
      <c r="L781" s="3" t="str" cm="1">
        <f t="array" ref="L78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81" s="3">
        <v>12</v>
      </c>
      <c r="N781" s="3" t="str" cm="1">
        <f t="array" ref="N78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81" s="3">
        <v>17</v>
      </c>
      <c r="P781" s="3" t="str" cm="1">
        <f t="array" ref="P78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81" s="3">
        <v>16</v>
      </c>
      <c r="R781" s="3" t="str" cm="1">
        <f t="array" ref="R78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81" s="3">
        <v>30</v>
      </c>
      <c r="T781" s="3" t="str" cm="1">
        <f t="array" ref="T78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81" s="3">
        <v>9</v>
      </c>
      <c r="V781" s="3" t="str" cm="1">
        <f t="array" ref="V78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81" s="3">
        <v>16</v>
      </c>
      <c r="X781" s="3" t="str" cm="1">
        <f t="array" ref="X78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782" spans="1:24" x14ac:dyDescent="0.25">
      <c r="A782" s="7">
        <v>530009440</v>
      </c>
      <c r="B782" t="s">
        <v>1016</v>
      </c>
      <c r="C782" t="s">
        <v>1032</v>
      </c>
      <c r="D782" s="3">
        <v>1</v>
      </c>
      <c r="E782" s="3">
        <v>140</v>
      </c>
      <c r="F782" s="3">
        <v>213</v>
      </c>
      <c r="G782" s="3">
        <v>3</v>
      </c>
      <c r="H782" s="3" t="s">
        <v>5</v>
      </c>
      <c r="I782" s="3">
        <v>18</v>
      </c>
      <c r="J782" s="3" t="str" cm="1">
        <f t="array" ref="J78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82" s="3">
        <v>14</v>
      </c>
      <c r="L782" s="3" t="str" cm="1">
        <f t="array" ref="L78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82" s="3">
        <v>13</v>
      </c>
      <c r="N782" s="3" t="str" cm="1">
        <f t="array" ref="N78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82" s="3">
        <v>18</v>
      </c>
      <c r="P782" s="3" t="str" cm="1">
        <f t="array" ref="P78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82" s="3">
        <v>16</v>
      </c>
      <c r="R782" s="3" t="str" cm="1">
        <f t="array" ref="R78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82" s="3">
        <v>35</v>
      </c>
      <c r="T782" s="3" t="str" cm="1">
        <f t="array" ref="T78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82" s="3">
        <v>9</v>
      </c>
      <c r="V782" s="3" t="str" cm="1">
        <f t="array" ref="V78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82" s="3">
        <v>17</v>
      </c>
      <c r="X782" s="3" t="str" cm="1">
        <f t="array" ref="X78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83" spans="1:24" x14ac:dyDescent="0.25">
      <c r="A783" s="7">
        <v>530007629</v>
      </c>
      <c r="B783" t="s">
        <v>1016</v>
      </c>
      <c r="C783" t="s">
        <v>1033</v>
      </c>
      <c r="D783" s="3">
        <v>2</v>
      </c>
      <c r="E783" s="3">
        <v>141</v>
      </c>
      <c r="F783" s="3">
        <v>197</v>
      </c>
      <c r="G783" s="3">
        <v>3</v>
      </c>
      <c r="H783" s="3" t="s">
        <v>5</v>
      </c>
      <c r="I783" s="3">
        <v>22</v>
      </c>
      <c r="J783" s="3" t="str" cm="1">
        <f t="array" ref="J78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83" s="3">
        <v>14</v>
      </c>
      <c r="L783" s="3" t="str" cm="1">
        <f t="array" ref="L78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83" s="3">
        <v>14</v>
      </c>
      <c r="N783" s="3" t="str" cm="1">
        <f t="array" ref="N78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83" s="3">
        <v>17</v>
      </c>
      <c r="P783" s="3" t="str" cm="1">
        <f t="array" ref="P78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83" s="3">
        <v>16</v>
      </c>
      <c r="R783" s="3" t="str" cm="1">
        <f t="array" ref="R78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83" s="3">
        <v>29</v>
      </c>
      <c r="T783" s="3" t="str" cm="1">
        <f t="array" ref="T78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83" s="3">
        <v>9</v>
      </c>
      <c r="V783" s="3" t="str" cm="1">
        <f t="array" ref="V78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83" s="3">
        <v>20</v>
      </c>
      <c r="X783" s="3" t="str" cm="1">
        <f t="array" ref="X78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84" spans="1:24" x14ac:dyDescent="0.25">
      <c r="A784" s="7">
        <v>530006431</v>
      </c>
      <c r="B784" t="s">
        <v>1016</v>
      </c>
      <c r="C784" t="s">
        <v>1034</v>
      </c>
      <c r="D784" s="3">
        <v>1</v>
      </c>
      <c r="E784" s="3">
        <v>129</v>
      </c>
      <c r="F784" s="3">
        <v>213</v>
      </c>
      <c r="G784" s="3">
        <v>3</v>
      </c>
      <c r="H784" s="3" t="s">
        <v>5</v>
      </c>
      <c r="I784" s="3">
        <v>18</v>
      </c>
      <c r="J784" s="3" t="str" cm="1">
        <f t="array" ref="J78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84" s="3">
        <v>13</v>
      </c>
      <c r="L784" s="3" t="str" cm="1">
        <f t="array" ref="L78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84" s="3">
        <v>14</v>
      </c>
      <c r="N784" s="3" t="str" cm="1">
        <f t="array" ref="N78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84" s="3">
        <v>14</v>
      </c>
      <c r="P784" s="3" t="str" cm="1">
        <f t="array" ref="P78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784" s="3">
        <v>16</v>
      </c>
      <c r="R784" s="3" t="str" cm="1">
        <f t="array" ref="R78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84" s="3">
        <v>29</v>
      </c>
      <c r="T784" s="3" t="str" cm="1">
        <f t="array" ref="T78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84" s="3">
        <v>9</v>
      </c>
      <c r="V784" s="3" t="str" cm="1">
        <f t="array" ref="V78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84" s="3">
        <v>16</v>
      </c>
      <c r="X784" s="3" t="str" cm="1">
        <f t="array" ref="X78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785" spans="1:24" x14ac:dyDescent="0.25">
      <c r="A785" s="7">
        <v>530005727</v>
      </c>
      <c r="B785" t="s">
        <v>1016</v>
      </c>
      <c r="C785" t="s">
        <v>1035</v>
      </c>
      <c r="D785" s="3">
        <v>2</v>
      </c>
      <c r="E785" s="3">
        <v>148</v>
      </c>
      <c r="F785" s="3">
        <v>197</v>
      </c>
      <c r="G785" s="3">
        <v>3</v>
      </c>
      <c r="H785" s="3" t="s">
        <v>5</v>
      </c>
      <c r="I785" s="3">
        <v>25</v>
      </c>
      <c r="J785" s="3" t="str" cm="1">
        <f t="array" ref="J78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85" s="3">
        <v>16</v>
      </c>
      <c r="L785" s="3" t="str" cm="1">
        <f t="array" ref="L78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85" s="3">
        <v>14</v>
      </c>
      <c r="N785" s="3" t="str" cm="1">
        <f t="array" ref="N78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85" s="3">
        <v>17</v>
      </c>
      <c r="P785" s="3" t="str" cm="1">
        <f t="array" ref="P78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85" s="3">
        <v>17</v>
      </c>
      <c r="R785" s="3" t="str" cm="1">
        <f t="array" ref="R78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85" s="3">
        <v>25</v>
      </c>
      <c r="T785" s="3" t="str" cm="1">
        <f t="array" ref="T78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85" s="3">
        <v>10</v>
      </c>
      <c r="V785" s="3" t="str" cm="1">
        <f t="array" ref="V78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85" s="3">
        <v>24</v>
      </c>
      <c r="X785" s="3" t="str" cm="1">
        <f t="array" ref="X78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86" spans="1:24" x14ac:dyDescent="0.25">
      <c r="A786" s="7">
        <v>530005484</v>
      </c>
      <c r="B786" t="s">
        <v>1016</v>
      </c>
      <c r="C786" t="s">
        <v>1036</v>
      </c>
      <c r="D786" s="3">
        <v>2</v>
      </c>
      <c r="E786" s="3">
        <v>165</v>
      </c>
      <c r="F786" s="3">
        <v>197</v>
      </c>
      <c r="G786" s="3">
        <v>4</v>
      </c>
      <c r="H786" s="3" t="s">
        <v>6</v>
      </c>
      <c r="I786" s="3">
        <v>24</v>
      </c>
      <c r="J786" s="3" t="str" cm="1">
        <f t="array" ref="J78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86" s="3">
        <v>17</v>
      </c>
      <c r="L786" s="3" t="str" cm="1">
        <f t="array" ref="L78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86" s="3">
        <v>16</v>
      </c>
      <c r="N786" s="3" t="str" cm="1">
        <f t="array" ref="N78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786" s="3">
        <v>22</v>
      </c>
      <c r="P786" s="3" t="str" cm="1">
        <f t="array" ref="P78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786" s="3">
        <v>20</v>
      </c>
      <c r="R786" s="3" t="str" cm="1">
        <f t="array" ref="R78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786" s="3">
        <v>26</v>
      </c>
      <c r="T786" s="3" t="str" cm="1">
        <f t="array" ref="T78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86" s="3">
        <v>13</v>
      </c>
      <c r="V786" s="3" t="str" cm="1">
        <f t="array" ref="V78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786" s="3">
        <v>27</v>
      </c>
      <c r="X786" s="3" t="str" cm="1">
        <f t="array" ref="X78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787" spans="1:24" x14ac:dyDescent="0.25">
      <c r="A787" s="7">
        <v>530009231</v>
      </c>
      <c r="B787" t="s">
        <v>1016</v>
      </c>
      <c r="C787" t="s">
        <v>1037</v>
      </c>
      <c r="D787" s="3">
        <v>1</v>
      </c>
      <c r="E787" s="3">
        <v>163</v>
      </c>
      <c r="F787" s="3">
        <v>213</v>
      </c>
      <c r="G787" s="3">
        <v>3</v>
      </c>
      <c r="H787" s="3" t="s">
        <v>5</v>
      </c>
      <c r="I787" s="3">
        <v>23</v>
      </c>
      <c r="J787" s="3" t="str" cm="1">
        <f t="array" ref="J78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87" s="3">
        <v>15</v>
      </c>
      <c r="L787" s="3" t="str" cm="1">
        <f t="array" ref="L78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87" s="3">
        <v>13</v>
      </c>
      <c r="N787" s="3" t="str" cm="1">
        <f t="array" ref="N78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87" s="3">
        <v>18</v>
      </c>
      <c r="P787" s="3" t="str" cm="1">
        <f t="array" ref="P78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87" s="3">
        <v>17</v>
      </c>
      <c r="R787" s="3" t="str" cm="1">
        <f t="array" ref="R78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87" s="3">
        <v>44</v>
      </c>
      <c r="T787" s="3" t="str" cm="1">
        <f t="array" ref="T78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787" s="3">
        <v>10</v>
      </c>
      <c r="V787" s="3" t="str" cm="1">
        <f t="array" ref="V78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87" s="3">
        <v>23</v>
      </c>
      <c r="X787" s="3" t="str" cm="1">
        <f t="array" ref="X78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88" spans="1:24" x14ac:dyDescent="0.25">
      <c r="A788" s="7">
        <v>530007467</v>
      </c>
      <c r="B788" t="s">
        <v>1016</v>
      </c>
      <c r="C788" t="s">
        <v>1038</v>
      </c>
      <c r="D788" s="3">
        <v>1</v>
      </c>
      <c r="E788" s="3">
        <v>160</v>
      </c>
      <c r="F788" s="3">
        <v>213</v>
      </c>
      <c r="G788" s="3">
        <v>3</v>
      </c>
      <c r="H788" s="3" t="s">
        <v>5</v>
      </c>
      <c r="I788" s="3">
        <v>25</v>
      </c>
      <c r="J788" s="3" t="str" cm="1">
        <f t="array" ref="J78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88" s="3">
        <v>15</v>
      </c>
      <c r="L788" s="3" t="str" cm="1">
        <f t="array" ref="L78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88" s="3">
        <v>16</v>
      </c>
      <c r="N788" s="3" t="str" cm="1">
        <f t="array" ref="N78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88" s="3">
        <v>19</v>
      </c>
      <c r="P788" s="3" t="str" cm="1">
        <f t="array" ref="P78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88" s="3">
        <v>15</v>
      </c>
      <c r="R788" s="3" t="str" cm="1">
        <f t="array" ref="R78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88" s="3">
        <v>35</v>
      </c>
      <c r="T788" s="3" t="str" cm="1">
        <f t="array" ref="T78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88" s="3">
        <v>11</v>
      </c>
      <c r="V788" s="3" t="str" cm="1">
        <f t="array" ref="V78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88" s="3">
        <v>24</v>
      </c>
      <c r="X788" s="3" t="str" cm="1">
        <f t="array" ref="X78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89" spans="1:24" x14ac:dyDescent="0.25">
      <c r="A789" s="7">
        <v>530007594</v>
      </c>
      <c r="B789" t="s">
        <v>1016</v>
      </c>
      <c r="C789" t="s">
        <v>1039</v>
      </c>
      <c r="D789" s="3">
        <v>1</v>
      </c>
      <c r="E789" s="3">
        <v>149</v>
      </c>
      <c r="F789" s="3">
        <v>213</v>
      </c>
      <c r="G789" s="3">
        <v>3</v>
      </c>
      <c r="H789" s="3" t="s">
        <v>5</v>
      </c>
      <c r="I789" s="3">
        <v>20</v>
      </c>
      <c r="J789" s="3" t="str" cm="1">
        <f t="array" ref="J78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89" s="3">
        <v>15</v>
      </c>
      <c r="L789" s="3" t="str" cm="1">
        <f t="array" ref="L78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89" s="3">
        <v>15</v>
      </c>
      <c r="N789" s="3" t="str" cm="1">
        <f t="array" ref="N78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89" s="3">
        <v>19</v>
      </c>
      <c r="P789" s="3" t="str" cm="1">
        <f t="array" ref="P78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89" s="3">
        <v>17</v>
      </c>
      <c r="R789" s="3" t="str" cm="1">
        <f t="array" ref="R78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89" s="3">
        <v>32</v>
      </c>
      <c r="T789" s="3" t="str" cm="1">
        <f t="array" ref="T78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89" s="3">
        <v>10</v>
      </c>
      <c r="V789" s="3" t="str" cm="1">
        <f t="array" ref="V78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89" s="3">
        <v>21</v>
      </c>
      <c r="X789" s="3" t="str" cm="1">
        <f t="array" ref="X78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90" spans="1:24" x14ac:dyDescent="0.25">
      <c r="A790" s="7">
        <v>530007795</v>
      </c>
      <c r="B790" t="s">
        <v>1016</v>
      </c>
      <c r="C790" t="s">
        <v>1040</v>
      </c>
      <c r="D790" s="3">
        <v>1</v>
      </c>
      <c r="E790" s="3">
        <v>144</v>
      </c>
      <c r="F790" s="3">
        <v>213</v>
      </c>
      <c r="G790" s="3">
        <v>3</v>
      </c>
      <c r="H790" s="3" t="s">
        <v>5</v>
      </c>
      <c r="I790" s="3">
        <v>21</v>
      </c>
      <c r="J790" s="3" t="str" cm="1">
        <f t="array" ref="J79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90" s="3">
        <v>13</v>
      </c>
      <c r="L790" s="3" t="str" cm="1">
        <f t="array" ref="L79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90" s="3">
        <v>15</v>
      </c>
      <c r="N790" s="3" t="str" cm="1">
        <f t="array" ref="N79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90" s="3">
        <v>17</v>
      </c>
      <c r="P790" s="3" t="str" cm="1">
        <f t="array" ref="P79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90" s="3">
        <v>14</v>
      </c>
      <c r="R790" s="3" t="str" cm="1">
        <f t="array" ref="R79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90" s="3">
        <v>33</v>
      </c>
      <c r="T790" s="3" t="str" cm="1">
        <f t="array" ref="T79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90" s="3">
        <v>11</v>
      </c>
      <c r="V790" s="3" t="str" cm="1">
        <f t="array" ref="V79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90" s="3">
        <v>20</v>
      </c>
      <c r="X790" s="3" t="str" cm="1">
        <f t="array" ref="X79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91" spans="1:24" x14ac:dyDescent="0.25">
      <c r="A791" s="7">
        <v>530007650</v>
      </c>
      <c r="B791" t="s">
        <v>1016</v>
      </c>
      <c r="C791" t="s">
        <v>1041</v>
      </c>
      <c r="D791" s="3">
        <v>2</v>
      </c>
      <c r="E791" s="3">
        <v>143</v>
      </c>
      <c r="F791" s="3">
        <v>197</v>
      </c>
      <c r="G791" s="3">
        <v>3</v>
      </c>
      <c r="H791" s="3" t="s">
        <v>5</v>
      </c>
      <c r="I791" s="3">
        <v>24</v>
      </c>
      <c r="J791" s="3" t="str" cm="1">
        <f t="array" ref="J79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91" s="3">
        <v>14</v>
      </c>
      <c r="L791" s="3" t="str" cm="1">
        <f t="array" ref="L79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91" s="3">
        <v>14</v>
      </c>
      <c r="N791" s="3" t="str" cm="1">
        <f t="array" ref="N79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91" s="3">
        <v>17</v>
      </c>
      <c r="P791" s="3" t="str" cm="1">
        <f t="array" ref="P79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91" s="3">
        <v>18</v>
      </c>
      <c r="R791" s="3" t="str" cm="1">
        <f t="array" ref="R79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91" s="3">
        <v>23</v>
      </c>
      <c r="T791" s="3" t="str" cm="1">
        <f t="array" ref="T79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91" s="3">
        <v>9</v>
      </c>
      <c r="V791" s="3" t="str" cm="1">
        <f t="array" ref="V79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91" s="3">
        <v>24</v>
      </c>
      <c r="X791" s="3" t="str" cm="1">
        <f t="array" ref="X79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92" spans="1:24" x14ac:dyDescent="0.25">
      <c r="A792" s="7">
        <v>530007925</v>
      </c>
      <c r="B792" t="s">
        <v>1016</v>
      </c>
      <c r="C792" t="s">
        <v>1042</v>
      </c>
      <c r="D792" s="3">
        <v>1</v>
      </c>
      <c r="E792" s="3">
        <v>171</v>
      </c>
      <c r="F792" s="3">
        <v>213</v>
      </c>
      <c r="G792" s="3">
        <v>3</v>
      </c>
      <c r="H792" s="3" t="s">
        <v>5</v>
      </c>
      <c r="I792" s="3">
        <v>25</v>
      </c>
      <c r="J792" s="3" t="str" cm="1">
        <f t="array" ref="J79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92" s="3">
        <v>15</v>
      </c>
      <c r="L792" s="3" t="str" cm="1">
        <f t="array" ref="L79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92" s="3">
        <v>15</v>
      </c>
      <c r="N792" s="3" t="str" cm="1">
        <f t="array" ref="N79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92" s="3">
        <v>18</v>
      </c>
      <c r="P792" s="3" t="str" cm="1">
        <f t="array" ref="P79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92" s="3">
        <v>17</v>
      </c>
      <c r="R792" s="3" t="str" cm="1">
        <f t="array" ref="R79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92" s="3">
        <v>46</v>
      </c>
      <c r="T792" s="3" t="str" cm="1">
        <f t="array" ref="T79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792" s="3">
        <v>10</v>
      </c>
      <c r="V792" s="3" t="str" cm="1">
        <f t="array" ref="V79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92" s="3">
        <v>25</v>
      </c>
      <c r="X792" s="3" t="str" cm="1">
        <f t="array" ref="X79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793" spans="1:24" x14ac:dyDescent="0.25">
      <c r="A793" s="7">
        <v>530008245</v>
      </c>
      <c r="B793" t="s">
        <v>1016</v>
      </c>
      <c r="C793" t="s">
        <v>1043</v>
      </c>
      <c r="D793" s="3">
        <v>1</v>
      </c>
      <c r="E793" s="3">
        <v>171</v>
      </c>
      <c r="F793" s="3">
        <v>213</v>
      </c>
      <c r="G793" s="3">
        <v>3</v>
      </c>
      <c r="H793" s="3" t="s">
        <v>5</v>
      </c>
      <c r="I793" s="3">
        <v>26</v>
      </c>
      <c r="J793" s="3" t="str" cm="1">
        <f t="array" ref="J79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93" s="3">
        <v>15</v>
      </c>
      <c r="L793" s="3" t="str" cm="1">
        <f t="array" ref="L79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93" s="3">
        <v>14</v>
      </c>
      <c r="N793" s="3" t="str" cm="1">
        <f t="array" ref="N79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93" s="3">
        <v>18</v>
      </c>
      <c r="P793" s="3" t="str" cm="1">
        <f t="array" ref="P79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93" s="3">
        <v>19</v>
      </c>
      <c r="R793" s="3" t="str" cm="1">
        <f t="array" ref="R79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93" s="3">
        <v>45</v>
      </c>
      <c r="T793" s="3" t="str" cm="1">
        <f t="array" ref="T79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793" s="3">
        <v>10</v>
      </c>
      <c r="V793" s="3" t="str" cm="1">
        <f t="array" ref="V79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93" s="3">
        <v>24</v>
      </c>
      <c r="X793" s="3" t="str" cm="1">
        <f t="array" ref="X79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94" spans="1:24" x14ac:dyDescent="0.25">
      <c r="A794" s="7">
        <v>530007820</v>
      </c>
      <c r="B794" t="s">
        <v>1016</v>
      </c>
      <c r="C794" t="s">
        <v>1044</v>
      </c>
      <c r="D794" s="3">
        <v>2</v>
      </c>
      <c r="E794" s="3">
        <v>139</v>
      </c>
      <c r="F794" s="3">
        <v>197</v>
      </c>
      <c r="G794" s="3">
        <v>3</v>
      </c>
      <c r="H794" s="3" t="s">
        <v>5</v>
      </c>
      <c r="I794" s="3">
        <v>21</v>
      </c>
      <c r="J794" s="3" t="str" cm="1">
        <f t="array" ref="J79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94" s="3">
        <v>16</v>
      </c>
      <c r="L794" s="3" t="str" cm="1">
        <f t="array" ref="L79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94" s="3">
        <v>15</v>
      </c>
      <c r="N794" s="3" t="str" cm="1">
        <f t="array" ref="N79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94" s="3">
        <v>18</v>
      </c>
      <c r="P794" s="3" t="str" cm="1">
        <f t="array" ref="P79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94" s="3">
        <v>17</v>
      </c>
      <c r="R794" s="3" t="str" cm="1">
        <f t="array" ref="R79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94" s="3">
        <v>24</v>
      </c>
      <c r="T794" s="3" t="str" cm="1">
        <f t="array" ref="T79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94" s="3">
        <v>8</v>
      </c>
      <c r="V794" s="3" t="str" cm="1">
        <f t="array" ref="V79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94" s="3">
        <v>20</v>
      </c>
      <c r="X794" s="3" t="str" cm="1">
        <f t="array" ref="X79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95" spans="1:24" x14ac:dyDescent="0.25">
      <c r="A795" s="7">
        <v>530007964</v>
      </c>
      <c r="B795" t="s">
        <v>1016</v>
      </c>
      <c r="C795" t="s">
        <v>1045</v>
      </c>
      <c r="D795" s="3">
        <v>1</v>
      </c>
      <c r="E795" s="3">
        <v>128</v>
      </c>
      <c r="F795" s="3">
        <v>213</v>
      </c>
      <c r="G795" s="3">
        <v>3</v>
      </c>
      <c r="H795" s="3" t="s">
        <v>5</v>
      </c>
      <c r="I795" s="3">
        <v>19</v>
      </c>
      <c r="J795" s="3" t="str" cm="1">
        <f t="array" ref="J79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95" s="3">
        <v>13</v>
      </c>
      <c r="L795" s="3" t="str" cm="1">
        <f t="array" ref="L79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95" s="3">
        <v>13</v>
      </c>
      <c r="N795" s="3" t="str" cm="1">
        <f t="array" ref="N79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95" s="3">
        <v>15</v>
      </c>
      <c r="P795" s="3" t="str" cm="1">
        <f t="array" ref="P79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795" s="3">
        <v>13</v>
      </c>
      <c r="R795" s="3" t="str" cm="1">
        <f t="array" ref="R79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95" s="3">
        <v>31</v>
      </c>
      <c r="T795" s="3" t="str" cm="1">
        <f t="array" ref="T79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95" s="3">
        <v>7</v>
      </c>
      <c r="V795" s="3" t="str" cm="1">
        <f t="array" ref="V79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795" s="3">
        <v>17</v>
      </c>
      <c r="X795" s="3" t="str" cm="1">
        <f t="array" ref="X79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96" spans="1:24" x14ac:dyDescent="0.25">
      <c r="A796" s="7">
        <v>530007890</v>
      </c>
      <c r="B796" t="s">
        <v>1016</v>
      </c>
      <c r="C796" t="s">
        <v>1046</v>
      </c>
      <c r="D796" s="3">
        <v>1</v>
      </c>
      <c r="E796" s="3">
        <v>149</v>
      </c>
      <c r="F796" s="3">
        <v>213</v>
      </c>
      <c r="G796" s="3">
        <v>3</v>
      </c>
      <c r="H796" s="3" t="s">
        <v>5</v>
      </c>
      <c r="I796" s="3">
        <v>22</v>
      </c>
      <c r="J796" s="3" t="str" cm="1">
        <f t="array" ref="J79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96" s="3">
        <v>12</v>
      </c>
      <c r="L796" s="3" t="str" cm="1">
        <f t="array" ref="L79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796" s="3">
        <v>13</v>
      </c>
      <c r="N796" s="3" t="str" cm="1">
        <f t="array" ref="N79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96" s="3">
        <v>16</v>
      </c>
      <c r="P796" s="3" t="str" cm="1">
        <f t="array" ref="P79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96" s="3">
        <v>18</v>
      </c>
      <c r="R796" s="3" t="str" cm="1">
        <f t="array" ref="R79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96" s="3">
        <v>38</v>
      </c>
      <c r="T796" s="3" t="str" cm="1">
        <f t="array" ref="T79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96" s="3">
        <v>10</v>
      </c>
      <c r="V796" s="3" t="str" cm="1">
        <f t="array" ref="V79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96" s="3">
        <v>20</v>
      </c>
      <c r="X796" s="3" t="str" cm="1">
        <f t="array" ref="X79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97" spans="1:24" x14ac:dyDescent="0.25">
      <c r="A797" s="7">
        <v>530007883</v>
      </c>
      <c r="B797" t="s">
        <v>1016</v>
      </c>
      <c r="C797" t="s">
        <v>1047</v>
      </c>
      <c r="D797" s="3">
        <v>1</v>
      </c>
      <c r="E797" s="3">
        <v>133</v>
      </c>
      <c r="F797" s="3">
        <v>213</v>
      </c>
      <c r="G797" s="3">
        <v>3</v>
      </c>
      <c r="H797" s="3" t="s">
        <v>5</v>
      </c>
      <c r="I797" s="3">
        <v>20</v>
      </c>
      <c r="J797" s="3" t="str" cm="1">
        <f t="array" ref="J79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97" s="3">
        <v>15</v>
      </c>
      <c r="L797" s="3" t="str" cm="1">
        <f t="array" ref="L79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797" s="3">
        <v>14</v>
      </c>
      <c r="N797" s="3" t="str" cm="1">
        <f t="array" ref="N79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797" s="3">
        <v>16</v>
      </c>
      <c r="P797" s="3" t="str" cm="1">
        <f t="array" ref="P79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97" s="3">
        <v>14</v>
      </c>
      <c r="R797" s="3" t="str" cm="1">
        <f t="array" ref="R79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97" s="3">
        <v>29</v>
      </c>
      <c r="T797" s="3" t="str" cm="1">
        <f t="array" ref="T79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97" s="3">
        <v>8</v>
      </c>
      <c r="V797" s="3" t="str" cm="1">
        <f t="array" ref="V79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97" s="3">
        <v>17</v>
      </c>
      <c r="X797" s="3" t="str" cm="1">
        <f t="array" ref="X79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98" spans="1:24" x14ac:dyDescent="0.25">
      <c r="A798" s="7">
        <v>530007756</v>
      </c>
      <c r="B798" t="s">
        <v>1016</v>
      </c>
      <c r="C798" t="s">
        <v>1048</v>
      </c>
      <c r="D798" s="3">
        <v>2</v>
      </c>
      <c r="E798" s="3">
        <v>123</v>
      </c>
      <c r="F798" s="3">
        <v>197</v>
      </c>
      <c r="G798" s="3">
        <v>3</v>
      </c>
      <c r="H798" s="3" t="s">
        <v>5</v>
      </c>
      <c r="I798" s="3">
        <v>20</v>
      </c>
      <c r="J798" s="3" t="str" cm="1">
        <f t="array" ref="J79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98" s="3">
        <v>12</v>
      </c>
      <c r="L798" s="3" t="str" cm="1">
        <f t="array" ref="L79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798" s="3">
        <v>11</v>
      </c>
      <c r="N798" s="3" t="str" cm="1">
        <f t="array" ref="N79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798" s="3">
        <v>15</v>
      </c>
      <c r="P798" s="3" t="str" cm="1">
        <f t="array" ref="P79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798" s="3">
        <v>14</v>
      </c>
      <c r="R798" s="3" t="str" cm="1">
        <f t="array" ref="R79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98" s="3">
        <v>23</v>
      </c>
      <c r="T798" s="3" t="str" cm="1">
        <f t="array" ref="T79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98" s="3">
        <v>9</v>
      </c>
      <c r="V798" s="3" t="str" cm="1">
        <f t="array" ref="V79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98" s="3">
        <v>19</v>
      </c>
      <c r="X798" s="3" t="str" cm="1">
        <f t="array" ref="X79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799" spans="1:24" x14ac:dyDescent="0.25">
      <c r="A799" s="7">
        <v>530006047</v>
      </c>
      <c r="B799" t="s">
        <v>1016</v>
      </c>
      <c r="C799" t="s">
        <v>1049</v>
      </c>
      <c r="D799" s="3">
        <v>1</v>
      </c>
      <c r="E799" s="3">
        <v>160</v>
      </c>
      <c r="F799" s="3">
        <v>213</v>
      </c>
      <c r="G799" s="3">
        <v>3</v>
      </c>
      <c r="H799" s="3" t="s">
        <v>5</v>
      </c>
      <c r="I799" s="3">
        <v>24</v>
      </c>
      <c r="J799" s="3" t="str" cm="1">
        <f t="array" ref="J79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799" s="3">
        <v>16</v>
      </c>
      <c r="L799" s="3" t="str" cm="1">
        <f t="array" ref="L79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799" s="3">
        <v>17</v>
      </c>
      <c r="N799" s="3" t="str" cm="1">
        <f t="array" ref="N79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799" s="3">
        <v>18</v>
      </c>
      <c r="P799" s="3" t="str" cm="1">
        <f t="array" ref="P79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799" s="3">
        <v>18</v>
      </c>
      <c r="R799" s="3" t="str" cm="1">
        <f t="array" ref="R79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799" s="3">
        <v>37</v>
      </c>
      <c r="T799" s="3" t="str" cm="1">
        <f t="array" ref="T79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799" s="3">
        <v>10</v>
      </c>
      <c r="V799" s="3" t="str" cm="1">
        <f t="array" ref="V79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799" s="3">
        <v>20</v>
      </c>
      <c r="X799" s="3" t="str" cm="1">
        <f t="array" ref="X79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00" spans="1:24" x14ac:dyDescent="0.25">
      <c r="A800" s="7">
        <v>530008534</v>
      </c>
      <c r="B800" t="s">
        <v>1016</v>
      </c>
      <c r="C800" t="s">
        <v>1050</v>
      </c>
      <c r="D800" s="3">
        <v>1</v>
      </c>
      <c r="E800" s="3">
        <v>121</v>
      </c>
      <c r="F800" s="3">
        <v>213</v>
      </c>
      <c r="G800" s="3">
        <v>2</v>
      </c>
      <c r="H800" s="3" t="s">
        <v>8</v>
      </c>
      <c r="I800" s="3">
        <v>17</v>
      </c>
      <c r="J800" s="3" t="str" cm="1">
        <f t="array" ref="J80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00" s="3">
        <v>11</v>
      </c>
      <c r="L800" s="3" t="str" cm="1">
        <f t="array" ref="L80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800" s="3">
        <v>12</v>
      </c>
      <c r="N800" s="3" t="str" cm="1">
        <f t="array" ref="N80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00" s="3">
        <v>14</v>
      </c>
      <c r="P800" s="3" t="str" cm="1">
        <f t="array" ref="P80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800" s="3">
        <v>14</v>
      </c>
      <c r="R800" s="3" t="str" cm="1">
        <f t="array" ref="R80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00" s="3">
        <v>28</v>
      </c>
      <c r="T800" s="3" t="str" cm="1">
        <f t="array" ref="T80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800" s="3">
        <v>7</v>
      </c>
      <c r="V800" s="3" t="str" cm="1">
        <f t="array" ref="V80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800" s="3">
        <v>18</v>
      </c>
      <c r="X800" s="3" t="str" cm="1">
        <f t="array" ref="X80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01" spans="1:24" x14ac:dyDescent="0.25">
      <c r="A801" s="7">
        <v>530005639</v>
      </c>
      <c r="B801" t="s">
        <v>1016</v>
      </c>
      <c r="C801" t="s">
        <v>1051</v>
      </c>
      <c r="D801" s="3">
        <v>1</v>
      </c>
      <c r="E801" s="3">
        <v>166</v>
      </c>
      <c r="F801" s="3">
        <v>213</v>
      </c>
      <c r="G801" s="3">
        <v>3</v>
      </c>
      <c r="H801" s="3" t="s">
        <v>5</v>
      </c>
      <c r="I801" s="3">
        <v>20</v>
      </c>
      <c r="J801" s="3" t="str" cm="1">
        <f t="array" ref="J80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01" s="3">
        <v>17</v>
      </c>
      <c r="L801" s="3" t="str" cm="1">
        <f t="array" ref="L80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01" s="3">
        <v>15</v>
      </c>
      <c r="N801" s="3" t="str" cm="1">
        <f t="array" ref="N80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01" s="3">
        <v>20</v>
      </c>
      <c r="P801" s="3" t="str" cm="1">
        <f t="array" ref="P80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801" s="3">
        <v>19</v>
      </c>
      <c r="R801" s="3" t="str" cm="1">
        <f t="array" ref="R80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01" s="3">
        <v>40</v>
      </c>
      <c r="T801" s="3" t="str" cm="1">
        <f t="array" ref="T80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801" s="3">
        <v>14</v>
      </c>
      <c r="V801" s="3" t="str" cm="1">
        <f t="array" ref="V80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801" s="3">
        <v>21</v>
      </c>
      <c r="X801" s="3" t="str" cm="1">
        <f t="array" ref="X80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02" spans="1:24" x14ac:dyDescent="0.25">
      <c r="A802" s="7">
        <v>530007675</v>
      </c>
      <c r="B802" t="s">
        <v>1016</v>
      </c>
      <c r="C802" t="s">
        <v>1052</v>
      </c>
      <c r="D802" s="3">
        <v>2</v>
      </c>
      <c r="E802" s="3">
        <v>164</v>
      </c>
      <c r="F802" s="3">
        <v>197</v>
      </c>
      <c r="G802" s="3">
        <v>4</v>
      </c>
      <c r="H802" s="3" t="s">
        <v>6</v>
      </c>
      <c r="I802" s="3">
        <v>24</v>
      </c>
      <c r="J802" s="3" t="str" cm="1">
        <f t="array" ref="J80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02" s="3">
        <v>18</v>
      </c>
      <c r="L802" s="3" t="str" cm="1">
        <f t="array" ref="L80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02" s="3">
        <v>16</v>
      </c>
      <c r="N802" s="3" t="str" cm="1">
        <f t="array" ref="N80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802" s="3">
        <v>19</v>
      </c>
      <c r="P802" s="3" t="str" cm="1">
        <f t="array" ref="P80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02" s="3">
        <v>20</v>
      </c>
      <c r="R802" s="3" t="str" cm="1">
        <f t="array" ref="R80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802" s="3">
        <v>29</v>
      </c>
      <c r="T802" s="3" t="str" cm="1">
        <f t="array" ref="T80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02" s="3">
        <v>13</v>
      </c>
      <c r="V802" s="3" t="str" cm="1">
        <f t="array" ref="V80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802" s="3">
        <v>25</v>
      </c>
      <c r="X802" s="3" t="str" cm="1">
        <f t="array" ref="X80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803" spans="1:24" x14ac:dyDescent="0.25">
      <c r="A803" s="7">
        <v>530007700</v>
      </c>
      <c r="B803" t="s">
        <v>1016</v>
      </c>
      <c r="C803" t="s">
        <v>1053</v>
      </c>
      <c r="D803" s="3">
        <v>2</v>
      </c>
      <c r="E803" s="3">
        <v>141</v>
      </c>
      <c r="F803" s="3">
        <v>197</v>
      </c>
      <c r="G803" s="3">
        <v>3</v>
      </c>
      <c r="H803" s="3" t="s">
        <v>5</v>
      </c>
      <c r="I803" s="3">
        <v>23</v>
      </c>
      <c r="J803" s="3" t="str" cm="1">
        <f t="array" ref="J80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03" s="3">
        <v>21</v>
      </c>
      <c r="L803" s="3" t="str" cm="1">
        <f t="array" ref="L80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03" s="3">
        <v>14</v>
      </c>
      <c r="N803" s="3" t="str" cm="1">
        <f t="array" ref="N80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03" s="3">
        <v>17</v>
      </c>
      <c r="P803" s="3" t="str" cm="1">
        <f t="array" ref="P80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03" s="3">
        <v>15</v>
      </c>
      <c r="R803" s="3" t="str" cm="1">
        <f t="array" ref="R80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03" s="3">
        <v>23</v>
      </c>
      <c r="T803" s="3" t="str" cm="1">
        <f t="array" ref="T80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03" s="3">
        <v>8</v>
      </c>
      <c r="V803" s="3" t="str" cm="1">
        <f t="array" ref="V80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03" s="3">
        <v>20</v>
      </c>
      <c r="X803" s="3" t="str" cm="1">
        <f t="array" ref="X80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04" spans="1:24" x14ac:dyDescent="0.25">
      <c r="A804" s="7">
        <v>530008492</v>
      </c>
      <c r="B804" t="s">
        <v>1016</v>
      </c>
      <c r="C804" t="s">
        <v>1054</v>
      </c>
      <c r="D804" s="3">
        <v>1</v>
      </c>
      <c r="E804" s="3">
        <v>124</v>
      </c>
      <c r="F804" s="3">
        <v>213</v>
      </c>
      <c r="G804" s="3">
        <v>2</v>
      </c>
      <c r="H804" s="3" t="s">
        <v>8</v>
      </c>
      <c r="I804" s="3">
        <v>21</v>
      </c>
      <c r="J804" s="3" t="str" cm="1">
        <f t="array" ref="J80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04" s="3">
        <v>12</v>
      </c>
      <c r="L804" s="3" t="str" cm="1">
        <f t="array" ref="L80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804" s="3">
        <v>10</v>
      </c>
      <c r="N804" s="3" t="str" cm="1">
        <f t="array" ref="N80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04" s="3">
        <v>15</v>
      </c>
      <c r="P804" s="3" t="str" cm="1">
        <f t="array" ref="P80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804" s="3">
        <v>13</v>
      </c>
      <c r="R804" s="3" t="str" cm="1">
        <f t="array" ref="R80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04" s="3">
        <v>24</v>
      </c>
      <c r="T804" s="3" t="str" cm="1">
        <f t="array" ref="T80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804" s="3">
        <v>9</v>
      </c>
      <c r="V804" s="3" t="str" cm="1">
        <f t="array" ref="V80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04" s="3">
        <v>20</v>
      </c>
      <c r="X804" s="3" t="str" cm="1">
        <f t="array" ref="X80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05" spans="1:24" x14ac:dyDescent="0.25">
      <c r="A805" s="7">
        <v>530007241</v>
      </c>
      <c r="B805" t="s">
        <v>1016</v>
      </c>
      <c r="C805" t="s">
        <v>1055</v>
      </c>
      <c r="D805" s="3">
        <v>1</v>
      </c>
      <c r="E805" s="3">
        <v>131</v>
      </c>
      <c r="F805" s="3">
        <v>213</v>
      </c>
      <c r="G805" s="3">
        <v>3</v>
      </c>
      <c r="H805" s="3" t="s">
        <v>5</v>
      </c>
      <c r="I805" s="3">
        <v>16</v>
      </c>
      <c r="J805" s="3" t="str" cm="1">
        <f t="array" ref="J80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805" s="3">
        <v>19</v>
      </c>
      <c r="L805" s="3" t="str" cm="1">
        <f t="array" ref="L80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05" s="3">
        <v>10</v>
      </c>
      <c r="N805" s="3" t="str" cm="1">
        <f t="array" ref="N80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05" s="3">
        <v>16</v>
      </c>
      <c r="P805" s="3" t="str" cm="1">
        <f t="array" ref="P80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05" s="3">
        <v>13</v>
      </c>
      <c r="R805" s="3" t="str" cm="1">
        <f t="array" ref="R80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05" s="3">
        <v>29</v>
      </c>
      <c r="T805" s="3" t="str" cm="1">
        <f t="array" ref="T80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05" s="3">
        <v>11</v>
      </c>
      <c r="V805" s="3" t="str" cm="1">
        <f t="array" ref="V80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05" s="3">
        <v>17</v>
      </c>
      <c r="X805" s="3" t="str" cm="1">
        <f t="array" ref="X80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06" spans="1:24" x14ac:dyDescent="0.25">
      <c r="A806" s="7">
        <v>530007717</v>
      </c>
      <c r="B806" t="s">
        <v>1016</v>
      </c>
      <c r="C806" t="s">
        <v>1056</v>
      </c>
      <c r="D806" s="3">
        <v>1</v>
      </c>
      <c r="E806" s="3">
        <v>160</v>
      </c>
      <c r="F806" s="3">
        <v>213</v>
      </c>
      <c r="G806" s="3">
        <v>3</v>
      </c>
      <c r="H806" s="3" t="s">
        <v>5</v>
      </c>
      <c r="I806" s="3">
        <v>19</v>
      </c>
      <c r="J806" s="3" t="str" cm="1">
        <f t="array" ref="J80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06" s="3">
        <v>17</v>
      </c>
      <c r="L806" s="3" t="str" cm="1">
        <f t="array" ref="L80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06" s="3">
        <v>15</v>
      </c>
      <c r="N806" s="3" t="str" cm="1">
        <f t="array" ref="N80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06" s="3">
        <v>20</v>
      </c>
      <c r="P806" s="3" t="str" cm="1">
        <f t="array" ref="P80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806" s="3">
        <v>17</v>
      </c>
      <c r="R806" s="3" t="str" cm="1">
        <f t="array" ref="R80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06" s="3">
        <v>37</v>
      </c>
      <c r="T806" s="3" t="str" cm="1">
        <f t="array" ref="T80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06" s="3">
        <v>14</v>
      </c>
      <c r="V806" s="3" t="str" cm="1">
        <f t="array" ref="V80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806" s="3">
        <v>21</v>
      </c>
      <c r="X806" s="3" t="str" cm="1">
        <f t="array" ref="X80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07" spans="1:24" x14ac:dyDescent="0.25">
      <c r="A807" s="7">
        <v>530007548</v>
      </c>
      <c r="B807" t="s">
        <v>1016</v>
      </c>
      <c r="C807" t="s">
        <v>1057</v>
      </c>
      <c r="D807" s="3">
        <v>1</v>
      </c>
      <c r="E807" s="3">
        <v>145</v>
      </c>
      <c r="F807" s="3">
        <v>213</v>
      </c>
      <c r="G807" s="3">
        <v>3</v>
      </c>
      <c r="H807" s="3" t="s">
        <v>5</v>
      </c>
      <c r="I807" s="3">
        <v>20</v>
      </c>
      <c r="J807" s="3" t="str" cm="1">
        <f t="array" ref="J80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07" s="3">
        <v>19</v>
      </c>
      <c r="L807" s="3" t="str" cm="1">
        <f t="array" ref="L80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07" s="3">
        <v>12</v>
      </c>
      <c r="N807" s="3" t="str" cm="1">
        <f t="array" ref="N80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07" s="3">
        <v>17</v>
      </c>
      <c r="P807" s="3" t="str" cm="1">
        <f t="array" ref="P80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07" s="3">
        <v>17</v>
      </c>
      <c r="R807" s="3" t="str" cm="1">
        <f t="array" ref="R80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07" s="3">
        <v>29</v>
      </c>
      <c r="T807" s="3" t="str" cm="1">
        <f t="array" ref="T80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07" s="3">
        <v>9</v>
      </c>
      <c r="V807" s="3" t="str" cm="1">
        <f t="array" ref="V80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07" s="3">
        <v>22</v>
      </c>
      <c r="X807" s="3" t="str" cm="1">
        <f t="array" ref="X80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08" spans="1:24" x14ac:dyDescent="0.25">
      <c r="A808" s="7">
        <v>530006520</v>
      </c>
      <c r="B808" t="s">
        <v>1016</v>
      </c>
      <c r="C808" t="s">
        <v>1058</v>
      </c>
      <c r="D808" s="3">
        <v>1</v>
      </c>
      <c r="E808" s="3">
        <v>161</v>
      </c>
      <c r="F808" s="3">
        <v>213</v>
      </c>
      <c r="G808" s="3">
        <v>3</v>
      </c>
      <c r="H808" s="3" t="s">
        <v>5</v>
      </c>
      <c r="I808" s="3">
        <v>22</v>
      </c>
      <c r="J808" s="3" t="str" cm="1">
        <f t="array" ref="J80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08" s="3">
        <v>14</v>
      </c>
      <c r="L808" s="3" t="str" cm="1">
        <f t="array" ref="L80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08" s="3">
        <v>15</v>
      </c>
      <c r="N808" s="3" t="str" cm="1">
        <f t="array" ref="N80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08" s="3">
        <v>19</v>
      </c>
      <c r="P808" s="3" t="str" cm="1">
        <f t="array" ref="P80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08" s="3">
        <v>20</v>
      </c>
      <c r="R808" s="3" t="str" cm="1">
        <f t="array" ref="R80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08" s="3">
        <v>35</v>
      </c>
      <c r="T808" s="3" t="str" cm="1">
        <f t="array" ref="T80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08" s="3">
        <v>11</v>
      </c>
      <c r="V808" s="3" t="str" cm="1">
        <f t="array" ref="V80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08" s="3">
        <v>25</v>
      </c>
      <c r="X808" s="3" t="str" cm="1">
        <f t="array" ref="X80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809" spans="1:24" x14ac:dyDescent="0.25">
      <c r="A809" s="7">
        <v>530007347</v>
      </c>
      <c r="B809" t="s">
        <v>1016</v>
      </c>
      <c r="C809" t="s">
        <v>1059</v>
      </c>
      <c r="D809" s="3">
        <v>6</v>
      </c>
      <c r="E809" s="3">
        <v>97</v>
      </c>
      <c r="F809" s="3">
        <v>192</v>
      </c>
      <c r="G809" s="3">
        <v>2</v>
      </c>
      <c r="H809" s="3" t="s">
        <v>8</v>
      </c>
      <c r="I809" s="3">
        <v>12</v>
      </c>
      <c r="J809" s="3" t="str" cm="1">
        <f t="array" ref="J80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809" s="3">
        <v>14</v>
      </c>
      <c r="L809" s="3" t="str" cm="1">
        <f t="array" ref="L80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09" s="3">
        <v>11</v>
      </c>
      <c r="N809" s="3" t="str" cm="1">
        <f t="array" ref="N80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09" s="3">
        <v>13</v>
      </c>
      <c r="P809" s="3" t="str" cm="1">
        <f t="array" ref="P80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809" s="3">
        <v>9</v>
      </c>
      <c r="R809" s="3" t="str" cm="1">
        <f t="array" ref="R80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809" s="3">
        <v>17</v>
      </c>
      <c r="T809" s="3" t="str" cm="1">
        <f t="array" ref="T80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809" s="3">
        <v>6</v>
      </c>
      <c r="V809" s="3" t="str" cm="1">
        <f t="array" ref="V80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809" s="3">
        <v>15</v>
      </c>
      <c r="X809" s="3" t="str" cm="1">
        <f t="array" ref="X80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810" spans="1:24" x14ac:dyDescent="0.25">
      <c r="A810" s="7">
        <v>530007562</v>
      </c>
      <c r="B810" t="s">
        <v>1016</v>
      </c>
      <c r="C810" t="s">
        <v>1060</v>
      </c>
      <c r="D810" s="3">
        <v>2</v>
      </c>
      <c r="E810" s="3">
        <v>150</v>
      </c>
      <c r="F810" s="3">
        <v>197</v>
      </c>
      <c r="G810" s="3">
        <v>3</v>
      </c>
      <c r="H810" s="3" t="s">
        <v>5</v>
      </c>
      <c r="I810" s="3">
        <v>21</v>
      </c>
      <c r="J810" s="3" t="str" cm="1">
        <f t="array" ref="J81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10" s="3">
        <v>14</v>
      </c>
      <c r="L810" s="3" t="str" cm="1">
        <f t="array" ref="L81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10" s="3">
        <v>16</v>
      </c>
      <c r="N810" s="3" t="str" cm="1">
        <f t="array" ref="N81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810" s="3">
        <v>19</v>
      </c>
      <c r="P810" s="3" t="str" cm="1">
        <f t="array" ref="P81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10" s="3">
        <v>17</v>
      </c>
      <c r="R810" s="3" t="str" cm="1">
        <f t="array" ref="R81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10" s="3">
        <v>30</v>
      </c>
      <c r="T810" s="3" t="str" cm="1">
        <f t="array" ref="T81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10" s="3">
        <v>10</v>
      </c>
      <c r="V810" s="3" t="str" cm="1">
        <f t="array" ref="V81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10" s="3">
        <v>23</v>
      </c>
      <c r="X810" s="3" t="str" cm="1">
        <f t="array" ref="X81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11" spans="1:24" x14ac:dyDescent="0.25">
      <c r="A811" s="7">
        <v>530005290</v>
      </c>
      <c r="B811" t="s">
        <v>1016</v>
      </c>
      <c r="C811" t="s">
        <v>1061</v>
      </c>
      <c r="D811" s="3">
        <v>1</v>
      </c>
      <c r="E811" s="3">
        <v>148</v>
      </c>
      <c r="F811" s="3">
        <v>213</v>
      </c>
      <c r="G811" s="3">
        <v>3</v>
      </c>
      <c r="H811" s="3" t="s">
        <v>5</v>
      </c>
      <c r="I811" s="3">
        <v>23</v>
      </c>
      <c r="J811" s="3" t="str" cm="1">
        <f t="array" ref="J81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11" s="3">
        <v>12</v>
      </c>
      <c r="L811" s="3" t="str" cm="1">
        <f t="array" ref="L81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811" s="3">
        <v>14</v>
      </c>
      <c r="N811" s="3" t="str" cm="1">
        <f t="array" ref="N81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11" s="3">
        <v>19</v>
      </c>
      <c r="P811" s="3" t="str" cm="1">
        <f t="array" ref="P81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11" s="3">
        <v>16</v>
      </c>
      <c r="R811" s="3" t="str" cm="1">
        <f t="array" ref="R81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11" s="3">
        <v>37</v>
      </c>
      <c r="T811" s="3" t="str" cm="1">
        <f t="array" ref="T81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11" s="3">
        <v>9</v>
      </c>
      <c r="V811" s="3" t="str" cm="1">
        <f t="array" ref="V81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11" s="3">
        <v>18</v>
      </c>
      <c r="X811" s="3" t="str" cm="1">
        <f t="array" ref="X81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12" spans="1:24" x14ac:dyDescent="0.25">
      <c r="A812" s="7">
        <v>530008566</v>
      </c>
      <c r="B812" t="s">
        <v>1016</v>
      </c>
      <c r="C812" t="s">
        <v>1062</v>
      </c>
      <c r="D812" s="3">
        <v>5</v>
      </c>
      <c r="E812" s="3">
        <v>127</v>
      </c>
      <c r="F812" s="3">
        <v>208</v>
      </c>
      <c r="G812" s="3">
        <v>2</v>
      </c>
      <c r="H812" s="3" t="s">
        <v>8</v>
      </c>
      <c r="I812" s="3">
        <v>20</v>
      </c>
      <c r="J812" s="3" t="str" cm="1">
        <f t="array" ref="J81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12" s="3">
        <v>15</v>
      </c>
      <c r="L812" s="3" t="str" cm="1">
        <f t="array" ref="L81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12" s="3">
        <v>11</v>
      </c>
      <c r="N812" s="3" t="str" cm="1">
        <f t="array" ref="N81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12" s="3">
        <v>16</v>
      </c>
      <c r="P812" s="3" t="str" cm="1">
        <f t="array" ref="P81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12" s="3">
        <v>13</v>
      </c>
      <c r="R812" s="3" t="str" cm="1">
        <f t="array" ref="R81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12" s="3">
        <v>21</v>
      </c>
      <c r="T812" s="3" t="str" cm="1">
        <f t="array" ref="T81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812" s="3">
        <v>8</v>
      </c>
      <c r="V812" s="3" t="str" cm="1">
        <f t="array" ref="V81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12" s="3">
        <v>23</v>
      </c>
      <c r="X812" s="3" t="str" cm="1">
        <f t="array" ref="X81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13" spans="1:24" x14ac:dyDescent="0.25">
      <c r="A813" s="7">
        <v>530007682</v>
      </c>
      <c r="B813" t="s">
        <v>1016</v>
      </c>
      <c r="C813" t="s">
        <v>1063</v>
      </c>
      <c r="D813" s="3">
        <v>5</v>
      </c>
      <c r="E813" s="3">
        <v>141</v>
      </c>
      <c r="F813" s="3">
        <v>208</v>
      </c>
      <c r="G813" s="3">
        <v>3</v>
      </c>
      <c r="H813" s="3" t="s">
        <v>5</v>
      </c>
      <c r="I813" s="3">
        <v>22</v>
      </c>
      <c r="J813" s="3" t="str" cm="1">
        <f t="array" ref="J81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13" s="3">
        <v>15</v>
      </c>
      <c r="L813" s="3" t="str" cm="1">
        <f t="array" ref="L81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13" s="3">
        <v>14</v>
      </c>
      <c r="N813" s="3" t="str" cm="1">
        <f t="array" ref="N81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13" s="3">
        <v>17</v>
      </c>
      <c r="P813" s="3" t="str" cm="1">
        <f t="array" ref="P81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13" s="3">
        <v>14</v>
      </c>
      <c r="R813" s="3" t="str" cm="1">
        <f t="array" ref="R81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13" s="3">
        <v>27</v>
      </c>
      <c r="T813" s="3" t="str" cm="1">
        <f t="array" ref="T81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13" s="3">
        <v>11</v>
      </c>
      <c r="V813" s="3" t="str" cm="1">
        <f t="array" ref="V81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13" s="3">
        <v>21</v>
      </c>
      <c r="X813" s="3" t="str" cm="1">
        <f t="array" ref="X81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14" spans="1:24" x14ac:dyDescent="0.25">
      <c r="A814" s="7">
        <v>530007844</v>
      </c>
      <c r="B814" t="s">
        <v>1016</v>
      </c>
      <c r="C814" t="s">
        <v>1064</v>
      </c>
      <c r="D814" s="3">
        <v>1</v>
      </c>
      <c r="E814" s="3">
        <v>158</v>
      </c>
      <c r="F814" s="3">
        <v>213</v>
      </c>
      <c r="G814" s="3">
        <v>3</v>
      </c>
      <c r="H814" s="3" t="s">
        <v>5</v>
      </c>
      <c r="I814" s="3">
        <v>19</v>
      </c>
      <c r="J814" s="3" t="str" cm="1">
        <f t="array" ref="J81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14" s="3">
        <v>17</v>
      </c>
      <c r="L814" s="3" t="str" cm="1">
        <f t="array" ref="L81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14" s="3">
        <v>16</v>
      </c>
      <c r="N814" s="3" t="str" cm="1">
        <f t="array" ref="N81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14" s="3">
        <v>19</v>
      </c>
      <c r="P814" s="3" t="str" cm="1">
        <f t="array" ref="P81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14" s="3">
        <v>20</v>
      </c>
      <c r="R814" s="3" t="str" cm="1">
        <f t="array" ref="R81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14" s="3">
        <v>33</v>
      </c>
      <c r="T814" s="3" t="str" cm="1">
        <f t="array" ref="T81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14" s="3">
        <v>12</v>
      </c>
      <c r="V814" s="3" t="str" cm="1">
        <f t="array" ref="V81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814" s="3">
        <v>22</v>
      </c>
      <c r="X814" s="3" t="str" cm="1">
        <f t="array" ref="X81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15" spans="1:24" x14ac:dyDescent="0.25">
      <c r="A815" s="7">
        <v>530005491</v>
      </c>
      <c r="B815" t="s">
        <v>1016</v>
      </c>
      <c r="C815" t="s">
        <v>1065</v>
      </c>
      <c r="D815" s="3">
        <v>1</v>
      </c>
      <c r="E815" s="3">
        <v>165</v>
      </c>
      <c r="F815" s="3">
        <v>213</v>
      </c>
      <c r="G815" s="3">
        <v>3</v>
      </c>
      <c r="H815" s="3" t="s">
        <v>5</v>
      </c>
      <c r="I815" s="3">
        <v>23</v>
      </c>
      <c r="J815" s="3" t="str" cm="1">
        <f t="array" ref="J81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15" s="3">
        <v>20</v>
      </c>
      <c r="L815" s="3" t="str" cm="1">
        <f t="array" ref="L81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15" s="3">
        <v>17</v>
      </c>
      <c r="N815" s="3" t="str" cm="1">
        <f t="array" ref="N81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815" s="3">
        <v>18</v>
      </c>
      <c r="P815" s="3" t="str" cm="1">
        <f t="array" ref="P81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15" s="3">
        <v>20</v>
      </c>
      <c r="R815" s="3" t="str" cm="1">
        <f t="array" ref="R81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15" s="3">
        <v>33</v>
      </c>
      <c r="T815" s="3" t="str" cm="1">
        <f t="array" ref="T81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15" s="3">
        <v>11</v>
      </c>
      <c r="V815" s="3" t="str" cm="1">
        <f t="array" ref="V81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15" s="3">
        <v>23</v>
      </c>
      <c r="X815" s="3" t="str" cm="1">
        <f t="array" ref="X81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16" spans="1:24" x14ac:dyDescent="0.25">
      <c r="A816" s="7">
        <v>530008541</v>
      </c>
      <c r="B816" t="s">
        <v>1016</v>
      </c>
      <c r="C816" t="s">
        <v>1066</v>
      </c>
      <c r="D816" s="3">
        <v>1</v>
      </c>
      <c r="E816" s="3">
        <v>157</v>
      </c>
      <c r="F816" s="3">
        <v>213</v>
      </c>
      <c r="G816" s="3">
        <v>3</v>
      </c>
      <c r="H816" s="3" t="s">
        <v>5</v>
      </c>
      <c r="I816" s="3">
        <v>19</v>
      </c>
      <c r="J816" s="3" t="str" cm="1">
        <f t="array" ref="J81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16" s="3">
        <v>17</v>
      </c>
      <c r="L816" s="3" t="str" cm="1">
        <f t="array" ref="L81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16" s="3">
        <v>15</v>
      </c>
      <c r="N816" s="3" t="str" cm="1">
        <f t="array" ref="N81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16" s="3">
        <v>19</v>
      </c>
      <c r="P816" s="3" t="str" cm="1">
        <f t="array" ref="P81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16" s="3">
        <v>17</v>
      </c>
      <c r="R816" s="3" t="str" cm="1">
        <f t="array" ref="R81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16" s="3">
        <v>36</v>
      </c>
      <c r="T816" s="3" t="str" cm="1">
        <f t="array" ref="T81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16" s="3">
        <v>14</v>
      </c>
      <c r="V816" s="3" t="str" cm="1">
        <f t="array" ref="V81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816" s="3">
        <v>20</v>
      </c>
      <c r="X816" s="3" t="str" cm="1">
        <f t="array" ref="X81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17" spans="1:24" x14ac:dyDescent="0.25">
      <c r="A817" s="7">
        <v>530008559</v>
      </c>
      <c r="B817" t="s">
        <v>1016</v>
      </c>
      <c r="C817" t="s">
        <v>1067</v>
      </c>
      <c r="D817" s="3">
        <v>1</v>
      </c>
      <c r="E817" s="3">
        <v>154</v>
      </c>
      <c r="F817" s="3">
        <v>213</v>
      </c>
      <c r="G817" s="3">
        <v>3</v>
      </c>
      <c r="H817" s="3" t="s">
        <v>5</v>
      </c>
      <c r="I817" s="3">
        <v>19</v>
      </c>
      <c r="J817" s="3" t="str" cm="1">
        <f t="array" ref="J81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17" s="3">
        <v>15</v>
      </c>
      <c r="L817" s="3" t="str" cm="1">
        <f t="array" ref="L81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17" s="3">
        <v>15</v>
      </c>
      <c r="N817" s="3" t="str" cm="1">
        <f t="array" ref="N81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17" s="3">
        <v>18</v>
      </c>
      <c r="P817" s="3" t="str" cm="1">
        <f t="array" ref="P81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17" s="3">
        <v>19</v>
      </c>
      <c r="R817" s="3" t="str" cm="1">
        <f t="array" ref="R81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17" s="3">
        <v>34</v>
      </c>
      <c r="T817" s="3" t="str" cm="1">
        <f t="array" ref="T81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17" s="3">
        <v>11</v>
      </c>
      <c r="V817" s="3" t="str" cm="1">
        <f t="array" ref="V81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17" s="3">
        <v>23</v>
      </c>
      <c r="X817" s="3" t="str" cm="1">
        <f t="array" ref="X81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18" spans="1:24" x14ac:dyDescent="0.25">
      <c r="A818" s="7">
        <v>530007869</v>
      </c>
      <c r="B818" t="s">
        <v>1016</v>
      </c>
      <c r="C818" t="s">
        <v>1068</v>
      </c>
      <c r="D818" s="3">
        <v>1</v>
      </c>
      <c r="E818" s="3">
        <v>146</v>
      </c>
      <c r="F818" s="3">
        <v>213</v>
      </c>
      <c r="G818" s="3">
        <v>3</v>
      </c>
      <c r="H818" s="3" t="s">
        <v>5</v>
      </c>
      <c r="I818" s="3">
        <v>19</v>
      </c>
      <c r="J818" s="3" t="str" cm="1">
        <f t="array" ref="J81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18" s="3">
        <v>15</v>
      </c>
      <c r="L818" s="3" t="str" cm="1">
        <f t="array" ref="L81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18" s="3">
        <v>15</v>
      </c>
      <c r="N818" s="3" t="str" cm="1">
        <f t="array" ref="N81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18" s="3">
        <v>18</v>
      </c>
      <c r="P818" s="3" t="str" cm="1">
        <f t="array" ref="P81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18" s="3">
        <v>16</v>
      </c>
      <c r="R818" s="3" t="str" cm="1">
        <f t="array" ref="R81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18" s="3">
        <v>34</v>
      </c>
      <c r="T818" s="3" t="str" cm="1">
        <f t="array" ref="T81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18" s="3">
        <v>8</v>
      </c>
      <c r="V818" s="3" t="str" cm="1">
        <f t="array" ref="V81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18" s="3">
        <v>21</v>
      </c>
      <c r="X818" s="3" t="str" cm="1">
        <f t="array" ref="X81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19" spans="1:24" x14ac:dyDescent="0.25">
      <c r="A819" s="7">
        <v>530007690</v>
      </c>
      <c r="B819" t="s">
        <v>1016</v>
      </c>
      <c r="C819" t="s">
        <v>1069</v>
      </c>
      <c r="D819" s="3">
        <v>1</v>
      </c>
      <c r="E819" s="3">
        <v>162</v>
      </c>
      <c r="F819" s="3">
        <v>213</v>
      </c>
      <c r="G819" s="3">
        <v>3</v>
      </c>
      <c r="H819" s="3" t="s">
        <v>5</v>
      </c>
      <c r="I819" s="3">
        <v>22</v>
      </c>
      <c r="J819" s="3" t="str" cm="1">
        <f t="array" ref="J81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19" s="3">
        <v>16</v>
      </c>
      <c r="L819" s="3" t="str" cm="1">
        <f t="array" ref="L81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19" s="3">
        <v>15</v>
      </c>
      <c r="N819" s="3" t="str" cm="1">
        <f t="array" ref="N81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19" s="3">
        <v>19</v>
      </c>
      <c r="P819" s="3" t="str" cm="1">
        <f t="array" ref="P81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19" s="3">
        <v>18</v>
      </c>
      <c r="R819" s="3" t="str" cm="1">
        <f t="array" ref="R81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19" s="3">
        <v>39</v>
      </c>
      <c r="T819" s="3" t="str" cm="1">
        <f t="array" ref="T81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19" s="3">
        <v>11</v>
      </c>
      <c r="V819" s="3" t="str" cm="1">
        <f t="array" ref="V81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19" s="3">
        <v>22</v>
      </c>
      <c r="X819" s="3" t="str" cm="1">
        <f t="array" ref="X81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20" spans="1:24" x14ac:dyDescent="0.25">
      <c r="A820" s="7">
        <v>530007604</v>
      </c>
      <c r="B820" t="s">
        <v>1016</v>
      </c>
      <c r="C820" t="s">
        <v>1070</v>
      </c>
      <c r="D820" s="3">
        <v>2</v>
      </c>
      <c r="E820" s="3">
        <v>124</v>
      </c>
      <c r="F820" s="3">
        <v>197</v>
      </c>
      <c r="G820" s="3">
        <v>3</v>
      </c>
      <c r="H820" s="3" t="s">
        <v>5</v>
      </c>
      <c r="I820" s="3">
        <v>19</v>
      </c>
      <c r="J820" s="3" t="str" cm="1">
        <f t="array" ref="J82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20" s="3">
        <v>13</v>
      </c>
      <c r="L820" s="3" t="str" cm="1">
        <f t="array" ref="L82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20" s="3">
        <v>13</v>
      </c>
      <c r="N820" s="3" t="str" cm="1">
        <f t="array" ref="N82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20" s="3">
        <v>16</v>
      </c>
      <c r="P820" s="3" t="str" cm="1">
        <f t="array" ref="P82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20" s="3">
        <v>14</v>
      </c>
      <c r="R820" s="3" t="str" cm="1">
        <f t="array" ref="R82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20" s="3">
        <v>25</v>
      </c>
      <c r="T820" s="3" t="str" cm="1">
        <f t="array" ref="T82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20" s="3">
        <v>8</v>
      </c>
      <c r="V820" s="3" t="str" cm="1">
        <f t="array" ref="V82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20" s="3">
        <v>16</v>
      </c>
      <c r="X820" s="3" t="str" cm="1">
        <f t="array" ref="X82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821" spans="1:24" x14ac:dyDescent="0.25">
      <c r="A821" s="7">
        <v>530008132</v>
      </c>
      <c r="B821" t="s">
        <v>1016</v>
      </c>
      <c r="C821" t="s">
        <v>1071</v>
      </c>
      <c r="D821" s="3">
        <v>1</v>
      </c>
      <c r="E821" s="3">
        <v>146</v>
      </c>
      <c r="F821" s="3">
        <v>213</v>
      </c>
      <c r="G821" s="3">
        <v>3</v>
      </c>
      <c r="H821" s="3" t="s">
        <v>5</v>
      </c>
      <c r="I821" s="3">
        <v>18</v>
      </c>
      <c r="J821" s="3" t="str" cm="1">
        <f t="array" ref="J82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21" s="3">
        <v>16</v>
      </c>
      <c r="L821" s="3" t="str" cm="1">
        <f t="array" ref="L82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21" s="3">
        <v>15</v>
      </c>
      <c r="N821" s="3" t="str" cm="1">
        <f t="array" ref="N82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21" s="3">
        <v>17</v>
      </c>
      <c r="P821" s="3" t="str" cm="1">
        <f t="array" ref="P82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21" s="3">
        <v>15</v>
      </c>
      <c r="R821" s="3" t="str" cm="1">
        <f t="array" ref="R82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21" s="3">
        <v>34</v>
      </c>
      <c r="T821" s="3" t="str" cm="1">
        <f t="array" ref="T82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21" s="3">
        <v>11</v>
      </c>
      <c r="V821" s="3" t="str" cm="1">
        <f t="array" ref="V82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21" s="3">
        <v>20</v>
      </c>
      <c r="X821" s="3" t="str" cm="1">
        <f t="array" ref="X82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22" spans="1:24" x14ac:dyDescent="0.25">
      <c r="A822" s="7">
        <v>530008735</v>
      </c>
      <c r="B822" t="s">
        <v>1016</v>
      </c>
      <c r="C822" t="s">
        <v>1072</v>
      </c>
      <c r="D822" s="3">
        <v>5</v>
      </c>
      <c r="E822" s="3">
        <v>144</v>
      </c>
      <c r="F822" s="3">
        <v>208</v>
      </c>
      <c r="G822" s="3">
        <v>3</v>
      </c>
      <c r="H822" s="3" t="s">
        <v>5</v>
      </c>
      <c r="I822" s="3">
        <v>18</v>
      </c>
      <c r="J822" s="3" t="str" cm="1">
        <f t="array" ref="J82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22" s="3">
        <v>14</v>
      </c>
      <c r="L822" s="3" t="str" cm="1">
        <f t="array" ref="L82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22" s="3">
        <v>14</v>
      </c>
      <c r="N822" s="3" t="str" cm="1">
        <f t="array" ref="N82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22" s="3">
        <v>17</v>
      </c>
      <c r="P822" s="3" t="str" cm="1">
        <f t="array" ref="P82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22" s="3">
        <v>15</v>
      </c>
      <c r="R822" s="3" t="str" cm="1">
        <f t="array" ref="R82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22" s="3">
        <v>35</v>
      </c>
      <c r="T822" s="3" t="str" cm="1">
        <f t="array" ref="T82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22" s="3">
        <v>9</v>
      </c>
      <c r="V822" s="3" t="str" cm="1">
        <f t="array" ref="V82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22" s="3">
        <v>22</v>
      </c>
      <c r="X822" s="3" t="str" cm="1">
        <f t="array" ref="X82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23" spans="1:24" x14ac:dyDescent="0.25">
      <c r="A823" s="7">
        <v>530007918</v>
      </c>
      <c r="B823" t="s">
        <v>1016</v>
      </c>
      <c r="C823" t="s">
        <v>1073</v>
      </c>
      <c r="D823" s="3">
        <v>1</v>
      </c>
      <c r="E823" s="3">
        <v>145</v>
      </c>
      <c r="F823" s="3">
        <v>213</v>
      </c>
      <c r="G823" s="3">
        <v>3</v>
      </c>
      <c r="H823" s="3" t="s">
        <v>5</v>
      </c>
      <c r="I823" s="3">
        <v>24</v>
      </c>
      <c r="J823" s="3" t="str" cm="1">
        <f t="array" ref="J82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23" s="3">
        <v>16</v>
      </c>
      <c r="L823" s="3" t="str" cm="1">
        <f t="array" ref="L82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23" s="3">
        <v>14</v>
      </c>
      <c r="N823" s="3" t="str" cm="1">
        <f t="array" ref="N82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23" s="3">
        <v>17</v>
      </c>
      <c r="P823" s="3" t="str" cm="1">
        <f t="array" ref="P82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23" s="3">
        <v>13</v>
      </c>
      <c r="R823" s="3" t="str" cm="1">
        <f t="array" ref="R82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23" s="3">
        <v>31</v>
      </c>
      <c r="T823" s="3" t="str" cm="1">
        <f t="array" ref="T82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23" s="3">
        <v>10</v>
      </c>
      <c r="V823" s="3" t="str" cm="1">
        <f t="array" ref="V82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23" s="3">
        <v>20</v>
      </c>
      <c r="X823" s="3" t="str" cm="1">
        <f t="array" ref="X82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24" spans="1:24" x14ac:dyDescent="0.25">
      <c r="A824" s="7">
        <v>531004902</v>
      </c>
      <c r="B824" t="s">
        <v>1074</v>
      </c>
      <c r="C824" t="s">
        <v>1075</v>
      </c>
      <c r="D824" s="3">
        <v>1</v>
      </c>
      <c r="E824" s="3">
        <v>134</v>
      </c>
      <c r="F824" s="3">
        <v>213</v>
      </c>
      <c r="G824" s="3">
        <v>1</v>
      </c>
      <c r="H824" s="3" t="s">
        <v>7</v>
      </c>
      <c r="I824" s="3">
        <v>23</v>
      </c>
      <c r="J824" s="3" t="str" cm="1">
        <f t="array" ref="J82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24" s="3">
        <v>15</v>
      </c>
      <c r="L824" s="3" t="str" cm="1">
        <f t="array" ref="L82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24" s="3">
        <v>14</v>
      </c>
      <c r="N824" s="3" t="str" cm="1">
        <f t="array" ref="N82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24" s="3">
        <v>0</v>
      </c>
      <c r="P824" s="3" t="str" cm="1">
        <f t="array" ref="P82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Ниже базового</v>
      </c>
      <c r="Q824" s="3">
        <v>16</v>
      </c>
      <c r="R824" s="3" t="str" cm="1">
        <f t="array" ref="R82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24" s="3">
        <v>33</v>
      </c>
      <c r="T824" s="3" t="str" cm="1">
        <f t="array" ref="T82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24" s="3">
        <v>11</v>
      </c>
      <c r="V824" s="3" t="str" cm="1">
        <f t="array" ref="V82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24" s="3">
        <v>22</v>
      </c>
      <c r="X824" s="3" t="str" cm="1">
        <f t="array" ref="X82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25" spans="1:24" x14ac:dyDescent="0.25">
      <c r="A825" s="7">
        <v>531004853</v>
      </c>
      <c r="B825" t="s">
        <v>1074</v>
      </c>
      <c r="C825" t="s">
        <v>1076</v>
      </c>
      <c r="D825" s="3">
        <v>6</v>
      </c>
      <c r="E825" s="3">
        <v>121</v>
      </c>
      <c r="F825" s="3">
        <v>192</v>
      </c>
      <c r="G825" s="3">
        <v>3</v>
      </c>
      <c r="H825" s="3" t="s">
        <v>5</v>
      </c>
      <c r="I825" s="3">
        <v>17</v>
      </c>
      <c r="J825" s="3" t="str" cm="1">
        <f t="array" ref="J82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25" s="3">
        <v>16</v>
      </c>
      <c r="L825" s="3" t="str" cm="1">
        <f t="array" ref="L82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25" s="3">
        <v>10</v>
      </c>
      <c r="N825" s="3" t="str" cm="1">
        <f t="array" ref="N82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25" s="3">
        <v>18</v>
      </c>
      <c r="P825" s="3" t="str" cm="1">
        <f t="array" ref="P82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25" s="3">
        <v>13</v>
      </c>
      <c r="R825" s="3" t="str" cm="1">
        <f t="array" ref="R82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25" s="3">
        <v>18</v>
      </c>
      <c r="T825" s="3" t="str" cm="1">
        <f t="array" ref="T82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825" s="3">
        <v>10</v>
      </c>
      <c r="V825" s="3" t="str" cm="1">
        <f t="array" ref="V82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25" s="3">
        <v>19</v>
      </c>
      <c r="X825" s="3" t="str" cm="1">
        <f t="array" ref="X82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26" spans="1:24" x14ac:dyDescent="0.25">
      <c r="A826" s="7">
        <v>531004892</v>
      </c>
      <c r="B826" t="s">
        <v>1074</v>
      </c>
      <c r="C826" t="s">
        <v>1077</v>
      </c>
      <c r="D826" s="3">
        <v>1</v>
      </c>
      <c r="E826" s="3">
        <v>173</v>
      </c>
      <c r="F826" s="3">
        <v>213</v>
      </c>
      <c r="G826" s="3">
        <v>3</v>
      </c>
      <c r="H826" s="3" t="s">
        <v>5</v>
      </c>
      <c r="I826" s="3">
        <v>26</v>
      </c>
      <c r="J826" s="3" t="str" cm="1">
        <f t="array" ref="J82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26" s="3">
        <v>16</v>
      </c>
      <c r="L826" s="3" t="str" cm="1">
        <f t="array" ref="L82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26" s="3">
        <v>16</v>
      </c>
      <c r="N826" s="3" t="str" cm="1">
        <f t="array" ref="N82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26" s="3">
        <v>21</v>
      </c>
      <c r="P826" s="3" t="str" cm="1">
        <f t="array" ref="P82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826" s="3">
        <v>17</v>
      </c>
      <c r="R826" s="3" t="str" cm="1">
        <f t="array" ref="R82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26" s="3">
        <v>38</v>
      </c>
      <c r="T826" s="3" t="str" cm="1">
        <f t="array" ref="T82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26" s="3">
        <v>12</v>
      </c>
      <c r="V826" s="3" t="str" cm="1">
        <f t="array" ref="V82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826" s="3">
        <v>27</v>
      </c>
      <c r="X826" s="3" t="str" cm="1">
        <f t="array" ref="X82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827" spans="1:24" x14ac:dyDescent="0.25">
      <c r="A827" s="7">
        <v>531004839</v>
      </c>
      <c r="B827" t="s">
        <v>1074</v>
      </c>
      <c r="C827" t="s">
        <v>1078</v>
      </c>
      <c r="D827" s="3">
        <v>5</v>
      </c>
      <c r="E827" s="3">
        <v>143</v>
      </c>
      <c r="F827" s="3">
        <v>208</v>
      </c>
      <c r="G827" s="3">
        <v>3</v>
      </c>
      <c r="H827" s="3" t="s">
        <v>5</v>
      </c>
      <c r="I827" s="3">
        <v>25</v>
      </c>
      <c r="J827" s="3" t="str" cm="1">
        <f t="array" ref="J82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27" s="3">
        <v>15</v>
      </c>
      <c r="L827" s="3" t="str" cm="1">
        <f t="array" ref="L82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27" s="3">
        <v>11</v>
      </c>
      <c r="N827" s="3" t="str" cm="1">
        <f t="array" ref="N82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27" s="3">
        <v>19</v>
      </c>
      <c r="P827" s="3" t="str" cm="1">
        <f t="array" ref="P82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27" s="3">
        <v>13</v>
      </c>
      <c r="R827" s="3" t="str" cm="1">
        <f t="array" ref="R82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27" s="3">
        <v>31</v>
      </c>
      <c r="T827" s="3" t="str" cm="1">
        <f t="array" ref="T82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27" s="3">
        <v>9</v>
      </c>
      <c r="V827" s="3" t="str" cm="1">
        <f t="array" ref="V82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27" s="3">
        <v>20</v>
      </c>
      <c r="X827" s="3" t="str" cm="1">
        <f t="array" ref="X82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28" spans="1:24" x14ac:dyDescent="0.25">
      <c r="A828" s="7">
        <v>531004797</v>
      </c>
      <c r="B828" t="s">
        <v>1074</v>
      </c>
      <c r="C828" t="s">
        <v>1079</v>
      </c>
      <c r="D828" s="3">
        <v>1</v>
      </c>
      <c r="E828" s="3">
        <v>166</v>
      </c>
      <c r="F828" s="3">
        <v>213</v>
      </c>
      <c r="G828" s="3">
        <v>3</v>
      </c>
      <c r="H828" s="3" t="s">
        <v>5</v>
      </c>
      <c r="I828" s="3">
        <v>24</v>
      </c>
      <c r="J828" s="3" t="str" cm="1">
        <f t="array" ref="J82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28" s="3">
        <v>18</v>
      </c>
      <c r="L828" s="3" t="str" cm="1">
        <f t="array" ref="L82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28" s="3">
        <v>16</v>
      </c>
      <c r="N828" s="3" t="str" cm="1">
        <f t="array" ref="N82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28" s="3">
        <v>16</v>
      </c>
      <c r="P828" s="3" t="str" cm="1">
        <f t="array" ref="P82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28" s="3">
        <v>19</v>
      </c>
      <c r="R828" s="3" t="str" cm="1">
        <f t="array" ref="R82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28" s="3">
        <v>35</v>
      </c>
      <c r="T828" s="3" t="str" cm="1">
        <f t="array" ref="T82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28" s="3">
        <v>13</v>
      </c>
      <c r="V828" s="3" t="str" cm="1">
        <f t="array" ref="V82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828" s="3">
        <v>25</v>
      </c>
      <c r="X828" s="3" t="str" cm="1">
        <f t="array" ref="X82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829" spans="1:24" x14ac:dyDescent="0.25">
      <c r="A829" s="7">
        <v>531004807</v>
      </c>
      <c r="B829" t="s">
        <v>1074</v>
      </c>
      <c r="C829" t="s">
        <v>1080</v>
      </c>
      <c r="D829" s="3">
        <v>5</v>
      </c>
      <c r="E829" s="3">
        <v>155</v>
      </c>
      <c r="F829" s="3">
        <v>208</v>
      </c>
      <c r="G829" s="3">
        <v>3</v>
      </c>
      <c r="H829" s="3" t="s">
        <v>5</v>
      </c>
      <c r="I829" s="3">
        <v>27</v>
      </c>
      <c r="J829" s="3" t="str" cm="1">
        <f t="array" ref="J82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829" s="3">
        <v>15</v>
      </c>
      <c r="L829" s="3" t="str" cm="1">
        <f t="array" ref="L82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29" s="3">
        <v>16</v>
      </c>
      <c r="N829" s="3" t="str" cm="1">
        <f t="array" ref="N82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29" s="3">
        <v>18</v>
      </c>
      <c r="P829" s="3" t="str" cm="1">
        <f t="array" ref="P82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29" s="3">
        <v>15</v>
      </c>
      <c r="R829" s="3" t="str" cm="1">
        <f t="array" ref="R82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29" s="3">
        <v>32</v>
      </c>
      <c r="T829" s="3" t="str" cm="1">
        <f t="array" ref="T82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29" s="3">
        <v>11</v>
      </c>
      <c r="V829" s="3" t="str" cm="1">
        <f t="array" ref="V82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29" s="3">
        <v>21</v>
      </c>
      <c r="X829" s="3" t="str" cm="1">
        <f t="array" ref="X82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30" spans="1:24" x14ac:dyDescent="0.25">
      <c r="A830" s="7">
        <v>531004860</v>
      </c>
      <c r="B830" t="s">
        <v>1074</v>
      </c>
      <c r="C830" t="s">
        <v>1081</v>
      </c>
      <c r="D830" s="3">
        <v>5</v>
      </c>
      <c r="E830" s="3">
        <v>131</v>
      </c>
      <c r="F830" s="3">
        <v>208</v>
      </c>
      <c r="G830" s="3">
        <v>2</v>
      </c>
      <c r="H830" s="3" t="s">
        <v>8</v>
      </c>
      <c r="I830" s="3">
        <v>19</v>
      </c>
      <c r="J830" s="3" t="str" cm="1">
        <f t="array" ref="J83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30" s="3">
        <v>14</v>
      </c>
      <c r="L830" s="3" t="str" cm="1">
        <f t="array" ref="L83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30" s="3">
        <v>13</v>
      </c>
      <c r="N830" s="3" t="str" cm="1">
        <f t="array" ref="N83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30" s="3">
        <v>17</v>
      </c>
      <c r="P830" s="3" t="str" cm="1">
        <f t="array" ref="P83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30" s="3">
        <v>11</v>
      </c>
      <c r="R830" s="3" t="str" cm="1">
        <f t="array" ref="R83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830" s="3">
        <v>31</v>
      </c>
      <c r="T830" s="3" t="str" cm="1">
        <f t="array" ref="T83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30" s="3">
        <v>11</v>
      </c>
      <c r="V830" s="3" t="str" cm="1">
        <f t="array" ref="V83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30" s="3">
        <v>15</v>
      </c>
      <c r="X830" s="3" t="str" cm="1">
        <f t="array" ref="X83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831" spans="1:24" x14ac:dyDescent="0.25">
      <c r="A831" s="7">
        <v>531004934</v>
      </c>
      <c r="B831" t="s">
        <v>1074</v>
      </c>
      <c r="C831" t="s">
        <v>1082</v>
      </c>
      <c r="D831" s="3">
        <v>1</v>
      </c>
      <c r="E831" s="3">
        <v>149</v>
      </c>
      <c r="F831" s="3">
        <v>213</v>
      </c>
      <c r="G831" s="3">
        <v>3</v>
      </c>
      <c r="H831" s="3" t="s">
        <v>5</v>
      </c>
      <c r="I831" s="3">
        <v>23</v>
      </c>
      <c r="J831" s="3" t="str" cm="1">
        <f t="array" ref="J83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31" s="3">
        <v>18</v>
      </c>
      <c r="L831" s="3" t="str" cm="1">
        <f t="array" ref="L83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31" s="3">
        <v>15</v>
      </c>
      <c r="N831" s="3" t="str" cm="1">
        <f t="array" ref="N83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31" s="3">
        <v>20</v>
      </c>
      <c r="P831" s="3" t="str" cm="1">
        <f t="array" ref="P83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831" s="3">
        <v>17</v>
      </c>
      <c r="R831" s="3" t="str" cm="1">
        <f t="array" ref="R83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31" s="3">
        <v>31</v>
      </c>
      <c r="T831" s="3" t="str" cm="1">
        <f t="array" ref="T83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31" s="3">
        <v>9</v>
      </c>
      <c r="V831" s="3" t="str" cm="1">
        <f t="array" ref="V83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31" s="3">
        <v>16</v>
      </c>
      <c r="X831" s="3" t="str" cm="1">
        <f t="array" ref="X83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832" spans="1:24" x14ac:dyDescent="0.25">
      <c r="A832" s="7">
        <v>531004910</v>
      </c>
      <c r="B832" t="s">
        <v>1074</v>
      </c>
      <c r="C832" t="s">
        <v>1083</v>
      </c>
      <c r="D832" s="3">
        <v>1</v>
      </c>
      <c r="E832" s="3">
        <v>164</v>
      </c>
      <c r="F832" s="3">
        <v>213</v>
      </c>
      <c r="G832" s="3">
        <v>3</v>
      </c>
      <c r="H832" s="3" t="s">
        <v>5</v>
      </c>
      <c r="I832" s="3">
        <v>30</v>
      </c>
      <c r="J832" s="3" t="str" cm="1">
        <f t="array" ref="J83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832" s="3">
        <v>15</v>
      </c>
      <c r="L832" s="3" t="str" cm="1">
        <f t="array" ref="L83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32" s="3">
        <v>16</v>
      </c>
      <c r="N832" s="3" t="str" cm="1">
        <f t="array" ref="N83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32" s="3">
        <v>18</v>
      </c>
      <c r="P832" s="3" t="str" cm="1">
        <f t="array" ref="P83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32" s="3">
        <v>17</v>
      </c>
      <c r="R832" s="3" t="str" cm="1">
        <f t="array" ref="R83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32" s="3">
        <v>33</v>
      </c>
      <c r="T832" s="3" t="str" cm="1">
        <f t="array" ref="T83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32" s="3">
        <v>13</v>
      </c>
      <c r="V832" s="3" t="str" cm="1">
        <f t="array" ref="V83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832" s="3">
        <v>22</v>
      </c>
      <c r="X832" s="3" t="str" cm="1">
        <f t="array" ref="X83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33" spans="1:24" x14ac:dyDescent="0.25">
      <c r="A833" s="7">
        <v>531004814</v>
      </c>
      <c r="B833" t="s">
        <v>1074</v>
      </c>
      <c r="C833" t="s">
        <v>1084</v>
      </c>
      <c r="D833" s="3">
        <v>2</v>
      </c>
      <c r="E833" s="3">
        <v>141</v>
      </c>
      <c r="F833" s="3">
        <v>197</v>
      </c>
      <c r="G833" s="3">
        <v>3</v>
      </c>
      <c r="H833" s="3" t="s">
        <v>5</v>
      </c>
      <c r="I833" s="3">
        <v>22</v>
      </c>
      <c r="J833" s="3" t="str" cm="1">
        <f t="array" ref="J83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33" s="3">
        <v>15</v>
      </c>
      <c r="L833" s="3" t="str" cm="1">
        <f t="array" ref="L83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33" s="3">
        <v>13</v>
      </c>
      <c r="N833" s="3" t="str" cm="1">
        <f t="array" ref="N83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33" s="3">
        <v>18</v>
      </c>
      <c r="P833" s="3" t="str" cm="1">
        <f t="array" ref="P83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33" s="3">
        <v>17</v>
      </c>
      <c r="R833" s="3" t="str" cm="1">
        <f t="array" ref="R83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33" s="3">
        <v>27</v>
      </c>
      <c r="T833" s="3" t="str" cm="1">
        <f t="array" ref="T83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33" s="3">
        <v>11</v>
      </c>
      <c r="V833" s="3" t="str" cm="1">
        <f t="array" ref="V83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33" s="3">
        <v>18</v>
      </c>
      <c r="X833" s="3" t="str" cm="1">
        <f t="array" ref="X83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34" spans="1:24" x14ac:dyDescent="0.25">
      <c r="A834" s="7">
        <v>531004846</v>
      </c>
      <c r="B834" t="s">
        <v>1074</v>
      </c>
      <c r="C834" t="s">
        <v>1085</v>
      </c>
      <c r="D834" s="3">
        <v>2</v>
      </c>
      <c r="E834" s="3">
        <v>116</v>
      </c>
      <c r="F834" s="3">
        <v>197</v>
      </c>
      <c r="G834" s="3">
        <v>3</v>
      </c>
      <c r="H834" s="3" t="s">
        <v>5</v>
      </c>
      <c r="I834" s="3">
        <v>17</v>
      </c>
      <c r="J834" s="3" t="str" cm="1">
        <f t="array" ref="J83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34" s="3">
        <v>12</v>
      </c>
      <c r="L834" s="3" t="str" cm="1">
        <f t="array" ref="L83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834" s="3">
        <v>9</v>
      </c>
      <c r="N834" s="3" t="str" cm="1">
        <f t="array" ref="N83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34" s="3">
        <v>15</v>
      </c>
      <c r="P834" s="3" t="str" cm="1">
        <f t="array" ref="P83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834" s="3">
        <v>11</v>
      </c>
      <c r="R834" s="3" t="str" cm="1">
        <f t="array" ref="R83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834" s="3">
        <v>25</v>
      </c>
      <c r="T834" s="3" t="str" cm="1">
        <f t="array" ref="T83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34" s="3">
        <v>10</v>
      </c>
      <c r="V834" s="3" t="str" cm="1">
        <f t="array" ref="V83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34" s="3">
        <v>17</v>
      </c>
      <c r="X834" s="3" t="str" cm="1">
        <f t="array" ref="X83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35" spans="1:24" x14ac:dyDescent="0.25">
      <c r="A835" s="7">
        <v>531004941</v>
      </c>
      <c r="B835" t="s">
        <v>1074</v>
      </c>
      <c r="C835" t="s">
        <v>1086</v>
      </c>
      <c r="D835" s="3">
        <v>1</v>
      </c>
      <c r="E835" s="3">
        <v>162</v>
      </c>
      <c r="F835" s="3">
        <v>213</v>
      </c>
      <c r="G835" s="3">
        <v>3</v>
      </c>
      <c r="H835" s="3" t="s">
        <v>5</v>
      </c>
      <c r="I835" s="3">
        <v>27</v>
      </c>
      <c r="J835" s="3" t="str" cm="1">
        <f t="array" ref="J83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835" s="3">
        <v>15</v>
      </c>
      <c r="L835" s="3" t="str" cm="1">
        <f t="array" ref="L83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35" s="3">
        <v>16</v>
      </c>
      <c r="N835" s="3" t="str" cm="1">
        <f t="array" ref="N83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35" s="3">
        <v>19</v>
      </c>
      <c r="P835" s="3" t="str" cm="1">
        <f t="array" ref="P83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35" s="3">
        <v>17</v>
      </c>
      <c r="R835" s="3" t="str" cm="1">
        <f t="array" ref="R83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35" s="3">
        <v>36</v>
      </c>
      <c r="T835" s="3" t="str" cm="1">
        <f t="array" ref="T83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35" s="3">
        <v>10</v>
      </c>
      <c r="V835" s="3" t="str" cm="1">
        <f t="array" ref="V83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35" s="3">
        <v>22</v>
      </c>
      <c r="X835" s="3" t="str" cm="1">
        <f t="array" ref="X83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36" spans="1:24" x14ac:dyDescent="0.25">
      <c r="A836" s="7">
        <v>531010864</v>
      </c>
      <c r="B836" t="s">
        <v>1074</v>
      </c>
      <c r="C836" t="s">
        <v>1087</v>
      </c>
      <c r="D836" s="3">
        <v>1</v>
      </c>
      <c r="E836" s="3">
        <v>158</v>
      </c>
      <c r="F836" s="3">
        <v>213</v>
      </c>
      <c r="G836" s="3">
        <v>3</v>
      </c>
      <c r="H836" s="3" t="s">
        <v>5</v>
      </c>
      <c r="I836" s="3">
        <v>28</v>
      </c>
      <c r="J836" s="3" t="str" cm="1">
        <f t="array" ref="J83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836" s="3">
        <v>14</v>
      </c>
      <c r="L836" s="3" t="str" cm="1">
        <f t="array" ref="L83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36" s="3">
        <v>16</v>
      </c>
      <c r="N836" s="3" t="str" cm="1">
        <f t="array" ref="N83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36" s="3">
        <v>17</v>
      </c>
      <c r="P836" s="3" t="str" cm="1">
        <f t="array" ref="P83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36" s="3">
        <v>14</v>
      </c>
      <c r="R836" s="3" t="str" cm="1">
        <f t="array" ref="R83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36" s="3">
        <v>35</v>
      </c>
      <c r="T836" s="3" t="str" cm="1">
        <f t="array" ref="T83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36" s="3">
        <v>11</v>
      </c>
      <c r="V836" s="3" t="str" cm="1">
        <f t="array" ref="V83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36" s="3">
        <v>23</v>
      </c>
      <c r="X836" s="3" t="str" cm="1">
        <f t="array" ref="X83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37" spans="1:24" x14ac:dyDescent="0.25">
      <c r="A837" s="7">
        <v>531004927</v>
      </c>
      <c r="B837" t="s">
        <v>1074</v>
      </c>
      <c r="C837" t="s">
        <v>1088</v>
      </c>
      <c r="D837" s="3">
        <v>1</v>
      </c>
      <c r="E837" s="3">
        <v>150</v>
      </c>
      <c r="F837" s="3">
        <v>213</v>
      </c>
      <c r="G837" s="3">
        <v>3</v>
      </c>
      <c r="H837" s="3" t="s">
        <v>5</v>
      </c>
      <c r="I837" s="3">
        <v>20</v>
      </c>
      <c r="J837" s="3" t="str" cm="1">
        <f t="array" ref="J83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37" s="3">
        <v>14</v>
      </c>
      <c r="L837" s="3" t="str" cm="1">
        <f t="array" ref="L83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37" s="3">
        <v>12</v>
      </c>
      <c r="N837" s="3" t="str" cm="1">
        <f t="array" ref="N83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37" s="3">
        <v>20</v>
      </c>
      <c r="P837" s="3" t="str" cm="1">
        <f t="array" ref="P83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837" s="3">
        <v>16</v>
      </c>
      <c r="R837" s="3" t="str" cm="1">
        <f t="array" ref="R83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37" s="3">
        <v>35</v>
      </c>
      <c r="T837" s="3" t="str" cm="1">
        <f t="array" ref="T83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37" s="3">
        <v>12</v>
      </c>
      <c r="V837" s="3" t="str" cm="1">
        <f t="array" ref="V83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837" s="3">
        <v>21</v>
      </c>
      <c r="X837" s="3" t="str" cm="1">
        <f t="array" ref="X83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38" spans="1:24" x14ac:dyDescent="0.25">
      <c r="A838" s="7">
        <v>531004821</v>
      </c>
      <c r="B838" t="s">
        <v>1074</v>
      </c>
      <c r="C838" t="s">
        <v>1089</v>
      </c>
      <c r="D838" s="3">
        <v>1</v>
      </c>
      <c r="E838" s="3">
        <v>197</v>
      </c>
      <c r="F838" s="3">
        <v>213</v>
      </c>
      <c r="G838" s="3">
        <v>4</v>
      </c>
      <c r="H838" s="3" t="s">
        <v>6</v>
      </c>
      <c r="I838" s="3">
        <v>28</v>
      </c>
      <c r="J838" s="3" t="str" cm="1">
        <f t="array" ref="J83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838" s="3">
        <v>18</v>
      </c>
      <c r="L838" s="3" t="str" cm="1">
        <f t="array" ref="L83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38" s="3">
        <v>19</v>
      </c>
      <c r="N838" s="3" t="str" cm="1">
        <f t="array" ref="N83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838" s="3">
        <v>22</v>
      </c>
      <c r="P838" s="3" t="str" cm="1">
        <f t="array" ref="P83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838" s="3">
        <v>21</v>
      </c>
      <c r="R838" s="3" t="str" cm="1">
        <f t="array" ref="R83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838" s="3">
        <v>48</v>
      </c>
      <c r="T838" s="3" t="str" cm="1">
        <f t="array" ref="T83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838" s="3">
        <v>13</v>
      </c>
      <c r="V838" s="3" t="str" cm="1">
        <f t="array" ref="V83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838" s="3">
        <v>28</v>
      </c>
      <c r="X838" s="3" t="str" cm="1">
        <f t="array" ref="X83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839" spans="1:24" x14ac:dyDescent="0.25">
      <c r="A839" s="7">
        <v>531004765</v>
      </c>
      <c r="B839" t="s">
        <v>1074</v>
      </c>
      <c r="C839" t="s">
        <v>1090</v>
      </c>
      <c r="D839" s="3">
        <v>1</v>
      </c>
      <c r="E839" s="3">
        <v>148</v>
      </c>
      <c r="F839" s="3">
        <v>213</v>
      </c>
      <c r="G839" s="3">
        <v>3</v>
      </c>
      <c r="H839" s="3" t="s">
        <v>5</v>
      </c>
      <c r="I839" s="3">
        <v>23</v>
      </c>
      <c r="J839" s="3" t="str" cm="1">
        <f t="array" ref="J83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39" s="3">
        <v>15</v>
      </c>
      <c r="L839" s="3" t="str" cm="1">
        <f t="array" ref="L83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39" s="3">
        <v>12</v>
      </c>
      <c r="N839" s="3" t="str" cm="1">
        <f t="array" ref="N83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39" s="3">
        <v>19</v>
      </c>
      <c r="P839" s="3" t="str" cm="1">
        <f t="array" ref="P83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39" s="3">
        <v>14</v>
      </c>
      <c r="R839" s="3" t="str" cm="1">
        <f t="array" ref="R83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39" s="3">
        <v>33</v>
      </c>
      <c r="T839" s="3" t="str" cm="1">
        <f t="array" ref="T83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39" s="3">
        <v>12</v>
      </c>
      <c r="V839" s="3" t="str" cm="1">
        <f t="array" ref="V83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839" s="3">
        <v>20</v>
      </c>
      <c r="X839" s="3" t="str" cm="1">
        <f t="array" ref="X83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40" spans="1:24" x14ac:dyDescent="0.25">
      <c r="A840" s="7">
        <v>531004885</v>
      </c>
      <c r="B840" t="s">
        <v>1074</v>
      </c>
      <c r="C840" t="s">
        <v>1091</v>
      </c>
      <c r="D840" s="3">
        <v>1</v>
      </c>
      <c r="E840" s="3">
        <v>168</v>
      </c>
      <c r="F840" s="3">
        <v>213</v>
      </c>
      <c r="G840" s="3">
        <v>3</v>
      </c>
      <c r="H840" s="3" t="s">
        <v>5</v>
      </c>
      <c r="I840" s="3">
        <v>25</v>
      </c>
      <c r="J840" s="3" t="str" cm="1">
        <f t="array" ref="J84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40" s="3">
        <v>17</v>
      </c>
      <c r="L840" s="3" t="str" cm="1">
        <f t="array" ref="L84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40" s="3">
        <v>13</v>
      </c>
      <c r="N840" s="3" t="str" cm="1">
        <f t="array" ref="N84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40" s="3">
        <v>19</v>
      </c>
      <c r="P840" s="3" t="str" cm="1">
        <f t="array" ref="P84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40" s="3">
        <v>17</v>
      </c>
      <c r="R840" s="3" t="str" cm="1">
        <f t="array" ref="R84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40" s="3">
        <v>38</v>
      </c>
      <c r="T840" s="3" t="str" cm="1">
        <f t="array" ref="T84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40" s="3">
        <v>14</v>
      </c>
      <c r="V840" s="3" t="str" cm="1">
        <f t="array" ref="V84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840" s="3">
        <v>25</v>
      </c>
      <c r="X840" s="3" t="str" cm="1">
        <f t="array" ref="X84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841" spans="1:24" x14ac:dyDescent="0.25">
      <c r="A841" s="7">
        <v>531004772</v>
      </c>
      <c r="B841" t="s">
        <v>1074</v>
      </c>
      <c r="C841" t="s">
        <v>1092</v>
      </c>
      <c r="D841" s="3">
        <v>1</v>
      </c>
      <c r="E841" s="3">
        <v>171</v>
      </c>
      <c r="F841" s="3">
        <v>213</v>
      </c>
      <c r="G841" s="3">
        <v>3</v>
      </c>
      <c r="H841" s="3" t="s">
        <v>5</v>
      </c>
      <c r="I841" s="3">
        <v>27</v>
      </c>
      <c r="J841" s="3" t="str" cm="1">
        <f t="array" ref="J84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841" s="3">
        <v>18</v>
      </c>
      <c r="L841" s="3" t="str" cm="1">
        <f t="array" ref="L84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41" s="3">
        <v>14</v>
      </c>
      <c r="N841" s="3" t="str" cm="1">
        <f t="array" ref="N84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41" s="3">
        <v>20</v>
      </c>
      <c r="P841" s="3" t="str" cm="1">
        <f t="array" ref="P84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841" s="3">
        <v>16</v>
      </c>
      <c r="R841" s="3" t="str" cm="1">
        <f t="array" ref="R84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41" s="3">
        <v>37</v>
      </c>
      <c r="T841" s="3" t="str" cm="1">
        <f t="array" ref="T84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41" s="3">
        <v>12</v>
      </c>
      <c r="V841" s="3" t="str" cm="1">
        <f t="array" ref="V84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841" s="3">
        <v>27</v>
      </c>
      <c r="X841" s="3" t="str" cm="1">
        <f t="array" ref="X84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842" spans="1:24" x14ac:dyDescent="0.25">
      <c r="A842" s="7">
        <v>532000690</v>
      </c>
      <c r="B842" t="s">
        <v>1093</v>
      </c>
      <c r="C842" t="s">
        <v>1094</v>
      </c>
      <c r="D842" s="3">
        <v>6</v>
      </c>
      <c r="E842" s="3">
        <v>86</v>
      </c>
      <c r="F842" s="3">
        <v>192</v>
      </c>
      <c r="G842" s="3">
        <v>1</v>
      </c>
      <c r="H842" s="3" t="s">
        <v>7</v>
      </c>
      <c r="I842" s="3">
        <v>20</v>
      </c>
      <c r="J842" s="3" t="str" cm="1">
        <f t="array" ref="J84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42" s="3">
        <v>16</v>
      </c>
      <c r="L842" s="3" t="str" cm="1">
        <f t="array" ref="L84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42" s="3">
        <v>9</v>
      </c>
      <c r="N842" s="3" t="str" cm="1">
        <f t="array" ref="N84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42" s="3">
        <v>11</v>
      </c>
      <c r="P842" s="3" t="str" cm="1">
        <f t="array" ref="P84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842" s="3">
        <v>6</v>
      </c>
      <c r="R842" s="3" t="str" cm="1">
        <f t="array" ref="R84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Ниже базового</v>
      </c>
      <c r="S842" s="3">
        <v>0</v>
      </c>
      <c r="T842" s="3" t="str" cm="1">
        <f t="array" ref="T84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842" s="3">
        <v>8</v>
      </c>
      <c r="V842" s="3" t="str" cm="1">
        <f t="array" ref="V84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42" s="3">
        <v>16</v>
      </c>
      <c r="X842" s="3" t="str" cm="1">
        <f t="array" ref="X84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843" spans="1:24" x14ac:dyDescent="0.25">
      <c r="A843" s="7">
        <v>532000516</v>
      </c>
      <c r="B843" t="s">
        <v>1093</v>
      </c>
      <c r="C843" t="s">
        <v>1095</v>
      </c>
      <c r="D843" s="3">
        <v>1</v>
      </c>
      <c r="E843" s="3">
        <v>137</v>
      </c>
      <c r="F843" s="3">
        <v>213</v>
      </c>
      <c r="G843" s="3">
        <v>3</v>
      </c>
      <c r="H843" s="3" t="s">
        <v>5</v>
      </c>
      <c r="I843" s="3">
        <v>18</v>
      </c>
      <c r="J843" s="3" t="str" cm="1">
        <f t="array" ref="J84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43" s="3">
        <v>12</v>
      </c>
      <c r="L843" s="3" t="str" cm="1">
        <f t="array" ref="L84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843" s="3">
        <v>12</v>
      </c>
      <c r="N843" s="3" t="str" cm="1">
        <f t="array" ref="N84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43" s="3">
        <v>19</v>
      </c>
      <c r="P843" s="3" t="str" cm="1">
        <f t="array" ref="P84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43" s="3">
        <v>14</v>
      </c>
      <c r="R843" s="3" t="str" cm="1">
        <f t="array" ref="R84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43" s="3">
        <v>30</v>
      </c>
      <c r="T843" s="3" t="str" cm="1">
        <f t="array" ref="T84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43" s="3">
        <v>13</v>
      </c>
      <c r="V843" s="3" t="str" cm="1">
        <f t="array" ref="V84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843" s="3">
        <v>19</v>
      </c>
      <c r="X843" s="3" t="str" cm="1">
        <f t="array" ref="X84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44" spans="1:24" x14ac:dyDescent="0.25">
      <c r="A844" s="7">
        <v>532000636</v>
      </c>
      <c r="B844" t="s">
        <v>1093</v>
      </c>
      <c r="C844" t="s">
        <v>1096</v>
      </c>
      <c r="D844" s="3">
        <v>1</v>
      </c>
      <c r="E844" s="3">
        <v>157</v>
      </c>
      <c r="F844" s="3">
        <v>213</v>
      </c>
      <c r="G844" s="3">
        <v>2</v>
      </c>
      <c r="H844" s="3" t="s">
        <v>8</v>
      </c>
      <c r="I844" s="3">
        <v>23</v>
      </c>
      <c r="J844" s="3" t="str" cm="1">
        <f t="array" ref="J84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44" s="3">
        <v>19</v>
      </c>
      <c r="L844" s="3" t="str" cm="1">
        <f t="array" ref="L84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44" s="3">
        <v>7</v>
      </c>
      <c r="N844" s="3" t="str" cm="1">
        <f t="array" ref="N84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44" s="3">
        <v>19</v>
      </c>
      <c r="P844" s="3" t="str" cm="1">
        <f t="array" ref="P84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44" s="3">
        <v>20</v>
      </c>
      <c r="R844" s="3" t="str" cm="1">
        <f t="array" ref="R84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44" s="3">
        <v>37</v>
      </c>
      <c r="T844" s="3" t="str" cm="1">
        <f t="array" ref="T84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44" s="3">
        <v>13</v>
      </c>
      <c r="V844" s="3" t="str" cm="1">
        <f t="array" ref="V84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844" s="3">
        <v>19</v>
      </c>
      <c r="X844" s="3" t="str" cm="1">
        <f t="array" ref="X84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45" spans="1:24" x14ac:dyDescent="0.25">
      <c r="A845" s="7">
        <v>532000611</v>
      </c>
      <c r="B845" t="s">
        <v>1093</v>
      </c>
      <c r="C845" t="s">
        <v>1097</v>
      </c>
      <c r="D845" s="3">
        <v>2</v>
      </c>
      <c r="E845" s="3">
        <v>50</v>
      </c>
      <c r="F845" s="3">
        <v>197</v>
      </c>
      <c r="G845" s="3">
        <v>1</v>
      </c>
      <c r="H845" s="3" t="s">
        <v>7</v>
      </c>
      <c r="I845" s="3">
        <v>13</v>
      </c>
      <c r="J845" s="3" t="str" cm="1">
        <f t="array" ref="J84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845" s="3">
        <v>0</v>
      </c>
      <c r="L845" s="3" t="str" cm="1">
        <f t="array" ref="L84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Ниже базового</v>
      </c>
      <c r="M845" s="3">
        <v>9</v>
      </c>
      <c r="N845" s="3" t="str" cm="1">
        <f t="array" ref="N84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45" s="3">
        <v>12</v>
      </c>
      <c r="P845" s="3" t="str" cm="1">
        <f t="array" ref="P84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845" s="3">
        <v>10</v>
      </c>
      <c r="R845" s="3" t="str" cm="1">
        <f t="array" ref="R84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845" s="3">
        <v>0</v>
      </c>
      <c r="T845" s="3" t="str" cm="1">
        <f t="array" ref="T84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845" s="3">
        <v>6</v>
      </c>
      <c r="V845" s="3" t="str" cm="1">
        <f t="array" ref="V84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845" s="3">
        <v>0</v>
      </c>
      <c r="X845" s="3" t="str" cm="1">
        <f t="array" ref="X84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Ниже базового</v>
      </c>
    </row>
    <row r="846" spans="1:24" x14ac:dyDescent="0.25">
      <c r="A846" s="7">
        <v>532000001</v>
      </c>
      <c r="B846" t="s">
        <v>1093</v>
      </c>
      <c r="C846" t="s">
        <v>1098</v>
      </c>
      <c r="D846" s="3">
        <v>1</v>
      </c>
      <c r="E846" s="3">
        <v>114</v>
      </c>
      <c r="F846" s="3">
        <v>213</v>
      </c>
      <c r="G846" s="3">
        <v>2</v>
      </c>
      <c r="H846" s="3" t="s">
        <v>8</v>
      </c>
      <c r="I846" s="3">
        <v>9</v>
      </c>
      <c r="J846" s="3" t="str" cm="1">
        <f t="array" ref="J84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Ниже базового</v>
      </c>
      <c r="K846" s="3">
        <v>9</v>
      </c>
      <c r="L846" s="3" t="str" cm="1">
        <f t="array" ref="L84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846" s="3">
        <v>7</v>
      </c>
      <c r="N846" s="3" t="str" cm="1">
        <f t="array" ref="N84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46" s="3">
        <v>12</v>
      </c>
      <c r="P846" s="3" t="str" cm="1">
        <f t="array" ref="P84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846" s="3">
        <v>20</v>
      </c>
      <c r="R846" s="3" t="str" cm="1">
        <f t="array" ref="R84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46" s="3">
        <v>35</v>
      </c>
      <c r="T846" s="3" t="str" cm="1">
        <f t="array" ref="T84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46" s="3">
        <v>9</v>
      </c>
      <c r="V846" s="3" t="str" cm="1">
        <f t="array" ref="V84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46" s="3">
        <v>13</v>
      </c>
      <c r="X846" s="3" t="str" cm="1">
        <f t="array" ref="X84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847" spans="1:24" x14ac:dyDescent="0.25">
      <c r="A847" s="7">
        <v>532010169</v>
      </c>
      <c r="B847" t="s">
        <v>1093</v>
      </c>
      <c r="C847" t="s">
        <v>1099</v>
      </c>
      <c r="D847" s="3">
        <v>6</v>
      </c>
      <c r="E847" s="3">
        <v>105</v>
      </c>
      <c r="F847" s="3">
        <v>192</v>
      </c>
      <c r="G847" s="3">
        <v>2</v>
      </c>
      <c r="H847" s="3" t="s">
        <v>8</v>
      </c>
      <c r="I847" s="3">
        <v>15</v>
      </c>
      <c r="J847" s="3" t="str" cm="1">
        <f t="array" ref="J84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847" s="3">
        <v>15</v>
      </c>
      <c r="L847" s="3" t="str" cm="1">
        <f t="array" ref="L84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47" s="3">
        <v>11</v>
      </c>
      <c r="N847" s="3" t="str" cm="1">
        <f t="array" ref="N84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47" s="3">
        <v>15</v>
      </c>
      <c r="P847" s="3" t="str" cm="1">
        <f t="array" ref="P84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847" s="3">
        <v>9</v>
      </c>
      <c r="R847" s="3" t="str" cm="1">
        <f t="array" ref="R84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847" s="3">
        <v>18</v>
      </c>
      <c r="T847" s="3" t="str" cm="1">
        <f t="array" ref="T84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847" s="3">
        <v>7</v>
      </c>
      <c r="V847" s="3" t="str" cm="1">
        <f t="array" ref="V84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847" s="3">
        <v>15</v>
      </c>
      <c r="X847" s="3" t="str" cm="1">
        <f t="array" ref="X84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848" spans="1:24" x14ac:dyDescent="0.25">
      <c r="A848" s="7">
        <v>532000643</v>
      </c>
      <c r="B848" t="s">
        <v>1093</v>
      </c>
      <c r="C848" t="s">
        <v>1100</v>
      </c>
      <c r="D848" s="3">
        <v>1</v>
      </c>
      <c r="E848" s="3">
        <v>43</v>
      </c>
      <c r="F848" s="3">
        <v>213</v>
      </c>
      <c r="G848" s="3">
        <v>1</v>
      </c>
      <c r="H848" s="3" t="s">
        <v>7</v>
      </c>
      <c r="I848" s="3">
        <v>9</v>
      </c>
      <c r="J848" s="3" t="str" cm="1">
        <f t="array" ref="J84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Ниже базового</v>
      </c>
      <c r="K848" s="3">
        <v>12</v>
      </c>
      <c r="L848" s="3" t="str" cm="1">
        <f t="array" ref="L84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848" s="3">
        <v>0</v>
      </c>
      <c r="N848" s="3" t="str" cm="1">
        <f t="array" ref="N84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848" s="3">
        <v>9</v>
      </c>
      <c r="P848" s="3" t="str" cm="1">
        <f t="array" ref="P84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Ниже базового</v>
      </c>
      <c r="Q848" s="3">
        <v>8</v>
      </c>
      <c r="R848" s="3" t="str" cm="1">
        <f t="array" ref="R84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848" s="3">
        <v>0</v>
      </c>
      <c r="T848" s="3" t="str" cm="1">
        <f t="array" ref="T84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848" s="3">
        <v>5</v>
      </c>
      <c r="V848" s="3" t="str" cm="1">
        <f t="array" ref="V84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848" s="3">
        <v>0</v>
      </c>
      <c r="X848" s="3" t="str" cm="1">
        <f t="array" ref="X84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Ниже базового</v>
      </c>
    </row>
    <row r="849" spans="1:24" x14ac:dyDescent="0.25">
      <c r="A849" s="7">
        <v>532000481</v>
      </c>
      <c r="B849" t="s">
        <v>1093</v>
      </c>
      <c r="C849" t="s">
        <v>1101</v>
      </c>
      <c r="D849" s="3">
        <v>11</v>
      </c>
      <c r="E849" s="3">
        <v>134</v>
      </c>
      <c r="F849" s="3">
        <v>210</v>
      </c>
      <c r="G849" s="3">
        <v>3</v>
      </c>
      <c r="H849" s="3" t="s">
        <v>5</v>
      </c>
      <c r="I849" s="3">
        <v>22</v>
      </c>
      <c r="J849" s="3" t="str" cm="1">
        <f t="array" ref="J84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49" s="3">
        <v>18</v>
      </c>
      <c r="L849" s="3" t="str" cm="1">
        <f t="array" ref="L84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49" s="3">
        <v>14</v>
      </c>
      <c r="N849" s="3" t="str" cm="1">
        <f t="array" ref="N84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49" s="3">
        <v>14</v>
      </c>
      <c r="P849" s="3" t="str" cm="1">
        <f t="array" ref="P84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849" s="3">
        <v>13</v>
      </c>
      <c r="R849" s="3" t="str" cm="1">
        <f t="array" ref="R84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49" s="3">
        <v>27</v>
      </c>
      <c r="T849" s="3" t="str" cm="1">
        <f t="array" ref="T84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849" s="3">
        <v>10</v>
      </c>
      <c r="V849" s="3" t="str" cm="1">
        <f t="array" ref="V84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49" s="3">
        <v>16</v>
      </c>
      <c r="X849" s="3" t="str" cm="1">
        <f t="array" ref="X84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850" spans="1:24" x14ac:dyDescent="0.25">
      <c r="A850" s="7">
        <v>532000280</v>
      </c>
      <c r="B850" t="s">
        <v>1093</v>
      </c>
      <c r="C850" t="s">
        <v>1102</v>
      </c>
      <c r="D850" s="3">
        <v>2</v>
      </c>
      <c r="E850" s="3">
        <v>96</v>
      </c>
      <c r="F850" s="3">
        <v>197</v>
      </c>
      <c r="G850" s="3">
        <v>1</v>
      </c>
      <c r="H850" s="3" t="s">
        <v>7</v>
      </c>
      <c r="I850" s="3">
        <v>20</v>
      </c>
      <c r="J850" s="3" t="str" cm="1">
        <f t="array" ref="J85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50" s="3">
        <v>13</v>
      </c>
      <c r="L850" s="3" t="str" cm="1">
        <f t="array" ref="L85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50" s="3">
        <v>12</v>
      </c>
      <c r="N850" s="3" t="str" cm="1">
        <f t="array" ref="N85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50" s="3">
        <v>15</v>
      </c>
      <c r="P850" s="3" t="str" cm="1">
        <f t="array" ref="P85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850" s="3">
        <v>11</v>
      </c>
      <c r="R850" s="3" t="str" cm="1">
        <f t="array" ref="R85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850" s="3">
        <v>0</v>
      </c>
      <c r="T850" s="3" t="str" cm="1">
        <f t="array" ref="T85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850" s="3">
        <v>9</v>
      </c>
      <c r="V850" s="3" t="str" cm="1">
        <f t="array" ref="V85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50" s="3">
        <v>16</v>
      </c>
      <c r="X850" s="3" t="str" cm="1">
        <f t="array" ref="X85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851" spans="1:24" x14ac:dyDescent="0.25">
      <c r="A851" s="7">
        <v>532000227</v>
      </c>
      <c r="B851" t="s">
        <v>1093</v>
      </c>
      <c r="C851" t="s">
        <v>1103</v>
      </c>
      <c r="D851" s="3">
        <v>2</v>
      </c>
      <c r="E851" s="3">
        <v>145</v>
      </c>
      <c r="F851" s="3">
        <v>197</v>
      </c>
      <c r="G851" s="3">
        <v>3</v>
      </c>
      <c r="H851" s="3" t="s">
        <v>5</v>
      </c>
      <c r="I851" s="3">
        <v>20</v>
      </c>
      <c r="J851" s="3" t="str" cm="1">
        <f t="array" ref="J85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51" s="3">
        <v>14</v>
      </c>
      <c r="L851" s="3" t="str" cm="1">
        <f t="array" ref="L85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51" s="3">
        <v>14</v>
      </c>
      <c r="N851" s="3" t="str" cm="1">
        <f t="array" ref="N85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51" s="3">
        <v>21</v>
      </c>
      <c r="P851" s="3" t="str" cm="1">
        <f t="array" ref="P85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851" s="3">
        <v>16</v>
      </c>
      <c r="R851" s="3" t="str" cm="1">
        <f t="array" ref="R85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51" s="3">
        <v>26</v>
      </c>
      <c r="T851" s="3" t="str" cm="1">
        <f t="array" ref="T85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51" s="3">
        <v>13</v>
      </c>
      <c r="V851" s="3" t="str" cm="1">
        <f t="array" ref="V85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851" s="3">
        <v>21</v>
      </c>
      <c r="X851" s="3" t="str" cm="1">
        <f t="array" ref="X85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52" spans="1:24" x14ac:dyDescent="0.25">
      <c r="A852" s="7">
        <v>532010803</v>
      </c>
      <c r="B852" t="s">
        <v>1093</v>
      </c>
      <c r="C852" t="s">
        <v>1104</v>
      </c>
      <c r="D852" s="3">
        <v>6</v>
      </c>
      <c r="E852" s="3">
        <v>124</v>
      </c>
      <c r="F852" s="3">
        <v>192</v>
      </c>
      <c r="G852" s="3">
        <v>1</v>
      </c>
      <c r="H852" s="3" t="s">
        <v>7</v>
      </c>
      <c r="I852" s="3">
        <v>19</v>
      </c>
      <c r="J852" s="3" t="str" cm="1">
        <f t="array" ref="J85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52" s="3">
        <v>16</v>
      </c>
      <c r="L852" s="3" t="str" cm="1">
        <f t="array" ref="L85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52" s="3">
        <v>13</v>
      </c>
      <c r="N852" s="3" t="str" cm="1">
        <f t="array" ref="N85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52" s="3">
        <v>22</v>
      </c>
      <c r="P852" s="3" t="str" cm="1">
        <f t="array" ref="P85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852" s="3">
        <v>18</v>
      </c>
      <c r="R852" s="3" t="str" cm="1">
        <f t="array" ref="R85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52" s="3">
        <v>22</v>
      </c>
      <c r="T852" s="3" t="str" cm="1">
        <f t="array" ref="T85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852" s="3">
        <v>0</v>
      </c>
      <c r="V852" s="3" t="str" cm="1">
        <f t="array" ref="V85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Ниже базового</v>
      </c>
      <c r="W852" s="3">
        <v>14</v>
      </c>
      <c r="X852" s="3" t="str" cm="1">
        <f t="array" ref="X85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853" spans="1:24" x14ac:dyDescent="0.25">
      <c r="A853" s="7">
        <v>532000072</v>
      </c>
      <c r="B853" t="s">
        <v>1093</v>
      </c>
      <c r="C853" t="s">
        <v>1105</v>
      </c>
      <c r="D853" s="3">
        <v>1</v>
      </c>
      <c r="E853" s="3">
        <v>155</v>
      </c>
      <c r="F853" s="3">
        <v>213</v>
      </c>
      <c r="G853" s="3">
        <v>3</v>
      </c>
      <c r="H853" s="3" t="s">
        <v>5</v>
      </c>
      <c r="I853" s="3">
        <v>21</v>
      </c>
      <c r="J853" s="3" t="str" cm="1">
        <f t="array" ref="J85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53" s="3">
        <v>20</v>
      </c>
      <c r="L853" s="3" t="str" cm="1">
        <f t="array" ref="L85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53" s="3">
        <v>12</v>
      </c>
      <c r="N853" s="3" t="str" cm="1">
        <f t="array" ref="N85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53" s="3">
        <v>17</v>
      </c>
      <c r="P853" s="3" t="str" cm="1">
        <f t="array" ref="P85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53" s="3">
        <v>14</v>
      </c>
      <c r="R853" s="3" t="str" cm="1">
        <f t="array" ref="R85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53" s="3">
        <v>41</v>
      </c>
      <c r="T853" s="3" t="str" cm="1">
        <f t="array" ref="T85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853" s="3">
        <v>13</v>
      </c>
      <c r="V853" s="3" t="str" cm="1">
        <f t="array" ref="V85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853" s="3">
        <v>17</v>
      </c>
      <c r="X853" s="3" t="str" cm="1">
        <f t="array" ref="X85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54" spans="1:24" x14ac:dyDescent="0.25">
      <c r="A854" s="7">
        <v>532000548</v>
      </c>
      <c r="B854" t="s">
        <v>1093</v>
      </c>
      <c r="C854" t="s">
        <v>1106</v>
      </c>
      <c r="D854" s="3">
        <v>1</v>
      </c>
      <c r="E854" s="3">
        <v>100</v>
      </c>
      <c r="F854" s="3">
        <v>213</v>
      </c>
      <c r="G854" s="3">
        <v>1</v>
      </c>
      <c r="H854" s="3" t="s">
        <v>7</v>
      </c>
      <c r="I854" s="3">
        <v>18</v>
      </c>
      <c r="J854" s="3" t="str" cm="1">
        <f t="array" ref="J85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54" s="3">
        <v>13</v>
      </c>
      <c r="L854" s="3" t="str" cm="1">
        <f t="array" ref="L85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54" s="3">
        <v>10</v>
      </c>
      <c r="N854" s="3" t="str" cm="1">
        <f t="array" ref="N85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54" s="3">
        <v>15</v>
      </c>
      <c r="P854" s="3" t="str" cm="1">
        <f t="array" ref="P85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854" s="3">
        <v>15</v>
      </c>
      <c r="R854" s="3" t="str" cm="1">
        <f t="array" ref="R85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54" s="3">
        <v>0</v>
      </c>
      <c r="T854" s="3" t="str" cm="1">
        <f t="array" ref="T85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854" s="3">
        <v>9</v>
      </c>
      <c r="V854" s="3" t="str" cm="1">
        <f t="array" ref="V85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54" s="3">
        <v>20</v>
      </c>
      <c r="X854" s="3" t="str" cm="1">
        <f t="array" ref="X85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55" spans="1:24" x14ac:dyDescent="0.25">
      <c r="A855" s="7">
        <v>532010070</v>
      </c>
      <c r="B855" t="s">
        <v>1093</v>
      </c>
      <c r="C855" t="s">
        <v>1107</v>
      </c>
      <c r="D855" s="3">
        <v>6</v>
      </c>
      <c r="E855" s="3">
        <v>127</v>
      </c>
      <c r="F855" s="3">
        <v>192</v>
      </c>
      <c r="G855" s="3">
        <v>2</v>
      </c>
      <c r="H855" s="3" t="s">
        <v>8</v>
      </c>
      <c r="I855" s="3">
        <v>15</v>
      </c>
      <c r="J855" s="3" t="str" cm="1">
        <f t="array" ref="J85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855" s="3">
        <v>17</v>
      </c>
      <c r="L855" s="3" t="str" cm="1">
        <f t="array" ref="L85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55" s="3">
        <v>12</v>
      </c>
      <c r="N855" s="3" t="str" cm="1">
        <f t="array" ref="N85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55" s="3">
        <v>19</v>
      </c>
      <c r="P855" s="3" t="str" cm="1">
        <f t="array" ref="P85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55" s="3">
        <v>13</v>
      </c>
      <c r="R855" s="3" t="str" cm="1">
        <f t="array" ref="R85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55" s="3">
        <v>24</v>
      </c>
      <c r="T855" s="3" t="str" cm="1">
        <f t="array" ref="T85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55" s="3">
        <v>14</v>
      </c>
      <c r="V855" s="3" t="str" cm="1">
        <f t="array" ref="V85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855" s="3">
        <v>13</v>
      </c>
      <c r="X855" s="3" t="str" cm="1">
        <f t="array" ref="X85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856" spans="1:24" x14ac:dyDescent="0.25">
      <c r="A856" s="7">
        <v>532000523</v>
      </c>
      <c r="B856" t="s">
        <v>1093</v>
      </c>
      <c r="C856" t="s">
        <v>1108</v>
      </c>
      <c r="D856" s="3">
        <v>1</v>
      </c>
      <c r="E856" s="3">
        <v>71</v>
      </c>
      <c r="F856" s="3">
        <v>213</v>
      </c>
      <c r="G856" s="3">
        <v>1</v>
      </c>
      <c r="H856" s="3" t="s">
        <v>7</v>
      </c>
      <c r="I856" s="3">
        <v>13</v>
      </c>
      <c r="J856" s="3" t="str" cm="1">
        <f t="array" ref="J85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856" s="3">
        <v>14</v>
      </c>
      <c r="L856" s="3" t="str" cm="1">
        <f t="array" ref="L85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56" s="3">
        <v>13</v>
      </c>
      <c r="N856" s="3" t="str" cm="1">
        <f t="array" ref="N85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56" s="3">
        <v>13</v>
      </c>
      <c r="P856" s="3" t="str" cm="1">
        <f t="array" ref="P85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856" s="3">
        <v>9</v>
      </c>
      <c r="R856" s="3" t="str" cm="1">
        <f t="array" ref="R85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856" s="3">
        <v>0</v>
      </c>
      <c r="T856" s="3" t="str" cm="1">
        <f t="array" ref="T85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856" s="3">
        <v>9</v>
      </c>
      <c r="V856" s="3" t="str" cm="1">
        <f t="array" ref="V85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56" s="3">
        <v>0</v>
      </c>
      <c r="X856" s="3" t="str" cm="1">
        <f t="array" ref="X85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Ниже базового</v>
      </c>
    </row>
    <row r="857" spans="1:24" x14ac:dyDescent="0.25">
      <c r="A857" s="7">
        <v>532000474</v>
      </c>
      <c r="B857" t="s">
        <v>1093</v>
      </c>
      <c r="C857" t="s">
        <v>1109</v>
      </c>
      <c r="D857" s="3">
        <v>1</v>
      </c>
      <c r="E857" s="3">
        <v>66</v>
      </c>
      <c r="F857" s="3">
        <v>213</v>
      </c>
      <c r="G857" s="3">
        <v>1</v>
      </c>
      <c r="H857" s="3" t="s">
        <v>7</v>
      </c>
      <c r="I857" s="3">
        <v>0</v>
      </c>
      <c r="J857" s="3" t="str" cm="1">
        <f t="array" ref="J85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Ниже базового</v>
      </c>
      <c r="K857" s="3">
        <v>10</v>
      </c>
      <c r="L857" s="3" t="str" cm="1">
        <f t="array" ref="L85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857" s="3">
        <v>9</v>
      </c>
      <c r="N857" s="3" t="str" cm="1">
        <f t="array" ref="N85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57" s="3">
        <v>15</v>
      </c>
      <c r="P857" s="3" t="str" cm="1">
        <f t="array" ref="P85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857" s="3">
        <v>12</v>
      </c>
      <c r="R857" s="3" t="str" cm="1">
        <f t="array" ref="R85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857" s="3">
        <v>0</v>
      </c>
      <c r="T857" s="3" t="str" cm="1">
        <f t="array" ref="T85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857" s="3">
        <v>6</v>
      </c>
      <c r="V857" s="3" t="str" cm="1">
        <f t="array" ref="V85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857" s="3">
        <v>14</v>
      </c>
      <c r="X857" s="3" t="str" cm="1">
        <f t="array" ref="X85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858" spans="1:24" x14ac:dyDescent="0.25">
      <c r="A858" s="7">
        <v>532000869</v>
      </c>
      <c r="B858" t="s">
        <v>1093</v>
      </c>
      <c r="C858" t="s">
        <v>1110</v>
      </c>
      <c r="D858" s="3">
        <v>1</v>
      </c>
      <c r="E858" s="3">
        <v>120</v>
      </c>
      <c r="F858" s="3">
        <v>213</v>
      </c>
      <c r="G858" s="3">
        <v>2</v>
      </c>
      <c r="H858" s="3" t="s">
        <v>8</v>
      </c>
      <c r="I858" s="3">
        <v>15</v>
      </c>
      <c r="J858" s="3" t="str" cm="1">
        <f t="array" ref="J85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858" s="3">
        <v>9</v>
      </c>
      <c r="L858" s="3" t="str" cm="1">
        <f t="array" ref="L85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858" s="3">
        <v>11</v>
      </c>
      <c r="N858" s="3" t="str" cm="1">
        <f t="array" ref="N85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58" s="3">
        <v>16</v>
      </c>
      <c r="P858" s="3" t="str" cm="1">
        <f t="array" ref="P85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58" s="3">
        <v>12</v>
      </c>
      <c r="R858" s="3" t="str" cm="1">
        <f t="array" ref="R85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858" s="3">
        <v>31</v>
      </c>
      <c r="T858" s="3" t="str" cm="1">
        <f t="array" ref="T85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58" s="3">
        <v>7</v>
      </c>
      <c r="V858" s="3" t="str" cm="1">
        <f t="array" ref="V85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858" s="3">
        <v>19</v>
      </c>
      <c r="X858" s="3" t="str" cm="1">
        <f t="array" ref="X85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59" spans="1:24" x14ac:dyDescent="0.25">
      <c r="A859" s="7">
        <v>532000259</v>
      </c>
      <c r="B859" t="s">
        <v>1093</v>
      </c>
      <c r="C859" t="s">
        <v>1113</v>
      </c>
      <c r="D859" s="3">
        <v>6</v>
      </c>
      <c r="E859" s="3">
        <v>91</v>
      </c>
      <c r="F859" s="3">
        <v>192</v>
      </c>
      <c r="G859" s="3">
        <v>1</v>
      </c>
      <c r="H859" s="3" t="s">
        <v>7</v>
      </c>
      <c r="I859" s="3">
        <v>22</v>
      </c>
      <c r="J859" s="3" t="str" cm="1">
        <f t="array" ref="J85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59" s="3">
        <v>13</v>
      </c>
      <c r="L859" s="3" t="str" cm="1">
        <f t="array" ref="L85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59" s="3">
        <v>10</v>
      </c>
      <c r="N859" s="3" t="str" cm="1">
        <f t="array" ref="N85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59" s="3">
        <v>18</v>
      </c>
      <c r="P859" s="3" t="str" cm="1">
        <f t="array" ref="P85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59" s="3">
        <v>5</v>
      </c>
      <c r="R859" s="3" t="str" cm="1">
        <f t="array" ref="R85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Ниже базового</v>
      </c>
      <c r="S859" s="3">
        <v>0</v>
      </c>
      <c r="T859" s="3" t="str" cm="1">
        <f t="array" ref="T85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859" s="3">
        <v>14</v>
      </c>
      <c r="V859" s="3" t="str" cm="1">
        <f t="array" ref="V85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859" s="3">
        <v>9</v>
      </c>
      <c r="X859" s="3" t="str" cm="1">
        <f t="array" ref="X85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860" spans="1:24" x14ac:dyDescent="0.25">
      <c r="A860" s="7">
        <v>532000241</v>
      </c>
      <c r="B860" t="s">
        <v>1093</v>
      </c>
      <c r="C860" t="s">
        <v>1111</v>
      </c>
      <c r="D860" s="3">
        <v>2</v>
      </c>
      <c r="E860" s="3">
        <v>97</v>
      </c>
      <c r="F860" s="3">
        <v>197</v>
      </c>
      <c r="G860" s="3">
        <v>1</v>
      </c>
      <c r="H860" s="3" t="s">
        <v>7</v>
      </c>
      <c r="I860" s="3">
        <v>20</v>
      </c>
      <c r="J860" s="3" t="str" cm="1">
        <f t="array" ref="J86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60" s="3">
        <v>18</v>
      </c>
      <c r="L860" s="3" t="str" cm="1">
        <f t="array" ref="L86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60" s="3">
        <v>11</v>
      </c>
      <c r="N860" s="3" t="str" cm="1">
        <f t="array" ref="N86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60" s="3">
        <v>13</v>
      </c>
      <c r="P860" s="3" t="str" cm="1">
        <f t="array" ref="P86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860" s="3">
        <v>15</v>
      </c>
      <c r="R860" s="3" t="str" cm="1">
        <f t="array" ref="R86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60" s="3">
        <v>0</v>
      </c>
      <c r="T860" s="3" t="str" cm="1">
        <f t="array" ref="T86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860" s="3">
        <v>12</v>
      </c>
      <c r="V860" s="3" t="str" cm="1">
        <f t="array" ref="V86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860" s="3">
        <v>8</v>
      </c>
      <c r="X860" s="3" t="str" cm="1">
        <f t="array" ref="X86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Ниже базового</v>
      </c>
    </row>
    <row r="861" spans="1:24" x14ac:dyDescent="0.25">
      <c r="A861" s="7">
        <v>532000273</v>
      </c>
      <c r="B861" t="s">
        <v>1093</v>
      </c>
      <c r="C861" t="s">
        <v>1112</v>
      </c>
      <c r="D861" s="3">
        <v>1</v>
      </c>
      <c r="E861" s="3">
        <v>108</v>
      </c>
      <c r="F861" s="3">
        <v>213</v>
      </c>
      <c r="G861" s="3">
        <v>1</v>
      </c>
      <c r="H861" s="3" t="s">
        <v>7</v>
      </c>
      <c r="I861" s="3">
        <v>24</v>
      </c>
      <c r="J861" s="3" t="str" cm="1">
        <f t="array" ref="J86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61" s="3">
        <v>14</v>
      </c>
      <c r="L861" s="3" t="str" cm="1">
        <f t="array" ref="L86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61" s="3">
        <v>11</v>
      </c>
      <c r="N861" s="3" t="str" cm="1">
        <f t="array" ref="N86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61" s="3">
        <v>16</v>
      </c>
      <c r="P861" s="3" t="str" cm="1">
        <f t="array" ref="P86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61" s="3">
        <v>14</v>
      </c>
      <c r="R861" s="3" t="str" cm="1">
        <f t="array" ref="R86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61" s="3">
        <v>0</v>
      </c>
      <c r="T861" s="3" t="str" cm="1">
        <f t="array" ref="T86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861" s="3">
        <v>11</v>
      </c>
      <c r="V861" s="3" t="str" cm="1">
        <f t="array" ref="V86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61" s="3">
        <v>18</v>
      </c>
      <c r="X861" s="3" t="str" cm="1">
        <f t="array" ref="X86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62" spans="1:24" x14ac:dyDescent="0.25">
      <c r="A862" s="7">
        <v>532000234</v>
      </c>
      <c r="B862" t="s">
        <v>1093</v>
      </c>
      <c r="C862" t="s">
        <v>1114</v>
      </c>
      <c r="D862" s="3">
        <v>2</v>
      </c>
      <c r="E862" s="3">
        <v>66</v>
      </c>
      <c r="F862" s="3">
        <v>197</v>
      </c>
      <c r="G862" s="3">
        <v>1</v>
      </c>
      <c r="H862" s="3" t="s">
        <v>7</v>
      </c>
      <c r="I862" s="3">
        <v>0</v>
      </c>
      <c r="J862" s="3" t="str" cm="1">
        <f t="array" ref="J86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Ниже базового</v>
      </c>
      <c r="K862" s="3">
        <v>10</v>
      </c>
      <c r="L862" s="3" t="str" cm="1">
        <f t="array" ref="L86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862" s="3">
        <v>9</v>
      </c>
      <c r="N862" s="3" t="str" cm="1">
        <f t="array" ref="N86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62" s="3">
        <v>14</v>
      </c>
      <c r="P862" s="3" t="str" cm="1">
        <f t="array" ref="P86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862" s="3">
        <v>12</v>
      </c>
      <c r="R862" s="3" t="str" cm="1">
        <f t="array" ref="R86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862" s="3">
        <v>0</v>
      </c>
      <c r="T862" s="3" t="str" cm="1">
        <f t="array" ref="T86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862" s="3">
        <v>8</v>
      </c>
      <c r="V862" s="3" t="str" cm="1">
        <f t="array" ref="V86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62" s="3">
        <v>13</v>
      </c>
      <c r="X862" s="3" t="str" cm="1">
        <f t="array" ref="X86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863" spans="1:24" x14ac:dyDescent="0.25">
      <c r="A863" s="7">
        <v>532000210</v>
      </c>
      <c r="B863" t="s">
        <v>1093</v>
      </c>
      <c r="C863" t="s">
        <v>1115</v>
      </c>
      <c r="D863" s="3">
        <v>1</v>
      </c>
      <c r="E863" s="3">
        <v>101</v>
      </c>
      <c r="F863" s="3">
        <v>213</v>
      </c>
      <c r="G863" s="3">
        <v>1</v>
      </c>
      <c r="H863" s="3" t="s">
        <v>7</v>
      </c>
      <c r="I863" s="3">
        <v>22</v>
      </c>
      <c r="J863" s="3" t="str" cm="1">
        <f t="array" ref="J86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63" s="3">
        <v>16</v>
      </c>
      <c r="L863" s="3" t="str" cm="1">
        <f t="array" ref="L86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63" s="3">
        <v>8</v>
      </c>
      <c r="N863" s="3" t="str" cm="1">
        <f t="array" ref="N86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63" s="3">
        <v>14</v>
      </c>
      <c r="P863" s="3" t="str" cm="1">
        <f t="array" ref="P86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863" s="3">
        <v>15</v>
      </c>
      <c r="R863" s="3" t="str" cm="1">
        <f t="array" ref="R86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63" s="3">
        <v>0</v>
      </c>
      <c r="T863" s="3" t="str" cm="1">
        <f t="array" ref="T86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863" s="3">
        <v>9</v>
      </c>
      <c r="V863" s="3" t="str" cm="1">
        <f t="array" ref="V86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63" s="3">
        <v>17</v>
      </c>
      <c r="X863" s="3" t="str" cm="1">
        <f t="array" ref="X86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64" spans="1:24" x14ac:dyDescent="0.25">
      <c r="A864" s="7">
        <v>532010024</v>
      </c>
      <c r="B864" t="s">
        <v>1093</v>
      </c>
      <c r="C864" t="s">
        <v>1116</v>
      </c>
      <c r="D864" s="3">
        <v>5</v>
      </c>
      <c r="E864" s="3">
        <v>77</v>
      </c>
      <c r="F864" s="3">
        <v>208</v>
      </c>
      <c r="G864" s="3">
        <v>2</v>
      </c>
      <c r="H864" s="3" t="s">
        <v>8</v>
      </c>
      <c r="I864" s="3">
        <v>14</v>
      </c>
      <c r="J864" s="3" t="str" cm="1">
        <f t="array" ref="J86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864" s="3">
        <v>12</v>
      </c>
      <c r="L864" s="3" t="str" cm="1">
        <f t="array" ref="L86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864" s="3">
        <v>7</v>
      </c>
      <c r="N864" s="3" t="str" cm="1">
        <f t="array" ref="N86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64" s="3">
        <v>10</v>
      </c>
      <c r="P864" s="3" t="str" cm="1">
        <f t="array" ref="P86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864" s="3">
        <v>6</v>
      </c>
      <c r="R864" s="3" t="str" cm="1">
        <f t="array" ref="R86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Ниже базового</v>
      </c>
      <c r="S864" s="3">
        <v>15</v>
      </c>
      <c r="T864" s="3" t="str" cm="1">
        <f t="array" ref="T86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864" s="3">
        <v>4</v>
      </c>
      <c r="V864" s="3" t="str" cm="1">
        <f t="array" ref="V86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Ниже базового</v>
      </c>
      <c r="W864" s="3">
        <v>9</v>
      </c>
      <c r="X864" s="3" t="str" cm="1">
        <f t="array" ref="X86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865" spans="1:24" x14ac:dyDescent="0.25">
      <c r="A865" s="7">
        <v>532000555</v>
      </c>
      <c r="B865" t="s">
        <v>1093</v>
      </c>
      <c r="C865" t="s">
        <v>1117</v>
      </c>
      <c r="D865" s="3">
        <v>2</v>
      </c>
      <c r="E865" s="3">
        <v>115</v>
      </c>
      <c r="F865" s="3">
        <v>197</v>
      </c>
      <c r="G865" s="3">
        <v>2</v>
      </c>
      <c r="H865" s="3" t="s">
        <v>8</v>
      </c>
      <c r="I865" s="3">
        <v>16</v>
      </c>
      <c r="J865" s="3" t="str" cm="1">
        <f t="array" ref="J86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865" s="3">
        <v>16</v>
      </c>
      <c r="L865" s="3" t="str" cm="1">
        <f t="array" ref="L86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65" s="3">
        <v>10</v>
      </c>
      <c r="N865" s="3" t="str" cm="1">
        <f t="array" ref="N86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65" s="3">
        <v>15</v>
      </c>
      <c r="P865" s="3" t="str" cm="1">
        <f t="array" ref="P86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865" s="3">
        <v>11</v>
      </c>
      <c r="R865" s="3" t="str" cm="1">
        <f t="array" ref="R86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865" s="3">
        <v>22</v>
      </c>
      <c r="T865" s="3" t="str" cm="1">
        <f t="array" ref="T86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865" s="3">
        <v>9</v>
      </c>
      <c r="V865" s="3" t="str" cm="1">
        <f t="array" ref="V86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65" s="3">
        <v>16</v>
      </c>
      <c r="X865" s="3" t="str" cm="1">
        <f t="array" ref="X86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866" spans="1:24" x14ac:dyDescent="0.25">
      <c r="A866" s="7">
        <v>532012215</v>
      </c>
      <c r="B866" t="s">
        <v>1093</v>
      </c>
      <c r="C866" t="s">
        <v>1118</v>
      </c>
      <c r="D866" s="3">
        <v>5</v>
      </c>
      <c r="E866" s="3">
        <v>100</v>
      </c>
      <c r="F866" s="3">
        <v>208</v>
      </c>
      <c r="G866" s="3">
        <v>2</v>
      </c>
      <c r="H866" s="3" t="s">
        <v>8</v>
      </c>
      <c r="I866" s="3">
        <v>15</v>
      </c>
      <c r="J866" s="3" t="str" cm="1">
        <f t="array" ref="J86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866" s="3">
        <v>11</v>
      </c>
      <c r="L866" s="3" t="str" cm="1">
        <f t="array" ref="L86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866" s="3">
        <v>10</v>
      </c>
      <c r="N866" s="3" t="str" cm="1">
        <f t="array" ref="N86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66" s="3">
        <v>13</v>
      </c>
      <c r="P866" s="3" t="str" cm="1">
        <f t="array" ref="P86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866" s="3">
        <v>11</v>
      </c>
      <c r="R866" s="3" t="str" cm="1">
        <f t="array" ref="R86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866" s="3">
        <v>22</v>
      </c>
      <c r="T866" s="3" t="str" cm="1">
        <f t="array" ref="T86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866" s="3">
        <v>9</v>
      </c>
      <c r="V866" s="3" t="str" cm="1">
        <f t="array" ref="V86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66" s="3">
        <v>9</v>
      </c>
      <c r="X866" s="3" t="str" cm="1">
        <f t="array" ref="X86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867" spans="1:24" x14ac:dyDescent="0.25">
      <c r="A867" s="7">
        <v>532000467</v>
      </c>
      <c r="B867" t="s">
        <v>1093</v>
      </c>
      <c r="C867" t="s">
        <v>1119</v>
      </c>
      <c r="D867" s="3">
        <v>1</v>
      </c>
      <c r="E867" s="3">
        <v>85</v>
      </c>
      <c r="F867" s="3">
        <v>213</v>
      </c>
      <c r="G867" s="3">
        <v>2</v>
      </c>
      <c r="H867" s="3" t="s">
        <v>8</v>
      </c>
      <c r="I867" s="3">
        <v>15</v>
      </c>
      <c r="J867" s="3" t="str" cm="1">
        <f t="array" ref="J86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867" s="3">
        <v>12</v>
      </c>
      <c r="L867" s="3" t="str" cm="1">
        <f t="array" ref="L86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867" s="3">
        <v>9</v>
      </c>
      <c r="N867" s="3" t="str" cm="1">
        <f t="array" ref="N86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67" s="3">
        <v>12</v>
      </c>
      <c r="P867" s="3" t="str" cm="1">
        <f t="array" ref="P86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867" s="3">
        <v>5</v>
      </c>
      <c r="R867" s="3" t="str" cm="1">
        <f t="array" ref="R86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Ниже базового</v>
      </c>
      <c r="S867" s="3">
        <v>16</v>
      </c>
      <c r="T867" s="3" t="str" cm="1">
        <f t="array" ref="T86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867" s="3">
        <v>4</v>
      </c>
      <c r="V867" s="3" t="str" cm="1">
        <f t="array" ref="V86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Ниже базового</v>
      </c>
      <c r="W867" s="3">
        <v>12</v>
      </c>
      <c r="X867" s="3" t="str" cm="1">
        <f t="array" ref="X86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868" spans="1:24" x14ac:dyDescent="0.25">
      <c r="A868" s="7">
        <v>533009952</v>
      </c>
      <c r="B868" t="s">
        <v>1120</v>
      </c>
      <c r="C868" t="s">
        <v>1121</v>
      </c>
      <c r="D868" s="3">
        <v>1</v>
      </c>
      <c r="E868" s="3">
        <v>85</v>
      </c>
      <c r="F868" s="3">
        <v>213</v>
      </c>
      <c r="G868" s="3">
        <v>1</v>
      </c>
      <c r="H868" s="3" t="s">
        <v>7</v>
      </c>
      <c r="I868" s="3">
        <v>15</v>
      </c>
      <c r="J868" s="3" t="str" cm="1">
        <f t="array" ref="J86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868" s="3">
        <v>14</v>
      </c>
      <c r="L868" s="3" t="str" cm="1">
        <f t="array" ref="L86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68" s="3">
        <v>10</v>
      </c>
      <c r="N868" s="3" t="str" cm="1">
        <f t="array" ref="N86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68" s="3">
        <v>14</v>
      </c>
      <c r="P868" s="3" t="str" cm="1">
        <f t="array" ref="P86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868" s="3">
        <v>11</v>
      </c>
      <c r="R868" s="3" t="str" cm="1">
        <f t="array" ref="R86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868" s="3">
        <v>0</v>
      </c>
      <c r="T868" s="3" t="str" cm="1">
        <f t="array" ref="T86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868" s="3">
        <v>9</v>
      </c>
      <c r="V868" s="3" t="str" cm="1">
        <f t="array" ref="V86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68" s="3">
        <v>12</v>
      </c>
      <c r="X868" s="3" t="str" cm="1">
        <f t="array" ref="X86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869" spans="1:24" x14ac:dyDescent="0.25">
      <c r="A869" s="7">
        <v>533009984</v>
      </c>
      <c r="B869" t="s">
        <v>1120</v>
      </c>
      <c r="C869" t="s">
        <v>1122</v>
      </c>
      <c r="D869" s="3">
        <v>2</v>
      </c>
      <c r="E869" s="3">
        <v>140</v>
      </c>
      <c r="F869" s="3">
        <v>197</v>
      </c>
      <c r="G869" s="3">
        <v>3</v>
      </c>
      <c r="H869" s="3" t="s">
        <v>5</v>
      </c>
      <c r="I869" s="3">
        <v>24</v>
      </c>
      <c r="J869" s="3" t="str" cm="1">
        <f t="array" ref="J86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69" s="3">
        <v>16</v>
      </c>
      <c r="L869" s="3" t="str" cm="1">
        <f t="array" ref="L86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69" s="3">
        <v>12</v>
      </c>
      <c r="N869" s="3" t="str" cm="1">
        <f t="array" ref="N86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69" s="3">
        <v>18</v>
      </c>
      <c r="P869" s="3" t="str" cm="1">
        <f t="array" ref="P86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69" s="3">
        <v>13</v>
      </c>
      <c r="R869" s="3" t="str" cm="1">
        <f t="array" ref="R86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69" s="3">
        <v>24</v>
      </c>
      <c r="T869" s="3" t="str" cm="1">
        <f t="array" ref="T86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69" s="3">
        <v>10</v>
      </c>
      <c r="V869" s="3" t="str" cm="1">
        <f t="array" ref="V86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69" s="3">
        <v>23</v>
      </c>
      <c r="X869" s="3" t="str" cm="1">
        <f t="array" ref="X86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70" spans="1:24" x14ac:dyDescent="0.25">
      <c r="A870" s="7">
        <v>533009938</v>
      </c>
      <c r="B870" t="s">
        <v>1120</v>
      </c>
      <c r="C870" t="s">
        <v>1123</v>
      </c>
      <c r="D870" s="3">
        <v>1</v>
      </c>
      <c r="E870" s="3">
        <v>149</v>
      </c>
      <c r="F870" s="3">
        <v>213</v>
      </c>
      <c r="G870" s="3">
        <v>3</v>
      </c>
      <c r="H870" s="3" t="s">
        <v>5</v>
      </c>
      <c r="I870" s="3">
        <v>25</v>
      </c>
      <c r="J870" s="3" t="str" cm="1">
        <f t="array" ref="J87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70" s="3">
        <v>14</v>
      </c>
      <c r="L870" s="3" t="str" cm="1">
        <f t="array" ref="L87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70" s="3">
        <v>15</v>
      </c>
      <c r="N870" s="3" t="str" cm="1">
        <f t="array" ref="N87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70" s="3">
        <v>18</v>
      </c>
      <c r="P870" s="3" t="str" cm="1">
        <f t="array" ref="P87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70" s="3">
        <v>17</v>
      </c>
      <c r="R870" s="3" t="str" cm="1">
        <f t="array" ref="R87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70" s="3">
        <v>33</v>
      </c>
      <c r="T870" s="3" t="str" cm="1">
        <f t="array" ref="T87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70" s="3">
        <v>10</v>
      </c>
      <c r="V870" s="3" t="str" cm="1">
        <f t="array" ref="V87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70" s="3">
        <v>17</v>
      </c>
      <c r="X870" s="3" t="str" cm="1">
        <f t="array" ref="X87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71" spans="1:24" x14ac:dyDescent="0.25">
      <c r="A871" s="7">
        <v>533010002</v>
      </c>
      <c r="B871" t="s">
        <v>1120</v>
      </c>
      <c r="C871" t="s">
        <v>1125</v>
      </c>
      <c r="D871" s="3">
        <v>1</v>
      </c>
      <c r="E871" s="3">
        <v>144</v>
      </c>
      <c r="F871" s="3">
        <v>213</v>
      </c>
      <c r="G871" s="3">
        <v>3</v>
      </c>
      <c r="H871" s="3" t="s">
        <v>5</v>
      </c>
      <c r="I871" s="3">
        <v>23</v>
      </c>
      <c r="J871" s="3" t="str" cm="1">
        <f t="array" ref="J87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71" s="3">
        <v>14</v>
      </c>
      <c r="L871" s="3" t="str" cm="1">
        <f t="array" ref="L87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71" s="3">
        <v>15</v>
      </c>
      <c r="N871" s="3" t="str" cm="1">
        <f t="array" ref="N87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71" s="3">
        <v>16</v>
      </c>
      <c r="P871" s="3" t="str" cm="1">
        <f t="array" ref="P87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71" s="3">
        <v>17</v>
      </c>
      <c r="R871" s="3" t="str" cm="1">
        <f t="array" ref="R87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71" s="3">
        <v>30</v>
      </c>
      <c r="T871" s="3" t="str" cm="1">
        <f t="array" ref="T87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71" s="3">
        <v>10</v>
      </c>
      <c r="V871" s="3" t="str" cm="1">
        <f t="array" ref="V87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71" s="3">
        <v>19</v>
      </c>
      <c r="X871" s="3" t="str" cm="1">
        <f t="array" ref="X87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72" spans="1:24" x14ac:dyDescent="0.25">
      <c r="A872" s="7">
        <v>533010429</v>
      </c>
      <c r="B872" t="s">
        <v>1120</v>
      </c>
      <c r="C872" t="s">
        <v>1124</v>
      </c>
      <c r="D872" s="3">
        <v>1</v>
      </c>
      <c r="E872" s="3">
        <v>125</v>
      </c>
      <c r="F872" s="3">
        <v>213</v>
      </c>
      <c r="G872" s="3">
        <v>2</v>
      </c>
      <c r="H872" s="3" t="s">
        <v>8</v>
      </c>
      <c r="I872" s="3">
        <v>22</v>
      </c>
      <c r="J872" s="3" t="str" cm="1">
        <f t="array" ref="J87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72" s="3">
        <v>17</v>
      </c>
      <c r="L872" s="3" t="str" cm="1">
        <f t="array" ref="L87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72" s="3">
        <v>9</v>
      </c>
      <c r="N872" s="3" t="str" cm="1">
        <f t="array" ref="N87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72" s="3">
        <v>16</v>
      </c>
      <c r="P872" s="3" t="str" cm="1">
        <f t="array" ref="P87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72" s="3">
        <v>12</v>
      </c>
      <c r="R872" s="3" t="str" cm="1">
        <f t="array" ref="R87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872" s="3">
        <v>26</v>
      </c>
      <c r="T872" s="3" t="str" cm="1">
        <f t="array" ref="T87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872" s="3">
        <v>9</v>
      </c>
      <c r="V872" s="3" t="str" cm="1">
        <f t="array" ref="V87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72" s="3">
        <v>14</v>
      </c>
      <c r="X872" s="3" t="str" cm="1">
        <f t="array" ref="X87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873" spans="1:24" x14ac:dyDescent="0.25">
      <c r="A873" s="7">
        <v>533010796</v>
      </c>
      <c r="B873" t="s">
        <v>1120</v>
      </c>
      <c r="C873" t="s">
        <v>1126</v>
      </c>
      <c r="D873" s="3">
        <v>2</v>
      </c>
      <c r="E873" s="3">
        <v>169</v>
      </c>
      <c r="F873" s="3">
        <v>197</v>
      </c>
      <c r="G873" s="3">
        <v>4</v>
      </c>
      <c r="H873" s="3" t="s">
        <v>6</v>
      </c>
      <c r="I873" s="3">
        <v>29</v>
      </c>
      <c r="J873" s="3" t="str" cm="1">
        <f t="array" ref="J87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873" s="3">
        <v>20</v>
      </c>
      <c r="L873" s="3" t="str" cm="1">
        <f t="array" ref="L87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73" s="3">
        <v>16</v>
      </c>
      <c r="N873" s="3" t="str" cm="1">
        <f t="array" ref="N87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873" s="3">
        <v>20</v>
      </c>
      <c r="P873" s="3" t="str" cm="1">
        <f t="array" ref="P87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873" s="3">
        <v>17</v>
      </c>
      <c r="R873" s="3" t="str" cm="1">
        <f t="array" ref="R87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73" s="3">
        <v>29</v>
      </c>
      <c r="T873" s="3" t="str" cm="1">
        <f t="array" ref="T87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73" s="3">
        <v>12</v>
      </c>
      <c r="V873" s="3" t="str" cm="1">
        <f t="array" ref="V87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873" s="3">
        <v>26</v>
      </c>
      <c r="X873" s="3" t="str" cm="1">
        <f t="array" ref="X87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874" spans="1:24" x14ac:dyDescent="0.25">
      <c r="A874" s="7">
        <v>533009960</v>
      </c>
      <c r="B874" t="s">
        <v>1120</v>
      </c>
      <c r="C874" t="s">
        <v>1127</v>
      </c>
      <c r="D874" s="3">
        <v>2</v>
      </c>
      <c r="E874" s="3">
        <v>152</v>
      </c>
      <c r="F874" s="3">
        <v>197</v>
      </c>
      <c r="G874" s="3">
        <v>3</v>
      </c>
      <c r="H874" s="3" t="s">
        <v>5</v>
      </c>
      <c r="I874" s="3">
        <v>24</v>
      </c>
      <c r="J874" s="3" t="str" cm="1">
        <f t="array" ref="J87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74" s="3">
        <v>16</v>
      </c>
      <c r="L874" s="3" t="str" cm="1">
        <f t="array" ref="L87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74" s="3">
        <v>15</v>
      </c>
      <c r="N874" s="3" t="str" cm="1">
        <f t="array" ref="N87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74" s="3">
        <v>19</v>
      </c>
      <c r="P874" s="3" t="str" cm="1">
        <f t="array" ref="P87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74" s="3">
        <v>15</v>
      </c>
      <c r="R874" s="3" t="str" cm="1">
        <f t="array" ref="R87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74" s="3">
        <v>29</v>
      </c>
      <c r="T874" s="3" t="str" cm="1">
        <f t="array" ref="T87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74" s="3">
        <v>11</v>
      </c>
      <c r="V874" s="3" t="str" cm="1">
        <f t="array" ref="V87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74" s="3">
        <v>23</v>
      </c>
      <c r="X874" s="3" t="str" cm="1">
        <f t="array" ref="X87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75" spans="1:24" x14ac:dyDescent="0.25">
      <c r="A875" s="7">
        <v>533009991</v>
      </c>
      <c r="B875" t="s">
        <v>1120</v>
      </c>
      <c r="C875" t="s">
        <v>1128</v>
      </c>
      <c r="D875" s="3">
        <v>6</v>
      </c>
      <c r="E875" s="3">
        <v>118</v>
      </c>
      <c r="F875" s="3">
        <v>192</v>
      </c>
      <c r="G875" s="3">
        <v>2</v>
      </c>
      <c r="H875" s="3" t="s">
        <v>8</v>
      </c>
      <c r="I875" s="3">
        <v>18</v>
      </c>
      <c r="J875" s="3" t="str" cm="1">
        <f t="array" ref="J87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75" s="3">
        <v>15</v>
      </c>
      <c r="L875" s="3" t="str" cm="1">
        <f t="array" ref="L87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75" s="3">
        <v>11</v>
      </c>
      <c r="N875" s="3" t="str" cm="1">
        <f t="array" ref="N87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75" s="3">
        <v>16</v>
      </c>
      <c r="P875" s="3" t="str" cm="1">
        <f t="array" ref="P87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75" s="3">
        <v>14</v>
      </c>
      <c r="R875" s="3" t="str" cm="1">
        <f t="array" ref="R87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75" s="3">
        <v>17</v>
      </c>
      <c r="T875" s="3" t="str" cm="1">
        <f t="array" ref="T87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875" s="3">
        <v>9</v>
      </c>
      <c r="V875" s="3" t="str" cm="1">
        <f t="array" ref="V87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75" s="3">
        <v>18</v>
      </c>
      <c r="X875" s="3" t="str" cm="1">
        <f t="array" ref="X87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76" spans="1:24" x14ac:dyDescent="0.25">
      <c r="A876" s="7">
        <v>533009977</v>
      </c>
      <c r="B876" t="s">
        <v>1120</v>
      </c>
      <c r="C876" t="s">
        <v>1129</v>
      </c>
      <c r="D876" s="3">
        <v>1</v>
      </c>
      <c r="E876" s="3">
        <v>114</v>
      </c>
      <c r="F876" s="3">
        <v>213</v>
      </c>
      <c r="G876" s="3">
        <v>1</v>
      </c>
      <c r="H876" s="3" t="s">
        <v>7</v>
      </c>
      <c r="I876" s="3">
        <v>24</v>
      </c>
      <c r="J876" s="3" t="str" cm="1">
        <f t="array" ref="J87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76" s="3">
        <v>13</v>
      </c>
      <c r="L876" s="3" t="str" cm="1">
        <f t="array" ref="L87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76" s="3">
        <v>15</v>
      </c>
      <c r="N876" s="3" t="str" cm="1">
        <f t="array" ref="N87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76" s="3">
        <v>15</v>
      </c>
      <c r="P876" s="3" t="str" cm="1">
        <f t="array" ref="P87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876" s="3">
        <v>18</v>
      </c>
      <c r="R876" s="3" t="str" cm="1">
        <f t="array" ref="R87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76" s="3">
        <v>0</v>
      </c>
      <c r="T876" s="3" t="str" cm="1">
        <f t="array" ref="T87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876" s="3">
        <v>8</v>
      </c>
      <c r="V876" s="3" t="str" cm="1">
        <f t="array" ref="V87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76" s="3">
        <v>21</v>
      </c>
      <c r="X876" s="3" t="str" cm="1">
        <f t="array" ref="X87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77" spans="1:24" x14ac:dyDescent="0.25">
      <c r="A877" s="7">
        <v>533011694</v>
      </c>
      <c r="B877" t="s">
        <v>1120</v>
      </c>
      <c r="C877" t="s">
        <v>1130</v>
      </c>
      <c r="D877" s="3">
        <v>6</v>
      </c>
      <c r="E877" s="3">
        <v>54</v>
      </c>
      <c r="F877" s="3">
        <v>192</v>
      </c>
      <c r="G877" s="3">
        <v>1</v>
      </c>
      <c r="H877" s="3" t="s">
        <v>7</v>
      </c>
      <c r="I877" s="3">
        <v>9</v>
      </c>
      <c r="J877" s="3" t="str" cm="1">
        <f t="array" ref="J87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Ниже базового</v>
      </c>
      <c r="K877" s="3">
        <v>11</v>
      </c>
      <c r="L877" s="3" t="str" cm="1">
        <f t="array" ref="L87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877" s="3">
        <v>0</v>
      </c>
      <c r="N877" s="3" t="str" cm="1">
        <f t="array" ref="N87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877" s="3">
        <v>12</v>
      </c>
      <c r="P877" s="3" t="str" cm="1">
        <f t="array" ref="P87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877" s="3">
        <v>8</v>
      </c>
      <c r="R877" s="3" t="str" cm="1">
        <f t="array" ref="R87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877" s="3">
        <v>10</v>
      </c>
      <c r="T877" s="3" t="str" cm="1">
        <f t="array" ref="T87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877" s="3">
        <v>4</v>
      </c>
      <c r="V877" s="3" t="str" cm="1">
        <f t="array" ref="V87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Ниже базового</v>
      </c>
      <c r="W877" s="3">
        <v>0</v>
      </c>
      <c r="X877" s="3" t="str" cm="1">
        <f t="array" ref="X87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Ниже базового</v>
      </c>
    </row>
    <row r="878" spans="1:24" x14ac:dyDescent="0.25">
      <c r="A878" s="7">
        <v>533009920</v>
      </c>
      <c r="B878" t="s">
        <v>1120</v>
      </c>
      <c r="C878" t="s">
        <v>1131</v>
      </c>
      <c r="D878" s="3">
        <v>2</v>
      </c>
      <c r="E878" s="3">
        <v>166</v>
      </c>
      <c r="F878" s="3">
        <v>197</v>
      </c>
      <c r="G878" s="3">
        <v>4</v>
      </c>
      <c r="H878" s="3" t="s">
        <v>6</v>
      </c>
      <c r="I878" s="3">
        <v>27</v>
      </c>
      <c r="J878" s="3" t="str" cm="1">
        <f t="array" ref="J87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878" s="3">
        <v>20</v>
      </c>
      <c r="L878" s="3" t="str" cm="1">
        <f t="array" ref="L87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78" s="3">
        <v>13</v>
      </c>
      <c r="N878" s="3" t="str" cm="1">
        <f t="array" ref="N87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78" s="3">
        <v>20</v>
      </c>
      <c r="P878" s="3" t="str" cm="1">
        <f t="array" ref="P87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878" s="3">
        <v>15</v>
      </c>
      <c r="R878" s="3" t="str" cm="1">
        <f t="array" ref="R87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78" s="3">
        <v>32</v>
      </c>
      <c r="T878" s="3" t="str" cm="1">
        <f t="array" ref="T87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878" s="3">
        <v>14</v>
      </c>
      <c r="V878" s="3" t="str" cm="1">
        <f t="array" ref="V87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878" s="3">
        <v>25</v>
      </c>
      <c r="X878" s="3" t="str" cm="1">
        <f t="array" ref="X87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879" spans="1:24" x14ac:dyDescent="0.25">
      <c r="A879" s="7">
        <v>533009825</v>
      </c>
      <c r="B879" t="s">
        <v>1120</v>
      </c>
      <c r="C879" t="s">
        <v>1132</v>
      </c>
      <c r="D879" s="3">
        <v>2</v>
      </c>
      <c r="E879" s="3">
        <v>122</v>
      </c>
      <c r="F879" s="3">
        <v>197</v>
      </c>
      <c r="G879" s="3">
        <v>2</v>
      </c>
      <c r="H879" s="3" t="s">
        <v>8</v>
      </c>
      <c r="I879" s="3">
        <v>21</v>
      </c>
      <c r="J879" s="3" t="str" cm="1">
        <f t="array" ref="J87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79" s="3">
        <v>13</v>
      </c>
      <c r="L879" s="3" t="str" cm="1">
        <f t="array" ref="L87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79" s="3">
        <v>13</v>
      </c>
      <c r="N879" s="3" t="str" cm="1">
        <f t="array" ref="N87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79" s="3">
        <v>15</v>
      </c>
      <c r="P879" s="3" t="str" cm="1">
        <f t="array" ref="P87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879" s="3">
        <v>11</v>
      </c>
      <c r="R879" s="3" t="str" cm="1">
        <f t="array" ref="R87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879" s="3">
        <v>25</v>
      </c>
      <c r="T879" s="3" t="str" cm="1">
        <f t="array" ref="T87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79" s="3">
        <v>10</v>
      </c>
      <c r="V879" s="3" t="str" cm="1">
        <f t="array" ref="V87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79" s="3">
        <v>14</v>
      </c>
      <c r="X879" s="3" t="str" cm="1">
        <f t="array" ref="X87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880" spans="1:24" x14ac:dyDescent="0.25">
      <c r="A880" s="7">
        <v>533010475</v>
      </c>
      <c r="B880" t="s">
        <v>1120</v>
      </c>
      <c r="C880" t="s">
        <v>1133</v>
      </c>
      <c r="D880" s="3">
        <v>6</v>
      </c>
      <c r="E880" s="3">
        <v>122</v>
      </c>
      <c r="F880" s="3">
        <v>192</v>
      </c>
      <c r="G880" s="3">
        <v>3</v>
      </c>
      <c r="H880" s="3" t="s">
        <v>5</v>
      </c>
      <c r="I880" s="3">
        <v>18</v>
      </c>
      <c r="J880" s="3" t="str" cm="1">
        <f t="array" ref="J88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80" s="3">
        <v>16</v>
      </c>
      <c r="L880" s="3" t="str" cm="1">
        <f t="array" ref="L88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80" s="3">
        <v>13</v>
      </c>
      <c r="N880" s="3" t="str" cm="1">
        <f t="array" ref="N88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80" s="3">
        <v>16</v>
      </c>
      <c r="P880" s="3" t="str" cm="1">
        <f t="array" ref="P88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80" s="3">
        <v>13</v>
      </c>
      <c r="R880" s="3" t="str" cm="1">
        <f t="array" ref="R88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80" s="3">
        <v>20</v>
      </c>
      <c r="T880" s="3" t="str" cm="1">
        <f t="array" ref="T88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880" s="3">
        <v>8</v>
      </c>
      <c r="V880" s="3" t="str" cm="1">
        <f t="array" ref="V88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80" s="3">
        <v>18</v>
      </c>
      <c r="X880" s="3" t="str" cm="1">
        <f t="array" ref="X88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81" spans="1:24" x14ac:dyDescent="0.25">
      <c r="A881" s="7">
        <v>533009840</v>
      </c>
      <c r="B881" t="s">
        <v>1120</v>
      </c>
      <c r="C881" t="s">
        <v>1134</v>
      </c>
      <c r="D881" s="3">
        <v>2</v>
      </c>
      <c r="E881" s="3">
        <v>157</v>
      </c>
      <c r="F881" s="3">
        <v>197</v>
      </c>
      <c r="G881" s="3">
        <v>3</v>
      </c>
      <c r="H881" s="3" t="s">
        <v>5</v>
      </c>
      <c r="I881" s="3">
        <v>23</v>
      </c>
      <c r="J881" s="3" t="str" cm="1">
        <f t="array" ref="J88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81" s="3">
        <v>18</v>
      </c>
      <c r="L881" s="3" t="str" cm="1">
        <f t="array" ref="L88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81" s="3">
        <v>13</v>
      </c>
      <c r="N881" s="3" t="str" cm="1">
        <f t="array" ref="N88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81" s="3">
        <v>18</v>
      </c>
      <c r="P881" s="3" t="str" cm="1">
        <f t="array" ref="P88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81" s="3">
        <v>16</v>
      </c>
      <c r="R881" s="3" t="str" cm="1">
        <f t="array" ref="R88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81" s="3">
        <v>31</v>
      </c>
      <c r="T881" s="3" t="str" cm="1">
        <f t="array" ref="T88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81" s="3">
        <v>12</v>
      </c>
      <c r="V881" s="3" t="str" cm="1">
        <f t="array" ref="V88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881" s="3">
        <v>26</v>
      </c>
      <c r="X881" s="3" t="str" cm="1">
        <f t="array" ref="X88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882" spans="1:24" x14ac:dyDescent="0.25">
      <c r="A882" s="7">
        <v>533009800</v>
      </c>
      <c r="B882" t="s">
        <v>1120</v>
      </c>
      <c r="C882" t="s">
        <v>1135</v>
      </c>
      <c r="D882" s="3">
        <v>2</v>
      </c>
      <c r="E882" s="3">
        <v>132</v>
      </c>
      <c r="F882" s="3">
        <v>197</v>
      </c>
      <c r="G882" s="3">
        <v>3</v>
      </c>
      <c r="H882" s="3" t="s">
        <v>5</v>
      </c>
      <c r="I882" s="3">
        <v>17</v>
      </c>
      <c r="J882" s="3" t="str" cm="1">
        <f t="array" ref="J88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82" s="3">
        <v>14</v>
      </c>
      <c r="L882" s="3" t="str" cm="1">
        <f t="array" ref="L88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82" s="3">
        <v>14</v>
      </c>
      <c r="N882" s="3" t="str" cm="1">
        <f t="array" ref="N88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82" s="3">
        <v>18</v>
      </c>
      <c r="P882" s="3" t="str" cm="1">
        <f t="array" ref="P88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82" s="3">
        <v>16</v>
      </c>
      <c r="R882" s="3" t="str" cm="1">
        <f t="array" ref="R88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82" s="3">
        <v>24</v>
      </c>
      <c r="T882" s="3" t="str" cm="1">
        <f t="array" ref="T88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82" s="3">
        <v>12</v>
      </c>
      <c r="V882" s="3" t="str" cm="1">
        <f t="array" ref="V88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882" s="3">
        <v>17</v>
      </c>
      <c r="X882" s="3" t="str" cm="1">
        <f t="array" ref="X88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83" spans="1:24" x14ac:dyDescent="0.25">
      <c r="A883" s="7">
        <v>534029888</v>
      </c>
      <c r="B883" t="s">
        <v>1136</v>
      </c>
      <c r="C883" t="s">
        <v>1137</v>
      </c>
      <c r="D883" s="3">
        <v>5</v>
      </c>
      <c r="E883" s="3">
        <v>163</v>
      </c>
      <c r="F883" s="3">
        <v>208</v>
      </c>
      <c r="G883" s="3">
        <v>3</v>
      </c>
      <c r="H883" s="3" t="s">
        <v>5</v>
      </c>
      <c r="I883" s="3">
        <v>24</v>
      </c>
      <c r="J883" s="3" t="str" cm="1">
        <f t="array" ref="J88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83" s="3">
        <v>15</v>
      </c>
      <c r="L883" s="3" t="str" cm="1">
        <f t="array" ref="L88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83" s="3">
        <v>16</v>
      </c>
      <c r="N883" s="3" t="str" cm="1">
        <f t="array" ref="N88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83" s="3">
        <v>20</v>
      </c>
      <c r="P883" s="3" t="str" cm="1">
        <f t="array" ref="P88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883" s="3">
        <v>19</v>
      </c>
      <c r="R883" s="3" t="str" cm="1">
        <f t="array" ref="R88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83" s="3">
        <v>33</v>
      </c>
      <c r="T883" s="3" t="str" cm="1">
        <f t="array" ref="T88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83" s="3">
        <v>12</v>
      </c>
      <c r="V883" s="3" t="str" cm="1">
        <f t="array" ref="V88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883" s="3">
        <v>24</v>
      </c>
      <c r="X883" s="3" t="str" cm="1">
        <f t="array" ref="X88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84" spans="1:24" x14ac:dyDescent="0.25">
      <c r="A884" s="7">
        <v>534029895</v>
      </c>
      <c r="B884" t="s">
        <v>1136</v>
      </c>
      <c r="C884" t="s">
        <v>1138</v>
      </c>
      <c r="D884" s="3">
        <v>1</v>
      </c>
      <c r="E884" s="3">
        <v>148</v>
      </c>
      <c r="F884" s="3">
        <v>213</v>
      </c>
      <c r="G884" s="3">
        <v>3</v>
      </c>
      <c r="H884" s="3" t="s">
        <v>5</v>
      </c>
      <c r="I884" s="3">
        <v>25</v>
      </c>
      <c r="J884" s="3" t="str" cm="1">
        <f t="array" ref="J88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84" s="3">
        <v>17</v>
      </c>
      <c r="L884" s="3" t="str" cm="1">
        <f t="array" ref="L88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84" s="3">
        <v>11</v>
      </c>
      <c r="N884" s="3" t="str" cm="1">
        <f t="array" ref="N88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84" s="3">
        <v>17</v>
      </c>
      <c r="P884" s="3" t="str" cm="1">
        <f t="array" ref="P88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84" s="3">
        <v>16</v>
      </c>
      <c r="R884" s="3" t="str" cm="1">
        <f t="array" ref="R88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84" s="3">
        <v>33</v>
      </c>
      <c r="T884" s="3" t="str" cm="1">
        <f t="array" ref="T88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84" s="3">
        <v>12</v>
      </c>
      <c r="V884" s="3" t="str" cm="1">
        <f t="array" ref="V88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884" s="3">
        <v>17</v>
      </c>
      <c r="X884" s="3" t="str" cm="1">
        <f t="array" ref="X88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85" spans="1:24" x14ac:dyDescent="0.25">
      <c r="A885" s="7">
        <v>534029510</v>
      </c>
      <c r="B885" t="s">
        <v>1136</v>
      </c>
      <c r="C885" t="s">
        <v>1139</v>
      </c>
      <c r="D885" s="3">
        <v>2</v>
      </c>
      <c r="E885" s="3">
        <v>162</v>
      </c>
      <c r="F885" s="3">
        <v>197</v>
      </c>
      <c r="G885" s="3">
        <v>3</v>
      </c>
      <c r="H885" s="3" t="s">
        <v>5</v>
      </c>
      <c r="I885" s="3">
        <v>24</v>
      </c>
      <c r="J885" s="3" t="str" cm="1">
        <f t="array" ref="J88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85" s="3">
        <v>17</v>
      </c>
      <c r="L885" s="3" t="str" cm="1">
        <f t="array" ref="L88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85" s="3">
        <v>15</v>
      </c>
      <c r="N885" s="3" t="str" cm="1">
        <f t="array" ref="N88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85" s="3">
        <v>19</v>
      </c>
      <c r="P885" s="3" t="str" cm="1">
        <f t="array" ref="P88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85" s="3">
        <v>20</v>
      </c>
      <c r="R885" s="3" t="str" cm="1">
        <f t="array" ref="R88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885" s="3">
        <v>31</v>
      </c>
      <c r="T885" s="3" t="str" cm="1">
        <f t="array" ref="T88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85" s="3">
        <v>11</v>
      </c>
      <c r="V885" s="3" t="str" cm="1">
        <f t="array" ref="V88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85" s="3">
        <v>25</v>
      </c>
      <c r="X885" s="3" t="str" cm="1">
        <f t="array" ref="X88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886" spans="1:24" x14ac:dyDescent="0.25">
      <c r="A886" s="7">
        <v>534021511</v>
      </c>
      <c r="B886" t="s">
        <v>1136</v>
      </c>
      <c r="C886" t="s">
        <v>1140</v>
      </c>
      <c r="D886" s="3">
        <v>1</v>
      </c>
      <c r="E886" s="3">
        <v>168</v>
      </c>
      <c r="F886" s="3">
        <v>213</v>
      </c>
      <c r="G886" s="3">
        <v>3</v>
      </c>
      <c r="H886" s="3" t="s">
        <v>5</v>
      </c>
      <c r="I886" s="3">
        <v>24</v>
      </c>
      <c r="J886" s="3" t="str" cm="1">
        <f t="array" ref="J88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86" s="3">
        <v>14</v>
      </c>
      <c r="L886" s="3" t="str" cm="1">
        <f t="array" ref="L88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86" s="3">
        <v>16</v>
      </c>
      <c r="N886" s="3" t="str" cm="1">
        <f t="array" ref="N88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86" s="3">
        <v>19</v>
      </c>
      <c r="P886" s="3" t="str" cm="1">
        <f t="array" ref="P88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86" s="3">
        <v>19</v>
      </c>
      <c r="R886" s="3" t="str" cm="1">
        <f t="array" ref="R88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86" s="3">
        <v>40</v>
      </c>
      <c r="T886" s="3" t="str" cm="1">
        <f t="array" ref="T88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886" s="3">
        <v>11</v>
      </c>
      <c r="V886" s="3" t="str" cm="1">
        <f t="array" ref="V88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86" s="3">
        <v>25</v>
      </c>
      <c r="X886" s="3" t="str" cm="1">
        <f t="array" ref="X88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887" spans="1:24" x14ac:dyDescent="0.25">
      <c r="A887" s="7">
        <v>534011619</v>
      </c>
      <c r="B887" t="s">
        <v>1136</v>
      </c>
      <c r="C887" t="s">
        <v>1141</v>
      </c>
      <c r="D887" s="3">
        <v>1</v>
      </c>
      <c r="E887" s="3">
        <v>155</v>
      </c>
      <c r="F887" s="3">
        <v>213</v>
      </c>
      <c r="G887" s="3">
        <v>3</v>
      </c>
      <c r="H887" s="3" t="s">
        <v>5</v>
      </c>
      <c r="I887" s="3">
        <v>23</v>
      </c>
      <c r="J887" s="3" t="str" cm="1">
        <f t="array" ref="J88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87" s="3">
        <v>15</v>
      </c>
      <c r="L887" s="3" t="str" cm="1">
        <f t="array" ref="L88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87" s="3">
        <v>15</v>
      </c>
      <c r="N887" s="3" t="str" cm="1">
        <f t="array" ref="N88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87" s="3">
        <v>18</v>
      </c>
      <c r="P887" s="3" t="str" cm="1">
        <f t="array" ref="P88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87" s="3">
        <v>17</v>
      </c>
      <c r="R887" s="3" t="str" cm="1">
        <f t="array" ref="R88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87" s="3">
        <v>35</v>
      </c>
      <c r="T887" s="3" t="str" cm="1">
        <f t="array" ref="T88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87" s="3">
        <v>9</v>
      </c>
      <c r="V887" s="3" t="str" cm="1">
        <f t="array" ref="V88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87" s="3">
        <v>23</v>
      </c>
      <c r="X887" s="3" t="str" cm="1">
        <f t="array" ref="X88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88" spans="1:24" x14ac:dyDescent="0.25">
      <c r="A888" s="7">
        <v>534024826</v>
      </c>
      <c r="B888" t="s">
        <v>1136</v>
      </c>
      <c r="C888" t="s">
        <v>1142</v>
      </c>
      <c r="D888" s="3">
        <v>17</v>
      </c>
      <c r="E888" s="3">
        <v>157</v>
      </c>
      <c r="F888" s="3">
        <v>208</v>
      </c>
      <c r="G888" s="3">
        <v>3</v>
      </c>
      <c r="H888" s="3" t="s">
        <v>5</v>
      </c>
      <c r="I888" s="3">
        <v>27</v>
      </c>
      <c r="J888" s="3" t="str" cm="1">
        <f t="array" ref="J88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888" s="3">
        <v>14</v>
      </c>
      <c r="L888" s="3" t="str" cm="1">
        <f t="array" ref="L88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88" s="3">
        <v>14</v>
      </c>
      <c r="N888" s="3" t="str" cm="1">
        <f t="array" ref="N88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88" s="3">
        <v>18</v>
      </c>
      <c r="P888" s="3" t="str" cm="1">
        <f t="array" ref="P88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88" s="3">
        <v>18</v>
      </c>
      <c r="R888" s="3" t="str" cm="1">
        <f t="array" ref="R88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88" s="3">
        <v>36</v>
      </c>
      <c r="T888" s="3" t="str" cm="1">
        <f t="array" ref="T88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88" s="3">
        <v>10</v>
      </c>
      <c r="V888" s="3" t="str" cm="1">
        <f t="array" ref="V88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88" s="3">
        <v>20</v>
      </c>
      <c r="X888" s="3" t="str" cm="1">
        <f t="array" ref="X88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89" spans="1:24" x14ac:dyDescent="0.25">
      <c r="A889" s="7">
        <v>534024600</v>
      </c>
      <c r="B889" t="s">
        <v>1136</v>
      </c>
      <c r="C889" t="s">
        <v>1143</v>
      </c>
      <c r="D889" s="3">
        <v>1</v>
      </c>
      <c r="E889" s="3">
        <v>147</v>
      </c>
      <c r="F889" s="3">
        <v>213</v>
      </c>
      <c r="G889" s="3">
        <v>3</v>
      </c>
      <c r="H889" s="3" t="s">
        <v>5</v>
      </c>
      <c r="I889" s="3">
        <v>19</v>
      </c>
      <c r="J889" s="3" t="str" cm="1">
        <f t="array" ref="J88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89" s="3">
        <v>12</v>
      </c>
      <c r="L889" s="3" t="str" cm="1">
        <f t="array" ref="L88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889" s="3">
        <v>15</v>
      </c>
      <c r="N889" s="3" t="str" cm="1">
        <f t="array" ref="N88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89" s="3">
        <v>19</v>
      </c>
      <c r="P889" s="3" t="str" cm="1">
        <f t="array" ref="P88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89" s="3">
        <v>17</v>
      </c>
      <c r="R889" s="3" t="str" cm="1">
        <f t="array" ref="R88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89" s="3">
        <v>34</v>
      </c>
      <c r="T889" s="3" t="str" cm="1">
        <f t="array" ref="T88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89" s="3">
        <v>10</v>
      </c>
      <c r="V889" s="3" t="str" cm="1">
        <f t="array" ref="V88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89" s="3">
        <v>21</v>
      </c>
      <c r="X889" s="3" t="str" cm="1">
        <f t="array" ref="X88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90" spans="1:24" x14ac:dyDescent="0.25">
      <c r="A890" s="7">
        <v>534029937</v>
      </c>
      <c r="B890" t="s">
        <v>1136</v>
      </c>
      <c r="C890" t="s">
        <v>1144</v>
      </c>
      <c r="D890" s="3">
        <v>1</v>
      </c>
      <c r="E890" s="3">
        <v>151</v>
      </c>
      <c r="F890" s="3">
        <v>213</v>
      </c>
      <c r="G890" s="3">
        <v>3</v>
      </c>
      <c r="H890" s="3" t="s">
        <v>5</v>
      </c>
      <c r="I890" s="3">
        <v>22</v>
      </c>
      <c r="J890" s="3" t="str" cm="1">
        <f t="array" ref="J89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90" s="3">
        <v>15</v>
      </c>
      <c r="L890" s="3" t="str" cm="1">
        <f t="array" ref="L89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90" s="3">
        <v>15</v>
      </c>
      <c r="N890" s="3" t="str" cm="1">
        <f t="array" ref="N89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90" s="3">
        <v>17</v>
      </c>
      <c r="P890" s="3" t="str" cm="1">
        <f t="array" ref="P89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90" s="3">
        <v>17</v>
      </c>
      <c r="R890" s="3" t="str" cm="1">
        <f t="array" ref="R89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90" s="3">
        <v>31</v>
      </c>
      <c r="T890" s="3" t="str" cm="1">
        <f t="array" ref="T89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90" s="3">
        <v>11</v>
      </c>
      <c r="V890" s="3" t="str" cm="1">
        <f t="array" ref="V89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90" s="3">
        <v>23</v>
      </c>
      <c r="X890" s="3" t="str" cm="1">
        <f t="array" ref="X89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91" spans="1:24" x14ac:dyDescent="0.25">
      <c r="A891" s="7">
        <v>534029479</v>
      </c>
      <c r="B891" t="s">
        <v>1136</v>
      </c>
      <c r="C891" t="s">
        <v>1145</v>
      </c>
      <c r="D891" s="3">
        <v>5</v>
      </c>
      <c r="E891" s="3">
        <v>150</v>
      </c>
      <c r="F891" s="3">
        <v>208</v>
      </c>
      <c r="G891" s="3">
        <v>3</v>
      </c>
      <c r="H891" s="3" t="s">
        <v>5</v>
      </c>
      <c r="I891" s="3">
        <v>22</v>
      </c>
      <c r="J891" s="3" t="str" cm="1">
        <f t="array" ref="J89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91" s="3">
        <v>15</v>
      </c>
      <c r="L891" s="3" t="str" cm="1">
        <f t="array" ref="L89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91" s="3">
        <v>15</v>
      </c>
      <c r="N891" s="3" t="str" cm="1">
        <f t="array" ref="N89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91" s="3">
        <v>19</v>
      </c>
      <c r="P891" s="3" t="str" cm="1">
        <f t="array" ref="P89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91" s="3">
        <v>15</v>
      </c>
      <c r="R891" s="3" t="str" cm="1">
        <f t="array" ref="R89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91" s="3">
        <v>28</v>
      </c>
      <c r="T891" s="3" t="str" cm="1">
        <f t="array" ref="T89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91" s="3">
        <v>12</v>
      </c>
      <c r="V891" s="3" t="str" cm="1">
        <f t="array" ref="V89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891" s="3">
        <v>24</v>
      </c>
      <c r="X891" s="3" t="str" cm="1">
        <f t="array" ref="X89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92" spans="1:24" x14ac:dyDescent="0.25">
      <c r="A892" s="7">
        <v>534024953</v>
      </c>
      <c r="B892" t="s">
        <v>1136</v>
      </c>
      <c r="C892" t="s">
        <v>1146</v>
      </c>
      <c r="D892" s="3">
        <v>1</v>
      </c>
      <c r="E892" s="3">
        <v>163</v>
      </c>
      <c r="F892" s="3">
        <v>213</v>
      </c>
      <c r="G892" s="3">
        <v>3</v>
      </c>
      <c r="H892" s="3" t="s">
        <v>5</v>
      </c>
      <c r="I892" s="3">
        <v>26</v>
      </c>
      <c r="J892" s="3" t="str" cm="1">
        <f t="array" ref="J89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92" s="3">
        <v>18</v>
      </c>
      <c r="L892" s="3" t="str" cm="1">
        <f t="array" ref="L89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92" s="3">
        <v>15</v>
      </c>
      <c r="N892" s="3" t="str" cm="1">
        <f t="array" ref="N89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92" s="3">
        <v>19</v>
      </c>
      <c r="P892" s="3" t="str" cm="1">
        <f t="array" ref="P89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92" s="3">
        <v>18</v>
      </c>
      <c r="R892" s="3" t="str" cm="1">
        <f t="array" ref="R89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92" s="3">
        <v>33</v>
      </c>
      <c r="T892" s="3" t="str" cm="1">
        <f t="array" ref="T89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92" s="3">
        <v>12</v>
      </c>
      <c r="V892" s="3" t="str" cm="1">
        <f t="array" ref="V89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892" s="3">
        <v>22</v>
      </c>
      <c r="X892" s="3" t="str" cm="1">
        <f t="array" ref="X89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93" spans="1:24" x14ac:dyDescent="0.25">
      <c r="A893" s="7">
        <v>534024833</v>
      </c>
      <c r="B893" t="s">
        <v>1136</v>
      </c>
      <c r="C893" t="s">
        <v>1147</v>
      </c>
      <c r="D893" s="3">
        <v>1</v>
      </c>
      <c r="E893" s="3">
        <v>152</v>
      </c>
      <c r="F893" s="3">
        <v>213</v>
      </c>
      <c r="G893" s="3">
        <v>3</v>
      </c>
      <c r="H893" s="3" t="s">
        <v>5</v>
      </c>
      <c r="I893" s="3">
        <v>27</v>
      </c>
      <c r="J893" s="3" t="str" cm="1">
        <f t="array" ref="J89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893" s="3">
        <v>15</v>
      </c>
      <c r="L893" s="3" t="str" cm="1">
        <f t="array" ref="L89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893" s="3">
        <v>14</v>
      </c>
      <c r="N893" s="3" t="str" cm="1">
        <f t="array" ref="N89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93" s="3">
        <v>18</v>
      </c>
      <c r="P893" s="3" t="str" cm="1">
        <f t="array" ref="P89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93" s="3">
        <v>15</v>
      </c>
      <c r="R893" s="3" t="str" cm="1">
        <f t="array" ref="R89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93" s="3">
        <v>30</v>
      </c>
      <c r="T893" s="3" t="str" cm="1">
        <f t="array" ref="T89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93" s="3">
        <v>10</v>
      </c>
      <c r="V893" s="3" t="str" cm="1">
        <f t="array" ref="V89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93" s="3">
        <v>23</v>
      </c>
      <c r="X893" s="3" t="str" cm="1">
        <f t="array" ref="X89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94" spans="1:24" x14ac:dyDescent="0.25">
      <c r="A894" s="7">
        <v>534029983</v>
      </c>
      <c r="B894" t="s">
        <v>1136</v>
      </c>
      <c r="C894" t="s">
        <v>1148</v>
      </c>
      <c r="D894" s="3">
        <v>1</v>
      </c>
      <c r="E894" s="3">
        <v>152</v>
      </c>
      <c r="F894" s="3">
        <v>213</v>
      </c>
      <c r="G894" s="3">
        <v>3</v>
      </c>
      <c r="H894" s="3" t="s">
        <v>5</v>
      </c>
      <c r="I894" s="3">
        <v>24</v>
      </c>
      <c r="J894" s="3" t="str" cm="1">
        <f t="array" ref="J89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94" s="3">
        <v>19</v>
      </c>
      <c r="L894" s="3" t="str" cm="1">
        <f t="array" ref="L89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94" s="3">
        <v>15</v>
      </c>
      <c r="N894" s="3" t="str" cm="1">
        <f t="array" ref="N89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94" s="3">
        <v>19</v>
      </c>
      <c r="P894" s="3" t="str" cm="1">
        <f t="array" ref="P89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94" s="3">
        <v>15</v>
      </c>
      <c r="R894" s="3" t="str" cm="1">
        <f t="array" ref="R89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94" s="3">
        <v>30</v>
      </c>
      <c r="T894" s="3" t="str" cm="1">
        <f t="array" ref="T89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94" s="3">
        <v>11</v>
      </c>
      <c r="V894" s="3" t="str" cm="1">
        <f t="array" ref="V89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94" s="3">
        <v>19</v>
      </c>
      <c r="X894" s="3" t="str" cm="1">
        <f t="array" ref="X89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95" spans="1:24" x14ac:dyDescent="0.25">
      <c r="A895" s="7">
        <v>534024760</v>
      </c>
      <c r="B895" t="s">
        <v>1136</v>
      </c>
      <c r="C895" t="s">
        <v>1149</v>
      </c>
      <c r="D895" s="3">
        <v>1</v>
      </c>
      <c r="E895" s="3">
        <v>154</v>
      </c>
      <c r="F895" s="3">
        <v>213</v>
      </c>
      <c r="G895" s="3">
        <v>3</v>
      </c>
      <c r="H895" s="3" t="s">
        <v>5</v>
      </c>
      <c r="I895" s="3">
        <v>25</v>
      </c>
      <c r="J895" s="3" t="str" cm="1">
        <f t="array" ref="J89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95" s="3">
        <v>16</v>
      </c>
      <c r="L895" s="3" t="str" cm="1">
        <f t="array" ref="L89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95" s="3">
        <v>11</v>
      </c>
      <c r="N895" s="3" t="str" cm="1">
        <f t="array" ref="N89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895" s="3">
        <v>19</v>
      </c>
      <c r="P895" s="3" t="str" cm="1">
        <f t="array" ref="P89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95" s="3">
        <v>17</v>
      </c>
      <c r="R895" s="3" t="str" cm="1">
        <f t="array" ref="R89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95" s="3">
        <v>30</v>
      </c>
      <c r="T895" s="3" t="str" cm="1">
        <f t="array" ref="T89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95" s="3">
        <v>13</v>
      </c>
      <c r="V895" s="3" t="str" cm="1">
        <f t="array" ref="V89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895" s="3">
        <v>23</v>
      </c>
      <c r="X895" s="3" t="str" cm="1">
        <f t="array" ref="X89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96" spans="1:24" x14ac:dyDescent="0.25">
      <c r="A896" s="7">
        <v>534029920</v>
      </c>
      <c r="B896" t="s">
        <v>1136</v>
      </c>
      <c r="C896" t="s">
        <v>1150</v>
      </c>
      <c r="D896" s="3">
        <v>5</v>
      </c>
      <c r="E896" s="3">
        <v>150</v>
      </c>
      <c r="F896" s="3">
        <v>208</v>
      </c>
      <c r="G896" s="3">
        <v>3</v>
      </c>
      <c r="H896" s="3" t="s">
        <v>5</v>
      </c>
      <c r="I896" s="3">
        <v>22</v>
      </c>
      <c r="J896" s="3" t="str" cm="1">
        <f t="array" ref="J89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96" s="3">
        <v>18</v>
      </c>
      <c r="L896" s="3" t="str" cm="1">
        <f t="array" ref="L89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96" s="3">
        <v>15</v>
      </c>
      <c r="N896" s="3" t="str" cm="1">
        <f t="array" ref="N89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96" s="3">
        <v>18</v>
      </c>
      <c r="P896" s="3" t="str" cm="1">
        <f t="array" ref="P89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96" s="3">
        <v>16</v>
      </c>
      <c r="R896" s="3" t="str" cm="1">
        <f t="array" ref="R89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96" s="3">
        <v>31</v>
      </c>
      <c r="T896" s="3" t="str" cm="1">
        <f t="array" ref="T89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96" s="3">
        <v>11</v>
      </c>
      <c r="V896" s="3" t="str" cm="1">
        <f t="array" ref="V89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96" s="3">
        <v>19</v>
      </c>
      <c r="X896" s="3" t="str" cm="1">
        <f t="array" ref="X89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97" spans="1:24" x14ac:dyDescent="0.25">
      <c r="A897" s="7">
        <v>534024872</v>
      </c>
      <c r="B897" t="s">
        <v>1136</v>
      </c>
      <c r="C897" t="s">
        <v>1151</v>
      </c>
      <c r="D897" s="3">
        <v>1</v>
      </c>
      <c r="E897" s="3">
        <v>150</v>
      </c>
      <c r="F897" s="3">
        <v>213</v>
      </c>
      <c r="G897" s="3">
        <v>3</v>
      </c>
      <c r="H897" s="3" t="s">
        <v>5</v>
      </c>
      <c r="I897" s="3">
        <v>25</v>
      </c>
      <c r="J897" s="3" t="str" cm="1">
        <f t="array" ref="J89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97" s="3">
        <v>17</v>
      </c>
      <c r="L897" s="3" t="str" cm="1">
        <f t="array" ref="L89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97" s="3">
        <v>14</v>
      </c>
      <c r="N897" s="3" t="str" cm="1">
        <f t="array" ref="N89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97" s="3">
        <v>19</v>
      </c>
      <c r="P897" s="3" t="str" cm="1">
        <f t="array" ref="P89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97" s="3">
        <v>16</v>
      </c>
      <c r="R897" s="3" t="str" cm="1">
        <f t="array" ref="R89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97" s="3">
        <v>30</v>
      </c>
      <c r="T897" s="3" t="str" cm="1">
        <f t="array" ref="T89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97" s="3">
        <v>10</v>
      </c>
      <c r="V897" s="3" t="str" cm="1">
        <f t="array" ref="V89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97" s="3">
        <v>19</v>
      </c>
      <c r="X897" s="3" t="str" cm="1">
        <f t="array" ref="X89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98" spans="1:24" x14ac:dyDescent="0.25">
      <c r="A898" s="7">
        <v>534030040</v>
      </c>
      <c r="B898" t="s">
        <v>1136</v>
      </c>
      <c r="C898" t="s">
        <v>1152</v>
      </c>
      <c r="D898" s="3">
        <v>1</v>
      </c>
      <c r="E898" s="3">
        <v>172</v>
      </c>
      <c r="F898" s="3">
        <v>213</v>
      </c>
      <c r="G898" s="3">
        <v>3</v>
      </c>
      <c r="H898" s="3" t="s">
        <v>5</v>
      </c>
      <c r="I898" s="3">
        <v>27</v>
      </c>
      <c r="J898" s="3" t="str" cm="1">
        <f t="array" ref="J89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898" s="3">
        <v>18</v>
      </c>
      <c r="L898" s="3" t="str" cm="1">
        <f t="array" ref="L89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98" s="3">
        <v>16</v>
      </c>
      <c r="N898" s="3" t="str" cm="1">
        <f t="array" ref="N89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898" s="3">
        <v>20</v>
      </c>
      <c r="P898" s="3" t="str" cm="1">
        <f t="array" ref="P89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898" s="3">
        <v>20</v>
      </c>
      <c r="R898" s="3" t="str" cm="1">
        <f t="array" ref="R89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98" s="3">
        <v>36</v>
      </c>
      <c r="T898" s="3" t="str" cm="1">
        <f t="array" ref="T89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98" s="3">
        <v>11</v>
      </c>
      <c r="V898" s="3" t="str" cm="1">
        <f t="array" ref="V89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98" s="3">
        <v>24</v>
      </c>
      <c r="X898" s="3" t="str" cm="1">
        <f t="array" ref="X89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899" spans="1:24" x14ac:dyDescent="0.25">
      <c r="A899" s="7">
        <v>534029976</v>
      </c>
      <c r="B899" t="s">
        <v>1136</v>
      </c>
      <c r="C899" t="s">
        <v>1153</v>
      </c>
      <c r="D899" s="3">
        <v>2</v>
      </c>
      <c r="E899" s="3">
        <v>152</v>
      </c>
      <c r="F899" s="3">
        <v>197</v>
      </c>
      <c r="G899" s="3">
        <v>3</v>
      </c>
      <c r="H899" s="3" t="s">
        <v>5</v>
      </c>
      <c r="I899" s="3">
        <v>25</v>
      </c>
      <c r="J899" s="3" t="str" cm="1">
        <f t="array" ref="J89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899" s="3">
        <v>18</v>
      </c>
      <c r="L899" s="3" t="str" cm="1">
        <f t="array" ref="L89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899" s="3">
        <v>16</v>
      </c>
      <c r="N899" s="3" t="str" cm="1">
        <f t="array" ref="N89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899" s="3">
        <v>19</v>
      </c>
      <c r="P899" s="3" t="str" cm="1">
        <f t="array" ref="P89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899" s="3">
        <v>15</v>
      </c>
      <c r="R899" s="3" t="str" cm="1">
        <f t="array" ref="R89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899" s="3">
        <v>26</v>
      </c>
      <c r="T899" s="3" t="str" cm="1">
        <f t="array" ref="T89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899" s="3">
        <v>11</v>
      </c>
      <c r="V899" s="3" t="str" cm="1">
        <f t="array" ref="V89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899" s="3">
        <v>22</v>
      </c>
      <c r="X899" s="3" t="str" cm="1">
        <f t="array" ref="X89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00" spans="1:24" x14ac:dyDescent="0.25">
      <c r="A900" s="7">
        <v>534029655</v>
      </c>
      <c r="B900" t="s">
        <v>1136</v>
      </c>
      <c r="C900" t="s">
        <v>1154</v>
      </c>
      <c r="D900" s="3">
        <v>1</v>
      </c>
      <c r="E900" s="3">
        <v>166</v>
      </c>
      <c r="F900" s="3">
        <v>213</v>
      </c>
      <c r="G900" s="3">
        <v>3</v>
      </c>
      <c r="H900" s="3" t="s">
        <v>5</v>
      </c>
      <c r="I900" s="3">
        <v>26</v>
      </c>
      <c r="J900" s="3" t="str" cm="1">
        <f t="array" ref="J90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00" s="3">
        <v>15</v>
      </c>
      <c r="L900" s="3" t="str" cm="1">
        <f t="array" ref="L90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00" s="3">
        <v>16</v>
      </c>
      <c r="N900" s="3" t="str" cm="1">
        <f t="array" ref="N90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00" s="3">
        <v>19</v>
      </c>
      <c r="P900" s="3" t="str" cm="1">
        <f t="array" ref="P90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00" s="3">
        <v>19</v>
      </c>
      <c r="R900" s="3" t="str" cm="1">
        <f t="array" ref="R90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00" s="3">
        <v>36</v>
      </c>
      <c r="T900" s="3" t="str" cm="1">
        <f t="array" ref="T90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00" s="3">
        <v>11</v>
      </c>
      <c r="V900" s="3" t="str" cm="1">
        <f t="array" ref="V90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00" s="3">
        <v>24</v>
      </c>
      <c r="X900" s="3" t="str" cm="1">
        <f t="array" ref="X90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01" spans="1:24" x14ac:dyDescent="0.25">
      <c r="A901" s="7">
        <v>534029990</v>
      </c>
      <c r="B901" t="s">
        <v>1136</v>
      </c>
      <c r="C901" t="s">
        <v>1155</v>
      </c>
      <c r="D901" s="3">
        <v>5</v>
      </c>
      <c r="E901" s="3">
        <v>162</v>
      </c>
      <c r="F901" s="3">
        <v>208</v>
      </c>
      <c r="G901" s="3">
        <v>3</v>
      </c>
      <c r="H901" s="3" t="s">
        <v>5</v>
      </c>
      <c r="I901" s="3">
        <v>25</v>
      </c>
      <c r="J901" s="3" t="str" cm="1">
        <f t="array" ref="J90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01" s="3">
        <v>16</v>
      </c>
      <c r="L901" s="3" t="str" cm="1">
        <f t="array" ref="L90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01" s="3">
        <v>14</v>
      </c>
      <c r="N901" s="3" t="str" cm="1">
        <f t="array" ref="N90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01" s="3">
        <v>19</v>
      </c>
      <c r="P901" s="3" t="str" cm="1">
        <f t="array" ref="P90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01" s="3">
        <v>19</v>
      </c>
      <c r="R901" s="3" t="str" cm="1">
        <f t="array" ref="R90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01" s="3">
        <v>34</v>
      </c>
      <c r="T901" s="3" t="str" cm="1">
        <f t="array" ref="T90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01" s="3">
        <v>13</v>
      </c>
      <c r="V901" s="3" t="str" cm="1">
        <f t="array" ref="V90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01" s="3">
        <v>22</v>
      </c>
      <c r="X901" s="3" t="str" cm="1">
        <f t="array" ref="X90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02" spans="1:24" x14ac:dyDescent="0.25">
      <c r="A902" s="7">
        <v>534009240</v>
      </c>
      <c r="B902" t="s">
        <v>1136</v>
      </c>
      <c r="C902" t="s">
        <v>1156</v>
      </c>
      <c r="D902" s="3">
        <v>2</v>
      </c>
      <c r="E902" s="3">
        <v>153</v>
      </c>
      <c r="F902" s="3">
        <v>197</v>
      </c>
      <c r="G902" s="3">
        <v>3</v>
      </c>
      <c r="H902" s="3" t="s">
        <v>5</v>
      </c>
      <c r="I902" s="3">
        <v>20</v>
      </c>
      <c r="J902" s="3" t="str" cm="1">
        <f t="array" ref="J90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02" s="3">
        <v>18</v>
      </c>
      <c r="L902" s="3" t="str" cm="1">
        <f t="array" ref="L90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02" s="3">
        <v>16</v>
      </c>
      <c r="N902" s="3" t="str" cm="1">
        <f t="array" ref="N90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902" s="3">
        <v>19</v>
      </c>
      <c r="P902" s="3" t="str" cm="1">
        <f t="array" ref="P90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02" s="3">
        <v>15</v>
      </c>
      <c r="R902" s="3" t="str" cm="1">
        <f t="array" ref="R90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02" s="3">
        <v>27</v>
      </c>
      <c r="T902" s="3" t="str" cm="1">
        <f t="array" ref="T90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02" s="3">
        <v>12</v>
      </c>
      <c r="V902" s="3" t="str" cm="1">
        <f t="array" ref="V90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02" s="3">
        <v>26</v>
      </c>
      <c r="X902" s="3" t="str" cm="1">
        <f t="array" ref="X90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903" spans="1:24" x14ac:dyDescent="0.25">
      <c r="A903" s="7">
        <v>534002029</v>
      </c>
      <c r="B903" t="s">
        <v>1136</v>
      </c>
      <c r="C903" t="s">
        <v>1157</v>
      </c>
      <c r="D903" s="3">
        <v>1</v>
      </c>
      <c r="E903" s="3">
        <v>149</v>
      </c>
      <c r="F903" s="3">
        <v>213</v>
      </c>
      <c r="G903" s="3">
        <v>3</v>
      </c>
      <c r="H903" s="3" t="s">
        <v>5</v>
      </c>
      <c r="I903" s="3">
        <v>23</v>
      </c>
      <c r="J903" s="3" t="str" cm="1">
        <f t="array" ref="J90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03" s="3">
        <v>12</v>
      </c>
      <c r="L903" s="3" t="str" cm="1">
        <f t="array" ref="L90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903" s="3">
        <v>14</v>
      </c>
      <c r="N903" s="3" t="str" cm="1">
        <f t="array" ref="N90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03" s="3">
        <v>19</v>
      </c>
      <c r="P903" s="3" t="str" cm="1">
        <f t="array" ref="P90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03" s="3">
        <v>17</v>
      </c>
      <c r="R903" s="3" t="str" cm="1">
        <f t="array" ref="R90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03" s="3">
        <v>31</v>
      </c>
      <c r="T903" s="3" t="str" cm="1">
        <f t="array" ref="T90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03" s="3">
        <v>11</v>
      </c>
      <c r="V903" s="3" t="str" cm="1">
        <f t="array" ref="V90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03" s="3">
        <v>22</v>
      </c>
      <c r="X903" s="3" t="str" cm="1">
        <f t="array" ref="X90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04" spans="1:24" x14ac:dyDescent="0.25">
      <c r="A904" s="7">
        <v>534024431</v>
      </c>
      <c r="B904" t="s">
        <v>1136</v>
      </c>
      <c r="C904" t="s">
        <v>1158</v>
      </c>
      <c r="D904" s="3">
        <v>1</v>
      </c>
      <c r="E904" s="3">
        <v>168</v>
      </c>
      <c r="F904" s="3">
        <v>213</v>
      </c>
      <c r="G904" s="3">
        <v>3</v>
      </c>
      <c r="H904" s="3" t="s">
        <v>5</v>
      </c>
      <c r="I904" s="3">
        <v>28</v>
      </c>
      <c r="J904" s="3" t="str" cm="1">
        <f t="array" ref="J90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904" s="3">
        <v>18</v>
      </c>
      <c r="L904" s="3" t="str" cm="1">
        <f t="array" ref="L90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04" s="3">
        <v>16</v>
      </c>
      <c r="N904" s="3" t="str" cm="1">
        <f t="array" ref="N90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04" s="3">
        <v>19</v>
      </c>
      <c r="P904" s="3" t="str" cm="1">
        <f t="array" ref="P90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04" s="3">
        <v>16</v>
      </c>
      <c r="R904" s="3" t="str" cm="1">
        <f t="array" ref="R90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04" s="3">
        <v>34</v>
      </c>
      <c r="T904" s="3" t="str" cm="1">
        <f t="array" ref="T90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04" s="3">
        <v>14</v>
      </c>
      <c r="V904" s="3" t="str" cm="1">
        <f t="array" ref="V90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04" s="3">
        <v>23</v>
      </c>
      <c r="X904" s="3" t="str" cm="1">
        <f t="array" ref="X90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05" spans="1:24" x14ac:dyDescent="0.25">
      <c r="A905" s="7">
        <v>534024618</v>
      </c>
      <c r="B905" t="s">
        <v>1136</v>
      </c>
      <c r="C905" t="s">
        <v>1159</v>
      </c>
      <c r="D905" s="3">
        <v>1</v>
      </c>
      <c r="E905" s="3">
        <v>171</v>
      </c>
      <c r="F905" s="3">
        <v>213</v>
      </c>
      <c r="G905" s="3">
        <v>3</v>
      </c>
      <c r="H905" s="3" t="s">
        <v>5</v>
      </c>
      <c r="I905" s="3">
        <v>24</v>
      </c>
      <c r="J905" s="3" t="str" cm="1">
        <f t="array" ref="J90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05" s="3">
        <v>17</v>
      </c>
      <c r="L905" s="3" t="str" cm="1">
        <f t="array" ref="L90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05" s="3">
        <v>17</v>
      </c>
      <c r="N905" s="3" t="str" cm="1">
        <f t="array" ref="N90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905" s="3">
        <v>20</v>
      </c>
      <c r="P905" s="3" t="str" cm="1">
        <f t="array" ref="P90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905" s="3">
        <v>20</v>
      </c>
      <c r="R905" s="3" t="str" cm="1">
        <f t="array" ref="R90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05" s="3">
        <v>35</v>
      </c>
      <c r="T905" s="3" t="str" cm="1">
        <f t="array" ref="T90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05" s="3">
        <v>12</v>
      </c>
      <c r="V905" s="3" t="str" cm="1">
        <f t="array" ref="V90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05" s="3">
        <v>26</v>
      </c>
      <c r="X905" s="3" t="str" cm="1">
        <f t="array" ref="X90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906" spans="1:24" x14ac:dyDescent="0.25">
      <c r="A906" s="7">
        <v>534021663</v>
      </c>
      <c r="B906" t="s">
        <v>1136</v>
      </c>
      <c r="C906" t="s">
        <v>1160</v>
      </c>
      <c r="D906" s="3">
        <v>1</v>
      </c>
      <c r="E906" s="3">
        <v>150</v>
      </c>
      <c r="F906" s="3">
        <v>213</v>
      </c>
      <c r="G906" s="3">
        <v>3</v>
      </c>
      <c r="H906" s="3" t="s">
        <v>5</v>
      </c>
      <c r="I906" s="3">
        <v>22</v>
      </c>
      <c r="J906" s="3" t="str" cm="1">
        <f t="array" ref="J90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06" s="3">
        <v>15</v>
      </c>
      <c r="L906" s="3" t="str" cm="1">
        <f t="array" ref="L90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06" s="3">
        <v>15</v>
      </c>
      <c r="N906" s="3" t="str" cm="1">
        <f t="array" ref="N90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06" s="3">
        <v>18</v>
      </c>
      <c r="P906" s="3" t="str" cm="1">
        <f t="array" ref="P90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06" s="3">
        <v>14</v>
      </c>
      <c r="R906" s="3" t="str" cm="1">
        <f t="array" ref="R90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06" s="3">
        <v>38</v>
      </c>
      <c r="T906" s="3" t="str" cm="1">
        <f t="array" ref="T90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06" s="3">
        <v>9</v>
      </c>
      <c r="V906" s="3" t="str" cm="1">
        <f t="array" ref="V90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06" s="3">
        <v>19</v>
      </c>
      <c r="X906" s="3" t="str" cm="1">
        <f t="array" ref="X90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07" spans="1:24" x14ac:dyDescent="0.25">
      <c r="A907" s="7">
        <v>534000624</v>
      </c>
      <c r="B907" t="s">
        <v>1136</v>
      </c>
      <c r="C907" t="s">
        <v>1161</v>
      </c>
      <c r="D907" s="3">
        <v>1</v>
      </c>
      <c r="E907" s="3">
        <v>150</v>
      </c>
      <c r="F907" s="3">
        <v>213</v>
      </c>
      <c r="G907" s="3">
        <v>3</v>
      </c>
      <c r="H907" s="3" t="s">
        <v>5</v>
      </c>
      <c r="I907" s="3">
        <v>22</v>
      </c>
      <c r="J907" s="3" t="str" cm="1">
        <f t="array" ref="J90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07" s="3">
        <v>14</v>
      </c>
      <c r="L907" s="3" t="str" cm="1">
        <f t="array" ref="L90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07" s="3">
        <v>15</v>
      </c>
      <c r="N907" s="3" t="str" cm="1">
        <f t="array" ref="N90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07" s="3">
        <v>19</v>
      </c>
      <c r="P907" s="3" t="str" cm="1">
        <f t="array" ref="P90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07" s="3">
        <v>16</v>
      </c>
      <c r="R907" s="3" t="str" cm="1">
        <f t="array" ref="R90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07" s="3">
        <v>33</v>
      </c>
      <c r="T907" s="3" t="str" cm="1">
        <f t="array" ref="T90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07" s="3">
        <v>10</v>
      </c>
      <c r="V907" s="3" t="str" cm="1">
        <f t="array" ref="V90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07" s="3">
        <v>21</v>
      </c>
      <c r="X907" s="3" t="str" cm="1">
        <f t="array" ref="X90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08" spans="1:24" x14ac:dyDescent="0.25">
      <c r="A908" s="7">
        <v>534024576</v>
      </c>
      <c r="B908" t="s">
        <v>1136</v>
      </c>
      <c r="C908" t="s">
        <v>1162</v>
      </c>
      <c r="D908" s="3">
        <v>1</v>
      </c>
      <c r="E908" s="3">
        <v>166</v>
      </c>
      <c r="F908" s="3">
        <v>213</v>
      </c>
      <c r="G908" s="3">
        <v>3</v>
      </c>
      <c r="H908" s="3" t="s">
        <v>5</v>
      </c>
      <c r="I908" s="3">
        <v>27</v>
      </c>
      <c r="J908" s="3" t="str" cm="1">
        <f t="array" ref="J90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908" s="3">
        <v>17</v>
      </c>
      <c r="L908" s="3" t="str" cm="1">
        <f t="array" ref="L90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08" s="3">
        <v>16</v>
      </c>
      <c r="N908" s="3" t="str" cm="1">
        <f t="array" ref="N90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08" s="3">
        <v>19</v>
      </c>
      <c r="P908" s="3" t="str" cm="1">
        <f t="array" ref="P90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08" s="3">
        <v>19</v>
      </c>
      <c r="R908" s="3" t="str" cm="1">
        <f t="array" ref="R90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08" s="3">
        <v>30</v>
      </c>
      <c r="T908" s="3" t="str" cm="1">
        <f t="array" ref="T90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08" s="3">
        <v>12</v>
      </c>
      <c r="V908" s="3" t="str" cm="1">
        <f t="array" ref="V90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08" s="3">
        <v>26</v>
      </c>
      <c r="X908" s="3" t="str" cm="1">
        <f t="array" ref="X90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909" spans="1:24" x14ac:dyDescent="0.25">
      <c r="A909" s="7">
        <v>534030107</v>
      </c>
      <c r="B909" t="s">
        <v>1136</v>
      </c>
      <c r="C909" t="s">
        <v>1163</v>
      </c>
      <c r="D909" s="3">
        <v>5</v>
      </c>
      <c r="E909" s="3">
        <v>142</v>
      </c>
      <c r="F909" s="3">
        <v>208</v>
      </c>
      <c r="G909" s="3">
        <v>3</v>
      </c>
      <c r="H909" s="3" t="s">
        <v>5</v>
      </c>
      <c r="I909" s="3">
        <v>23</v>
      </c>
      <c r="J909" s="3" t="str" cm="1">
        <f t="array" ref="J90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09" s="3">
        <v>16</v>
      </c>
      <c r="L909" s="3" t="str" cm="1">
        <f t="array" ref="L90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09" s="3">
        <v>13</v>
      </c>
      <c r="N909" s="3" t="str" cm="1">
        <f t="array" ref="N90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909" s="3">
        <v>17</v>
      </c>
      <c r="P909" s="3" t="str" cm="1">
        <f t="array" ref="P90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09" s="3">
        <v>15</v>
      </c>
      <c r="R909" s="3" t="str" cm="1">
        <f t="array" ref="R90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09" s="3">
        <v>24</v>
      </c>
      <c r="T909" s="3" t="str" cm="1">
        <f t="array" ref="T90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909" s="3">
        <v>10</v>
      </c>
      <c r="V909" s="3" t="str" cm="1">
        <f t="array" ref="V90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09" s="3">
        <v>24</v>
      </c>
      <c r="X909" s="3" t="str" cm="1">
        <f t="array" ref="X90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10" spans="1:24" x14ac:dyDescent="0.25">
      <c r="A910" s="7">
        <v>534004379</v>
      </c>
      <c r="B910" t="s">
        <v>1136</v>
      </c>
      <c r="C910" t="s">
        <v>1164</v>
      </c>
      <c r="D910" s="3">
        <v>1</v>
      </c>
      <c r="E910" s="3">
        <v>149</v>
      </c>
      <c r="F910" s="3">
        <v>213</v>
      </c>
      <c r="G910" s="3">
        <v>3</v>
      </c>
      <c r="H910" s="3" t="s">
        <v>5</v>
      </c>
      <c r="I910" s="3">
        <v>21</v>
      </c>
      <c r="J910" s="3" t="str" cm="1">
        <f t="array" ref="J91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10" s="3">
        <v>15</v>
      </c>
      <c r="L910" s="3" t="str" cm="1">
        <f t="array" ref="L91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10" s="3">
        <v>16</v>
      </c>
      <c r="N910" s="3" t="str" cm="1">
        <f t="array" ref="N91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10" s="3">
        <v>18</v>
      </c>
      <c r="P910" s="3" t="str" cm="1">
        <f t="array" ref="P91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10" s="3">
        <v>15</v>
      </c>
      <c r="R910" s="3" t="str" cm="1">
        <f t="array" ref="R91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10" s="3">
        <v>31</v>
      </c>
      <c r="T910" s="3" t="str" cm="1">
        <f t="array" ref="T91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10" s="3">
        <v>10</v>
      </c>
      <c r="V910" s="3" t="str" cm="1">
        <f t="array" ref="V91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10" s="3">
        <v>23</v>
      </c>
      <c r="X910" s="3" t="str" cm="1">
        <f t="array" ref="X91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11" spans="1:24" x14ac:dyDescent="0.25">
      <c r="A911" s="7">
        <v>534024978</v>
      </c>
      <c r="B911" t="s">
        <v>1136</v>
      </c>
      <c r="C911" t="s">
        <v>1165</v>
      </c>
      <c r="D911" s="3">
        <v>1</v>
      </c>
      <c r="E911" s="3">
        <v>163</v>
      </c>
      <c r="F911" s="3">
        <v>213</v>
      </c>
      <c r="G911" s="3">
        <v>3</v>
      </c>
      <c r="H911" s="3" t="s">
        <v>5</v>
      </c>
      <c r="I911" s="3">
        <v>25</v>
      </c>
      <c r="J911" s="3" t="str" cm="1">
        <f t="array" ref="J91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11" s="3">
        <v>15</v>
      </c>
      <c r="L911" s="3" t="str" cm="1">
        <f t="array" ref="L91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11" s="3">
        <v>13</v>
      </c>
      <c r="N911" s="3" t="str" cm="1">
        <f t="array" ref="N91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911" s="3">
        <v>20</v>
      </c>
      <c r="P911" s="3" t="str" cm="1">
        <f t="array" ref="P91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911" s="3">
        <v>18</v>
      </c>
      <c r="R911" s="3" t="str" cm="1">
        <f t="array" ref="R91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11" s="3">
        <v>33</v>
      </c>
      <c r="T911" s="3" t="str" cm="1">
        <f t="array" ref="T91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11" s="3">
        <v>13</v>
      </c>
      <c r="V911" s="3" t="str" cm="1">
        <f t="array" ref="V91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11" s="3">
        <v>26</v>
      </c>
      <c r="X911" s="3" t="str" cm="1">
        <f t="array" ref="X91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912" spans="1:24" x14ac:dyDescent="0.25">
      <c r="A912" s="7">
        <v>534024840</v>
      </c>
      <c r="B912" t="s">
        <v>1136</v>
      </c>
      <c r="C912" t="s">
        <v>1166</v>
      </c>
      <c r="D912" s="3">
        <v>1</v>
      </c>
      <c r="E912" s="3">
        <v>168</v>
      </c>
      <c r="F912" s="3">
        <v>213</v>
      </c>
      <c r="G912" s="3">
        <v>3</v>
      </c>
      <c r="H912" s="3" t="s">
        <v>5</v>
      </c>
      <c r="I912" s="3">
        <v>28</v>
      </c>
      <c r="J912" s="3" t="str" cm="1">
        <f t="array" ref="J91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912" s="3">
        <v>19</v>
      </c>
      <c r="L912" s="3" t="str" cm="1">
        <f t="array" ref="L91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12" s="3">
        <v>16</v>
      </c>
      <c r="N912" s="3" t="str" cm="1">
        <f t="array" ref="N91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12" s="3">
        <v>20</v>
      </c>
      <c r="P912" s="3" t="str" cm="1">
        <f t="array" ref="P91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912" s="3">
        <v>19</v>
      </c>
      <c r="R912" s="3" t="str" cm="1">
        <f t="array" ref="R91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12" s="3">
        <v>31</v>
      </c>
      <c r="T912" s="3" t="str" cm="1">
        <f t="array" ref="T91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12" s="3">
        <v>11</v>
      </c>
      <c r="V912" s="3" t="str" cm="1">
        <f t="array" ref="V91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12" s="3">
        <v>24</v>
      </c>
      <c r="X912" s="3" t="str" cm="1">
        <f t="array" ref="X91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13" spans="1:24" x14ac:dyDescent="0.25">
      <c r="A913" s="7">
        <v>534024456</v>
      </c>
      <c r="B913" t="s">
        <v>1136</v>
      </c>
      <c r="C913" t="s">
        <v>1167</v>
      </c>
      <c r="D913" s="3">
        <v>5</v>
      </c>
      <c r="E913" s="3">
        <v>151</v>
      </c>
      <c r="F913" s="3">
        <v>208</v>
      </c>
      <c r="G913" s="3">
        <v>3</v>
      </c>
      <c r="H913" s="3" t="s">
        <v>5</v>
      </c>
      <c r="I913" s="3">
        <v>20</v>
      </c>
      <c r="J913" s="3" t="str" cm="1">
        <f t="array" ref="J91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13" s="3">
        <v>16</v>
      </c>
      <c r="L913" s="3" t="str" cm="1">
        <f t="array" ref="L91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13" s="3">
        <v>17</v>
      </c>
      <c r="N913" s="3" t="str" cm="1">
        <f t="array" ref="N91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913" s="3">
        <v>17</v>
      </c>
      <c r="P913" s="3" t="str" cm="1">
        <f t="array" ref="P91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13" s="3">
        <v>19</v>
      </c>
      <c r="R913" s="3" t="str" cm="1">
        <f t="array" ref="R91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13" s="3">
        <v>29</v>
      </c>
      <c r="T913" s="3" t="str" cm="1">
        <f t="array" ref="T91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13" s="3">
        <v>12</v>
      </c>
      <c r="V913" s="3" t="str" cm="1">
        <f t="array" ref="V91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13" s="3">
        <v>21</v>
      </c>
      <c r="X913" s="3" t="str" cm="1">
        <f t="array" ref="X91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14" spans="1:24" x14ac:dyDescent="0.25">
      <c r="A914" s="7">
        <v>534011457</v>
      </c>
      <c r="B914" t="s">
        <v>1136</v>
      </c>
      <c r="C914" t="s">
        <v>1168</v>
      </c>
      <c r="D914" s="3">
        <v>1</v>
      </c>
      <c r="E914" s="3">
        <v>171</v>
      </c>
      <c r="F914" s="3">
        <v>213</v>
      </c>
      <c r="G914" s="3">
        <v>3</v>
      </c>
      <c r="H914" s="3" t="s">
        <v>5</v>
      </c>
      <c r="I914" s="3">
        <v>28</v>
      </c>
      <c r="J914" s="3" t="str" cm="1">
        <f t="array" ref="J91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914" s="3">
        <v>14</v>
      </c>
      <c r="L914" s="3" t="str" cm="1">
        <f t="array" ref="L91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14" s="3">
        <v>16</v>
      </c>
      <c r="N914" s="3" t="str" cm="1">
        <f t="array" ref="N91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14" s="3">
        <v>18</v>
      </c>
      <c r="P914" s="3" t="str" cm="1">
        <f t="array" ref="P91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14" s="3">
        <v>15</v>
      </c>
      <c r="R914" s="3" t="str" cm="1">
        <f t="array" ref="R91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14" s="3">
        <v>44</v>
      </c>
      <c r="T914" s="3" t="str" cm="1">
        <f t="array" ref="T91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914" s="3">
        <v>10</v>
      </c>
      <c r="V914" s="3" t="str" cm="1">
        <f t="array" ref="V91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14" s="3">
        <v>26</v>
      </c>
      <c r="X914" s="3" t="str" cm="1">
        <f t="array" ref="X91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915" spans="1:24" x14ac:dyDescent="0.25">
      <c r="A915" s="7">
        <v>534024801</v>
      </c>
      <c r="B915" t="s">
        <v>1136</v>
      </c>
      <c r="C915" t="s">
        <v>1169</v>
      </c>
      <c r="D915" s="3">
        <v>5</v>
      </c>
      <c r="E915" s="3">
        <v>156</v>
      </c>
      <c r="F915" s="3">
        <v>208</v>
      </c>
      <c r="G915" s="3">
        <v>3</v>
      </c>
      <c r="H915" s="3" t="s">
        <v>5</v>
      </c>
      <c r="I915" s="3">
        <v>25</v>
      </c>
      <c r="J915" s="3" t="str" cm="1">
        <f t="array" ref="J91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15" s="3">
        <v>15</v>
      </c>
      <c r="L915" s="3" t="str" cm="1">
        <f t="array" ref="L91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15" s="3">
        <v>14</v>
      </c>
      <c r="N915" s="3" t="str" cm="1">
        <f t="array" ref="N91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15" s="3">
        <v>21</v>
      </c>
      <c r="P915" s="3" t="str" cm="1">
        <f t="array" ref="P91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915" s="3">
        <v>18</v>
      </c>
      <c r="R915" s="3" t="str" cm="1">
        <f t="array" ref="R91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15" s="3">
        <v>29</v>
      </c>
      <c r="T915" s="3" t="str" cm="1">
        <f t="array" ref="T91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15" s="3">
        <v>12</v>
      </c>
      <c r="V915" s="3" t="str" cm="1">
        <f t="array" ref="V91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15" s="3">
        <v>22</v>
      </c>
      <c r="X915" s="3" t="str" cm="1">
        <f t="array" ref="X91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16" spans="1:24" x14ac:dyDescent="0.25">
      <c r="A916" s="7">
        <v>534010439</v>
      </c>
      <c r="B916" t="s">
        <v>1136</v>
      </c>
      <c r="C916" t="s">
        <v>1170</v>
      </c>
      <c r="D916" s="3">
        <v>1</v>
      </c>
      <c r="E916" s="3">
        <v>179</v>
      </c>
      <c r="F916" s="3">
        <v>213</v>
      </c>
      <c r="G916" s="3">
        <v>4</v>
      </c>
      <c r="H916" s="3" t="s">
        <v>6</v>
      </c>
      <c r="I916" s="3">
        <v>31</v>
      </c>
      <c r="J916" s="3" t="str" cm="1">
        <f t="array" ref="J91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916" s="3">
        <v>21</v>
      </c>
      <c r="L916" s="3" t="str" cm="1">
        <f t="array" ref="L91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16" s="3">
        <v>16</v>
      </c>
      <c r="N916" s="3" t="str" cm="1">
        <f t="array" ref="N91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16" s="3">
        <v>19</v>
      </c>
      <c r="P916" s="3" t="str" cm="1">
        <f t="array" ref="P91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16" s="3">
        <v>18</v>
      </c>
      <c r="R916" s="3" t="str" cm="1">
        <f t="array" ref="R91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16" s="3">
        <v>38</v>
      </c>
      <c r="T916" s="3" t="str" cm="1">
        <f t="array" ref="T91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16" s="3">
        <v>11</v>
      </c>
      <c r="V916" s="3" t="str" cm="1">
        <f t="array" ref="V91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16" s="3">
        <v>25</v>
      </c>
      <c r="X916" s="3" t="str" cm="1">
        <f t="array" ref="X91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917" spans="1:24" x14ac:dyDescent="0.25">
      <c r="A917" s="7">
        <v>534000600</v>
      </c>
      <c r="B917" t="s">
        <v>1136</v>
      </c>
      <c r="C917" t="s">
        <v>1171</v>
      </c>
      <c r="D917" s="3">
        <v>5</v>
      </c>
      <c r="E917" s="3">
        <v>155</v>
      </c>
      <c r="F917" s="3">
        <v>208</v>
      </c>
      <c r="G917" s="3">
        <v>3</v>
      </c>
      <c r="H917" s="3" t="s">
        <v>5</v>
      </c>
      <c r="I917" s="3">
        <v>25</v>
      </c>
      <c r="J917" s="3" t="str" cm="1">
        <f t="array" ref="J91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17" s="3">
        <v>15</v>
      </c>
      <c r="L917" s="3" t="str" cm="1">
        <f t="array" ref="L91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17" s="3">
        <v>15</v>
      </c>
      <c r="N917" s="3" t="str" cm="1">
        <f t="array" ref="N91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17" s="3">
        <v>18</v>
      </c>
      <c r="P917" s="3" t="str" cm="1">
        <f t="array" ref="P91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17" s="3">
        <v>16</v>
      </c>
      <c r="R917" s="3" t="str" cm="1">
        <f t="array" ref="R91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17" s="3">
        <v>30</v>
      </c>
      <c r="T917" s="3" t="str" cm="1">
        <f t="array" ref="T91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17" s="3">
        <v>12</v>
      </c>
      <c r="V917" s="3" t="str" cm="1">
        <f t="array" ref="V91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17" s="3">
        <v>24</v>
      </c>
      <c r="X917" s="3" t="str" cm="1">
        <f t="array" ref="X91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18" spans="1:24" x14ac:dyDescent="0.25">
      <c r="A918" s="7">
        <v>534029486</v>
      </c>
      <c r="B918" t="s">
        <v>1136</v>
      </c>
      <c r="C918" t="s">
        <v>1172</v>
      </c>
      <c r="D918" s="3">
        <v>1</v>
      </c>
      <c r="E918" s="3">
        <v>146</v>
      </c>
      <c r="F918" s="3">
        <v>213</v>
      </c>
      <c r="G918" s="3">
        <v>3</v>
      </c>
      <c r="H918" s="3" t="s">
        <v>5</v>
      </c>
      <c r="I918" s="3">
        <v>22</v>
      </c>
      <c r="J918" s="3" t="str" cm="1">
        <f t="array" ref="J91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18" s="3">
        <v>14</v>
      </c>
      <c r="L918" s="3" t="str" cm="1">
        <f t="array" ref="L91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18" s="3">
        <v>15</v>
      </c>
      <c r="N918" s="3" t="str" cm="1">
        <f t="array" ref="N91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18" s="3">
        <v>17</v>
      </c>
      <c r="P918" s="3" t="str" cm="1">
        <f t="array" ref="P91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18" s="3">
        <v>16</v>
      </c>
      <c r="R918" s="3" t="str" cm="1">
        <f t="array" ref="R91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18" s="3">
        <v>31</v>
      </c>
      <c r="T918" s="3" t="str" cm="1">
        <f t="array" ref="T91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18" s="3">
        <v>11</v>
      </c>
      <c r="V918" s="3" t="str" cm="1">
        <f t="array" ref="V91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18" s="3">
        <v>20</v>
      </c>
      <c r="X918" s="3" t="str" cm="1">
        <f t="array" ref="X91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19" spans="1:24" x14ac:dyDescent="0.25">
      <c r="A919" s="7">
        <v>534034990</v>
      </c>
      <c r="B919" t="s">
        <v>1136</v>
      </c>
      <c r="C919" t="s">
        <v>1173</v>
      </c>
      <c r="D919" s="3">
        <v>1</v>
      </c>
      <c r="E919" s="3">
        <v>155</v>
      </c>
      <c r="F919" s="3">
        <v>213</v>
      </c>
      <c r="G919" s="3">
        <v>3</v>
      </c>
      <c r="H919" s="3" t="s">
        <v>5</v>
      </c>
      <c r="I919" s="3">
        <v>24</v>
      </c>
      <c r="J919" s="3" t="str" cm="1">
        <f t="array" ref="J91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19" s="3">
        <v>16</v>
      </c>
      <c r="L919" s="3" t="str" cm="1">
        <f t="array" ref="L91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19" s="3">
        <v>14</v>
      </c>
      <c r="N919" s="3" t="str" cm="1">
        <f t="array" ref="N91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19" s="3">
        <v>19</v>
      </c>
      <c r="P919" s="3" t="str" cm="1">
        <f t="array" ref="P91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19" s="3">
        <v>17</v>
      </c>
      <c r="R919" s="3" t="str" cm="1">
        <f t="array" ref="R91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19" s="3">
        <v>34</v>
      </c>
      <c r="T919" s="3" t="str" cm="1">
        <f t="array" ref="T91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19" s="3">
        <v>11</v>
      </c>
      <c r="V919" s="3" t="str" cm="1">
        <f t="array" ref="V91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19" s="3">
        <v>20</v>
      </c>
      <c r="X919" s="3" t="str" cm="1">
        <f t="array" ref="X91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20" spans="1:24" x14ac:dyDescent="0.25">
      <c r="A920" s="7">
        <v>534024689</v>
      </c>
      <c r="B920" t="s">
        <v>1136</v>
      </c>
      <c r="C920" t="s">
        <v>1174</v>
      </c>
      <c r="D920" s="3">
        <v>1</v>
      </c>
      <c r="E920" s="3">
        <v>160</v>
      </c>
      <c r="F920" s="3">
        <v>213</v>
      </c>
      <c r="G920" s="3">
        <v>3</v>
      </c>
      <c r="H920" s="3" t="s">
        <v>5</v>
      </c>
      <c r="I920" s="3">
        <v>22</v>
      </c>
      <c r="J920" s="3" t="str" cm="1">
        <f t="array" ref="J92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20" s="3">
        <v>14</v>
      </c>
      <c r="L920" s="3" t="str" cm="1">
        <f t="array" ref="L92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20" s="3">
        <v>15</v>
      </c>
      <c r="N920" s="3" t="str" cm="1">
        <f t="array" ref="N92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20" s="3">
        <v>18</v>
      </c>
      <c r="P920" s="3" t="str" cm="1">
        <f t="array" ref="P92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20" s="3">
        <v>17</v>
      </c>
      <c r="R920" s="3" t="str" cm="1">
        <f t="array" ref="R92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20" s="3">
        <v>39</v>
      </c>
      <c r="T920" s="3" t="str" cm="1">
        <f t="array" ref="T92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20" s="3">
        <v>11</v>
      </c>
      <c r="V920" s="3" t="str" cm="1">
        <f t="array" ref="V92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20" s="3">
        <v>24</v>
      </c>
      <c r="X920" s="3" t="str" cm="1">
        <f t="array" ref="X92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21" spans="1:24" x14ac:dyDescent="0.25">
      <c r="A921" s="7">
        <v>534030026</v>
      </c>
      <c r="B921" t="s">
        <v>1136</v>
      </c>
      <c r="C921" t="s">
        <v>1175</v>
      </c>
      <c r="D921" s="3">
        <v>1</v>
      </c>
      <c r="E921" s="3">
        <v>155</v>
      </c>
      <c r="F921" s="3">
        <v>213</v>
      </c>
      <c r="G921" s="3">
        <v>3</v>
      </c>
      <c r="H921" s="3" t="s">
        <v>5</v>
      </c>
      <c r="I921" s="3">
        <v>22</v>
      </c>
      <c r="J921" s="3" t="str" cm="1">
        <f t="array" ref="J92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21" s="3">
        <v>19</v>
      </c>
      <c r="L921" s="3" t="str" cm="1">
        <f t="array" ref="L92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21" s="3">
        <v>15</v>
      </c>
      <c r="N921" s="3" t="str" cm="1">
        <f t="array" ref="N92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21" s="3">
        <v>19</v>
      </c>
      <c r="P921" s="3" t="str" cm="1">
        <f t="array" ref="P92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21" s="3">
        <v>13</v>
      </c>
      <c r="R921" s="3" t="str" cm="1">
        <f t="array" ref="R92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21" s="3">
        <v>35</v>
      </c>
      <c r="T921" s="3" t="str" cm="1">
        <f t="array" ref="T92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21" s="3">
        <v>11</v>
      </c>
      <c r="V921" s="3" t="str" cm="1">
        <f t="array" ref="V92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21" s="3">
        <v>21</v>
      </c>
      <c r="X921" s="3" t="str" cm="1">
        <f t="array" ref="X92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22" spans="1:24" x14ac:dyDescent="0.25">
      <c r="A922" s="7">
        <v>534030072</v>
      </c>
      <c r="B922" t="s">
        <v>1136</v>
      </c>
      <c r="C922" t="s">
        <v>1176</v>
      </c>
      <c r="D922" s="3">
        <v>1</v>
      </c>
      <c r="E922" s="3">
        <v>147</v>
      </c>
      <c r="F922" s="3">
        <v>213</v>
      </c>
      <c r="G922" s="3">
        <v>3</v>
      </c>
      <c r="H922" s="3" t="s">
        <v>5</v>
      </c>
      <c r="I922" s="3">
        <v>22</v>
      </c>
      <c r="J922" s="3" t="str" cm="1">
        <f t="array" ref="J92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22" s="3">
        <v>15</v>
      </c>
      <c r="L922" s="3" t="str" cm="1">
        <f t="array" ref="L92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22" s="3">
        <v>15</v>
      </c>
      <c r="N922" s="3" t="str" cm="1">
        <f t="array" ref="N92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22" s="3">
        <v>17</v>
      </c>
      <c r="P922" s="3" t="str" cm="1">
        <f t="array" ref="P92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22" s="3">
        <v>16</v>
      </c>
      <c r="R922" s="3" t="str" cm="1">
        <f t="array" ref="R92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22" s="3">
        <v>31</v>
      </c>
      <c r="T922" s="3" t="str" cm="1">
        <f t="array" ref="T92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22" s="3">
        <v>8</v>
      </c>
      <c r="V922" s="3" t="str" cm="1">
        <f t="array" ref="V92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22" s="3">
        <v>23</v>
      </c>
      <c r="X922" s="3" t="str" cm="1">
        <f t="array" ref="X92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23" spans="1:24" x14ac:dyDescent="0.25">
      <c r="A923" s="7">
        <v>534029969</v>
      </c>
      <c r="B923" t="s">
        <v>1136</v>
      </c>
      <c r="C923" t="s">
        <v>1177</v>
      </c>
      <c r="D923" s="3">
        <v>1</v>
      </c>
      <c r="E923" s="3">
        <v>156</v>
      </c>
      <c r="F923" s="3">
        <v>213</v>
      </c>
      <c r="G923" s="3">
        <v>3</v>
      </c>
      <c r="H923" s="3" t="s">
        <v>5</v>
      </c>
      <c r="I923" s="3">
        <v>21</v>
      </c>
      <c r="J923" s="3" t="str" cm="1">
        <f t="array" ref="J92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23" s="3">
        <v>17</v>
      </c>
      <c r="L923" s="3" t="str" cm="1">
        <f t="array" ref="L92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23" s="3">
        <v>14</v>
      </c>
      <c r="N923" s="3" t="str" cm="1">
        <f t="array" ref="N92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23" s="3">
        <v>18</v>
      </c>
      <c r="P923" s="3" t="str" cm="1">
        <f t="array" ref="P92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23" s="3">
        <v>17</v>
      </c>
      <c r="R923" s="3" t="str" cm="1">
        <f t="array" ref="R92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23" s="3">
        <v>40</v>
      </c>
      <c r="T923" s="3" t="str" cm="1">
        <f t="array" ref="T92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923" s="3">
        <v>11</v>
      </c>
      <c r="V923" s="3" t="str" cm="1">
        <f t="array" ref="V92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23" s="3">
        <v>18</v>
      </c>
      <c r="X923" s="3" t="str" cm="1">
        <f t="array" ref="X92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24" spans="1:24" x14ac:dyDescent="0.25">
      <c r="A924" s="7">
        <v>534024417</v>
      </c>
      <c r="B924" t="s">
        <v>1136</v>
      </c>
      <c r="C924" t="s">
        <v>1178</v>
      </c>
      <c r="D924" s="3">
        <v>1</v>
      </c>
      <c r="E924" s="3">
        <v>150</v>
      </c>
      <c r="F924" s="3">
        <v>213</v>
      </c>
      <c r="G924" s="3">
        <v>3</v>
      </c>
      <c r="H924" s="3" t="s">
        <v>5</v>
      </c>
      <c r="I924" s="3">
        <v>20</v>
      </c>
      <c r="J924" s="3" t="str" cm="1">
        <f t="array" ref="J92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24" s="3">
        <v>15</v>
      </c>
      <c r="L924" s="3" t="str" cm="1">
        <f t="array" ref="L92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24" s="3">
        <v>16</v>
      </c>
      <c r="N924" s="3" t="str" cm="1">
        <f t="array" ref="N92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24" s="3">
        <v>19</v>
      </c>
      <c r="P924" s="3" t="str" cm="1">
        <f t="array" ref="P92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24" s="3">
        <v>16</v>
      </c>
      <c r="R924" s="3" t="str" cm="1">
        <f t="array" ref="R92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24" s="3">
        <v>32</v>
      </c>
      <c r="T924" s="3" t="str" cm="1">
        <f t="array" ref="T92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24" s="3">
        <v>11</v>
      </c>
      <c r="V924" s="3" t="str" cm="1">
        <f t="array" ref="V92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24" s="3">
        <v>21</v>
      </c>
      <c r="X924" s="3" t="str" cm="1">
        <f t="array" ref="X92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25" spans="1:24" x14ac:dyDescent="0.25">
      <c r="A925" s="7">
        <v>534006129</v>
      </c>
      <c r="B925" t="s">
        <v>1136</v>
      </c>
      <c r="C925" t="s">
        <v>1179</v>
      </c>
      <c r="D925" s="3">
        <v>1</v>
      </c>
      <c r="E925" s="3">
        <v>162</v>
      </c>
      <c r="F925" s="3">
        <v>213</v>
      </c>
      <c r="G925" s="3">
        <v>3</v>
      </c>
      <c r="H925" s="3" t="s">
        <v>5</v>
      </c>
      <c r="I925" s="3">
        <v>25</v>
      </c>
      <c r="J925" s="3" t="str" cm="1">
        <f t="array" ref="J92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25" s="3">
        <v>16</v>
      </c>
      <c r="L925" s="3" t="str" cm="1">
        <f t="array" ref="L92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25" s="3">
        <v>15</v>
      </c>
      <c r="N925" s="3" t="str" cm="1">
        <f t="array" ref="N92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25" s="3">
        <v>17</v>
      </c>
      <c r="P925" s="3" t="str" cm="1">
        <f t="array" ref="P92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25" s="3">
        <v>16</v>
      </c>
      <c r="R925" s="3" t="str" cm="1">
        <f t="array" ref="R92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25" s="3">
        <v>38</v>
      </c>
      <c r="T925" s="3" t="str" cm="1">
        <f t="array" ref="T92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25" s="3">
        <v>11</v>
      </c>
      <c r="V925" s="3" t="str" cm="1">
        <f t="array" ref="V92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25" s="3">
        <v>24</v>
      </c>
      <c r="X925" s="3" t="str" cm="1">
        <f t="array" ref="X92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26" spans="1:24" x14ac:dyDescent="0.25">
      <c r="A926" s="7">
        <v>534030033</v>
      </c>
      <c r="B926" t="s">
        <v>1136</v>
      </c>
      <c r="C926" t="s">
        <v>1180</v>
      </c>
      <c r="D926" s="3">
        <v>1</v>
      </c>
      <c r="E926" s="3">
        <v>148</v>
      </c>
      <c r="F926" s="3">
        <v>213</v>
      </c>
      <c r="G926" s="3">
        <v>3</v>
      </c>
      <c r="H926" s="3" t="s">
        <v>5</v>
      </c>
      <c r="I926" s="3">
        <v>24</v>
      </c>
      <c r="J926" s="3" t="str" cm="1">
        <f t="array" ref="J92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26" s="3">
        <v>15</v>
      </c>
      <c r="L926" s="3" t="str" cm="1">
        <f t="array" ref="L92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26" s="3">
        <v>13</v>
      </c>
      <c r="N926" s="3" t="str" cm="1">
        <f t="array" ref="N92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926" s="3">
        <v>15</v>
      </c>
      <c r="P926" s="3" t="str" cm="1">
        <f t="array" ref="P92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926" s="3">
        <v>16</v>
      </c>
      <c r="R926" s="3" t="str" cm="1">
        <f t="array" ref="R92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26" s="3">
        <v>35</v>
      </c>
      <c r="T926" s="3" t="str" cm="1">
        <f t="array" ref="T92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26" s="3">
        <v>11</v>
      </c>
      <c r="V926" s="3" t="str" cm="1">
        <f t="array" ref="V92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26" s="3">
        <v>19</v>
      </c>
      <c r="X926" s="3" t="str" cm="1">
        <f t="array" ref="X92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27" spans="1:24" x14ac:dyDescent="0.25">
      <c r="A927" s="7">
        <v>534011680</v>
      </c>
      <c r="B927" t="s">
        <v>1136</v>
      </c>
      <c r="C927" t="s">
        <v>1181</v>
      </c>
      <c r="D927" s="3">
        <v>1</v>
      </c>
      <c r="E927" s="3">
        <v>164</v>
      </c>
      <c r="F927" s="3">
        <v>213</v>
      </c>
      <c r="G927" s="3">
        <v>3</v>
      </c>
      <c r="H927" s="3" t="s">
        <v>5</v>
      </c>
      <c r="I927" s="3">
        <v>27</v>
      </c>
      <c r="J927" s="3" t="str" cm="1">
        <f t="array" ref="J92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927" s="3">
        <v>20</v>
      </c>
      <c r="L927" s="3" t="str" cm="1">
        <f t="array" ref="L92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27" s="3">
        <v>15</v>
      </c>
      <c r="N927" s="3" t="str" cm="1">
        <f t="array" ref="N92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27" s="3">
        <v>18</v>
      </c>
      <c r="P927" s="3" t="str" cm="1">
        <f t="array" ref="P92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27" s="3">
        <v>16</v>
      </c>
      <c r="R927" s="3" t="str" cm="1">
        <f t="array" ref="R92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27" s="3">
        <v>33</v>
      </c>
      <c r="T927" s="3" t="str" cm="1">
        <f t="array" ref="T92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27" s="3">
        <v>11</v>
      </c>
      <c r="V927" s="3" t="str" cm="1">
        <f t="array" ref="V92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27" s="3">
        <v>24</v>
      </c>
      <c r="X927" s="3" t="str" cm="1">
        <f t="array" ref="X92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28" spans="1:24" x14ac:dyDescent="0.25">
      <c r="A928" s="7">
        <v>534029951</v>
      </c>
      <c r="B928" t="s">
        <v>1136</v>
      </c>
      <c r="C928" t="s">
        <v>1182</v>
      </c>
      <c r="D928" s="3">
        <v>5</v>
      </c>
      <c r="E928" s="3">
        <v>159</v>
      </c>
      <c r="F928" s="3">
        <v>208</v>
      </c>
      <c r="G928" s="3">
        <v>3</v>
      </c>
      <c r="H928" s="3" t="s">
        <v>5</v>
      </c>
      <c r="I928" s="3">
        <v>22</v>
      </c>
      <c r="J928" s="3" t="str" cm="1">
        <f t="array" ref="J92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28" s="3">
        <v>20</v>
      </c>
      <c r="L928" s="3" t="str" cm="1">
        <f t="array" ref="L92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28" s="3">
        <v>17</v>
      </c>
      <c r="N928" s="3" t="str" cm="1">
        <f t="array" ref="N92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928" s="3">
        <v>18</v>
      </c>
      <c r="P928" s="3" t="str" cm="1">
        <f t="array" ref="P92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28" s="3">
        <v>16</v>
      </c>
      <c r="R928" s="3" t="str" cm="1">
        <f t="array" ref="R92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28" s="3">
        <v>30</v>
      </c>
      <c r="T928" s="3" t="str" cm="1">
        <f t="array" ref="T92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28" s="3">
        <v>14</v>
      </c>
      <c r="V928" s="3" t="str" cm="1">
        <f t="array" ref="V92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28" s="3">
        <v>22</v>
      </c>
      <c r="X928" s="3" t="str" cm="1">
        <f t="array" ref="X92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29" spans="1:24" x14ac:dyDescent="0.25">
      <c r="A929" s="7">
        <v>534021977</v>
      </c>
      <c r="B929" t="s">
        <v>1136</v>
      </c>
      <c r="C929" t="s">
        <v>1183</v>
      </c>
      <c r="D929" s="3">
        <v>1</v>
      </c>
      <c r="E929" s="3">
        <v>162</v>
      </c>
      <c r="F929" s="3">
        <v>213</v>
      </c>
      <c r="G929" s="3">
        <v>3</v>
      </c>
      <c r="H929" s="3" t="s">
        <v>5</v>
      </c>
      <c r="I929" s="3">
        <v>27</v>
      </c>
      <c r="J929" s="3" t="str" cm="1">
        <f t="array" ref="J92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929" s="3">
        <v>17</v>
      </c>
      <c r="L929" s="3" t="str" cm="1">
        <f t="array" ref="L92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29" s="3">
        <v>14</v>
      </c>
      <c r="N929" s="3" t="str" cm="1">
        <f t="array" ref="N92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29" s="3">
        <v>18</v>
      </c>
      <c r="P929" s="3" t="str" cm="1">
        <f t="array" ref="P92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29" s="3">
        <v>18</v>
      </c>
      <c r="R929" s="3" t="str" cm="1">
        <f t="array" ref="R92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29" s="3">
        <v>35</v>
      </c>
      <c r="T929" s="3" t="str" cm="1">
        <f t="array" ref="T92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29" s="3">
        <v>8</v>
      </c>
      <c r="V929" s="3" t="str" cm="1">
        <f t="array" ref="V92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29" s="3">
        <v>25</v>
      </c>
      <c r="X929" s="3" t="str" cm="1">
        <f t="array" ref="X92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930" spans="1:24" x14ac:dyDescent="0.25">
      <c r="A930" s="7">
        <v>534023131</v>
      </c>
      <c r="B930" t="s">
        <v>1136</v>
      </c>
      <c r="C930" t="s">
        <v>1184</v>
      </c>
      <c r="D930" s="3">
        <v>1</v>
      </c>
      <c r="E930" s="3">
        <v>174</v>
      </c>
      <c r="F930" s="3">
        <v>213</v>
      </c>
      <c r="G930" s="3">
        <v>4</v>
      </c>
      <c r="H930" s="3" t="s">
        <v>6</v>
      </c>
      <c r="I930" s="3">
        <v>26</v>
      </c>
      <c r="J930" s="3" t="str" cm="1">
        <f t="array" ref="J93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30" s="3">
        <v>19</v>
      </c>
      <c r="L930" s="3" t="str" cm="1">
        <f t="array" ref="L93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30" s="3">
        <v>16</v>
      </c>
      <c r="N930" s="3" t="str" cm="1">
        <f t="array" ref="N93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30" s="3">
        <v>20</v>
      </c>
      <c r="P930" s="3" t="str" cm="1">
        <f t="array" ref="P93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930" s="3">
        <v>17</v>
      </c>
      <c r="R930" s="3" t="str" cm="1">
        <f t="array" ref="R93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30" s="3">
        <v>38</v>
      </c>
      <c r="T930" s="3" t="str" cm="1">
        <f t="array" ref="T93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30" s="3">
        <v>12</v>
      </c>
      <c r="V930" s="3" t="str" cm="1">
        <f t="array" ref="V93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30" s="3">
        <v>26</v>
      </c>
      <c r="X930" s="3" t="str" cm="1">
        <f t="array" ref="X93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931" spans="1:24" x14ac:dyDescent="0.25">
      <c r="A931" s="7">
        <v>534024960</v>
      </c>
      <c r="B931" t="s">
        <v>1136</v>
      </c>
      <c r="C931" t="s">
        <v>1185</v>
      </c>
      <c r="D931" s="3">
        <v>1</v>
      </c>
      <c r="E931" s="3">
        <v>167</v>
      </c>
      <c r="F931" s="3">
        <v>213</v>
      </c>
      <c r="G931" s="3">
        <v>3</v>
      </c>
      <c r="H931" s="3" t="s">
        <v>5</v>
      </c>
      <c r="I931" s="3">
        <v>26</v>
      </c>
      <c r="J931" s="3" t="str" cm="1">
        <f t="array" ref="J93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31" s="3">
        <v>17</v>
      </c>
      <c r="L931" s="3" t="str" cm="1">
        <f t="array" ref="L93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31" s="3">
        <v>15</v>
      </c>
      <c r="N931" s="3" t="str" cm="1">
        <f t="array" ref="N93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31" s="3">
        <v>19</v>
      </c>
      <c r="P931" s="3" t="str" cm="1">
        <f t="array" ref="P93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31" s="3">
        <v>18</v>
      </c>
      <c r="R931" s="3" t="str" cm="1">
        <f t="array" ref="R93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31" s="3">
        <v>37</v>
      </c>
      <c r="T931" s="3" t="str" cm="1">
        <f t="array" ref="T93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31" s="3">
        <v>10</v>
      </c>
      <c r="V931" s="3" t="str" cm="1">
        <f t="array" ref="V93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31" s="3">
        <v>25</v>
      </c>
      <c r="X931" s="3" t="str" cm="1">
        <f t="array" ref="X93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932" spans="1:24" x14ac:dyDescent="0.25">
      <c r="A932" s="7">
        <v>534029870</v>
      </c>
      <c r="B932" t="s">
        <v>1136</v>
      </c>
      <c r="C932" t="s">
        <v>1186</v>
      </c>
      <c r="D932" s="3">
        <v>5</v>
      </c>
      <c r="E932" s="3">
        <v>143</v>
      </c>
      <c r="F932" s="3">
        <v>208</v>
      </c>
      <c r="G932" s="3">
        <v>3</v>
      </c>
      <c r="H932" s="3" t="s">
        <v>5</v>
      </c>
      <c r="I932" s="3">
        <v>19</v>
      </c>
      <c r="J932" s="3" t="str" cm="1">
        <f t="array" ref="J93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32" s="3">
        <v>15</v>
      </c>
      <c r="L932" s="3" t="str" cm="1">
        <f t="array" ref="L93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32" s="3">
        <v>14</v>
      </c>
      <c r="N932" s="3" t="str" cm="1">
        <f t="array" ref="N93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32" s="3">
        <v>17</v>
      </c>
      <c r="P932" s="3" t="str" cm="1">
        <f t="array" ref="P93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32" s="3">
        <v>16</v>
      </c>
      <c r="R932" s="3" t="str" cm="1">
        <f t="array" ref="R93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32" s="3">
        <v>30</v>
      </c>
      <c r="T932" s="3" t="str" cm="1">
        <f t="array" ref="T93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32" s="3">
        <v>10</v>
      </c>
      <c r="V932" s="3" t="str" cm="1">
        <f t="array" ref="V93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32" s="3">
        <v>22</v>
      </c>
      <c r="X932" s="3" t="str" cm="1">
        <f t="array" ref="X93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33" spans="1:24" x14ac:dyDescent="0.25">
      <c r="A933" s="7">
        <v>534029905</v>
      </c>
      <c r="B933" t="s">
        <v>1136</v>
      </c>
      <c r="C933" t="s">
        <v>1187</v>
      </c>
      <c r="D933" s="3">
        <v>1</v>
      </c>
      <c r="E933" s="3">
        <v>153</v>
      </c>
      <c r="F933" s="3">
        <v>213</v>
      </c>
      <c r="G933" s="3">
        <v>3</v>
      </c>
      <c r="H933" s="3" t="s">
        <v>5</v>
      </c>
      <c r="I933" s="3">
        <v>20</v>
      </c>
      <c r="J933" s="3" t="str" cm="1">
        <f t="array" ref="J93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33" s="3">
        <v>17</v>
      </c>
      <c r="L933" s="3" t="str" cm="1">
        <f t="array" ref="L93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33" s="3">
        <v>15</v>
      </c>
      <c r="N933" s="3" t="str" cm="1">
        <f t="array" ref="N93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33" s="3">
        <v>18</v>
      </c>
      <c r="P933" s="3" t="str" cm="1">
        <f t="array" ref="P93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33" s="3">
        <v>17</v>
      </c>
      <c r="R933" s="3" t="str" cm="1">
        <f t="array" ref="R93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33" s="3">
        <v>32</v>
      </c>
      <c r="T933" s="3" t="str" cm="1">
        <f t="array" ref="T93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33" s="3">
        <v>12</v>
      </c>
      <c r="V933" s="3" t="str" cm="1">
        <f t="array" ref="V93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33" s="3">
        <v>22</v>
      </c>
      <c r="X933" s="3" t="str" cm="1">
        <f t="array" ref="X93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34" spans="1:24" x14ac:dyDescent="0.25">
      <c r="A934" s="7">
        <v>534024657</v>
      </c>
      <c r="B934" t="s">
        <v>1136</v>
      </c>
      <c r="C934" t="s">
        <v>1188</v>
      </c>
      <c r="D934" s="3">
        <v>1</v>
      </c>
      <c r="E934" s="3">
        <v>148</v>
      </c>
      <c r="F934" s="3">
        <v>213</v>
      </c>
      <c r="G934" s="3">
        <v>3</v>
      </c>
      <c r="H934" s="3" t="s">
        <v>5</v>
      </c>
      <c r="I934" s="3">
        <v>20</v>
      </c>
      <c r="J934" s="3" t="str" cm="1">
        <f t="array" ref="J93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34" s="3">
        <v>14</v>
      </c>
      <c r="L934" s="3" t="str" cm="1">
        <f t="array" ref="L93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34" s="3">
        <v>16</v>
      </c>
      <c r="N934" s="3" t="str" cm="1">
        <f t="array" ref="N93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34" s="3">
        <v>17</v>
      </c>
      <c r="P934" s="3" t="str" cm="1">
        <f t="array" ref="P93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34" s="3">
        <v>16</v>
      </c>
      <c r="R934" s="3" t="str" cm="1">
        <f t="array" ref="R93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34" s="3">
        <v>30</v>
      </c>
      <c r="T934" s="3" t="str" cm="1">
        <f t="array" ref="T93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34" s="3">
        <v>12</v>
      </c>
      <c r="V934" s="3" t="str" cm="1">
        <f t="array" ref="V93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34" s="3">
        <v>23</v>
      </c>
      <c r="X934" s="3" t="str" cm="1">
        <f t="array" ref="X93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35" spans="1:24" x14ac:dyDescent="0.25">
      <c r="A935" s="7">
        <v>534030001</v>
      </c>
      <c r="B935" t="s">
        <v>1136</v>
      </c>
      <c r="C935" t="s">
        <v>1189</v>
      </c>
      <c r="D935" s="3">
        <v>1</v>
      </c>
      <c r="E935" s="3">
        <v>156</v>
      </c>
      <c r="F935" s="3">
        <v>213</v>
      </c>
      <c r="G935" s="3">
        <v>3</v>
      </c>
      <c r="H935" s="3" t="s">
        <v>5</v>
      </c>
      <c r="I935" s="3">
        <v>25</v>
      </c>
      <c r="J935" s="3" t="str" cm="1">
        <f t="array" ref="J93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35" s="3">
        <v>16</v>
      </c>
      <c r="L935" s="3" t="str" cm="1">
        <f t="array" ref="L93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35" s="3">
        <v>16</v>
      </c>
      <c r="N935" s="3" t="str" cm="1">
        <f t="array" ref="N93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35" s="3">
        <v>18</v>
      </c>
      <c r="P935" s="3" t="str" cm="1">
        <f t="array" ref="P93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35" s="3">
        <v>16</v>
      </c>
      <c r="R935" s="3" t="str" cm="1">
        <f t="array" ref="R93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35" s="3">
        <v>33</v>
      </c>
      <c r="T935" s="3" t="str" cm="1">
        <f t="array" ref="T93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35" s="3">
        <v>10</v>
      </c>
      <c r="V935" s="3" t="str" cm="1">
        <f t="array" ref="V93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35" s="3">
        <v>22</v>
      </c>
      <c r="X935" s="3" t="str" cm="1">
        <f t="array" ref="X93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36" spans="1:24" x14ac:dyDescent="0.25">
      <c r="A936" s="7">
        <v>534053880</v>
      </c>
      <c r="B936" t="s">
        <v>1136</v>
      </c>
      <c r="C936" t="s">
        <v>1190</v>
      </c>
      <c r="D936" s="3">
        <v>1</v>
      </c>
      <c r="E936" s="3">
        <v>160</v>
      </c>
      <c r="F936" s="3">
        <v>213</v>
      </c>
      <c r="G936" s="3">
        <v>3</v>
      </c>
      <c r="H936" s="3" t="s">
        <v>5</v>
      </c>
      <c r="I936" s="3">
        <v>24</v>
      </c>
      <c r="J936" s="3" t="str" cm="1">
        <f t="array" ref="J93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36" s="3">
        <v>19</v>
      </c>
      <c r="L936" s="3" t="str" cm="1">
        <f t="array" ref="L93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36" s="3">
        <v>16</v>
      </c>
      <c r="N936" s="3" t="str" cm="1">
        <f t="array" ref="N93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36" s="3">
        <v>18</v>
      </c>
      <c r="P936" s="3" t="str" cm="1">
        <f t="array" ref="P93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36" s="3">
        <v>17</v>
      </c>
      <c r="R936" s="3" t="str" cm="1">
        <f t="array" ref="R93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36" s="3">
        <v>33</v>
      </c>
      <c r="T936" s="3" t="str" cm="1">
        <f t="array" ref="T93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36" s="3">
        <v>11</v>
      </c>
      <c r="V936" s="3" t="str" cm="1">
        <f t="array" ref="V93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36" s="3">
        <v>22</v>
      </c>
      <c r="X936" s="3" t="str" cm="1">
        <f t="array" ref="X93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37" spans="1:24" x14ac:dyDescent="0.25">
      <c r="A937" s="7">
        <v>534029528</v>
      </c>
      <c r="B937" t="s">
        <v>1136</v>
      </c>
      <c r="C937" t="s">
        <v>1191</v>
      </c>
      <c r="D937" s="3">
        <v>1</v>
      </c>
      <c r="E937" s="3">
        <v>141</v>
      </c>
      <c r="F937" s="3">
        <v>213</v>
      </c>
      <c r="G937" s="3">
        <v>3</v>
      </c>
      <c r="H937" s="3" t="s">
        <v>5</v>
      </c>
      <c r="I937" s="3">
        <v>21</v>
      </c>
      <c r="J937" s="3" t="str" cm="1">
        <f t="array" ref="J93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37" s="3">
        <v>16</v>
      </c>
      <c r="L937" s="3" t="str" cm="1">
        <f t="array" ref="L93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37" s="3">
        <v>12</v>
      </c>
      <c r="N937" s="3" t="str" cm="1">
        <f t="array" ref="N93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937" s="3">
        <v>18</v>
      </c>
      <c r="P937" s="3" t="str" cm="1">
        <f t="array" ref="P93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37" s="3">
        <v>16</v>
      </c>
      <c r="R937" s="3" t="str" cm="1">
        <f t="array" ref="R93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37" s="3">
        <v>30</v>
      </c>
      <c r="T937" s="3" t="str" cm="1">
        <f t="array" ref="T93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37" s="3">
        <v>9</v>
      </c>
      <c r="V937" s="3" t="str" cm="1">
        <f t="array" ref="V93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37" s="3">
        <v>19</v>
      </c>
      <c r="X937" s="3" t="str" cm="1">
        <f t="array" ref="X93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38" spans="1:24" x14ac:dyDescent="0.25">
      <c r="A938" s="7">
        <v>535003650</v>
      </c>
      <c r="B938" t="s">
        <v>1192</v>
      </c>
      <c r="C938" t="s">
        <v>1193</v>
      </c>
      <c r="D938" s="3">
        <v>2</v>
      </c>
      <c r="E938" s="3">
        <v>159</v>
      </c>
      <c r="F938" s="3">
        <v>197</v>
      </c>
      <c r="G938" s="3">
        <v>3</v>
      </c>
      <c r="H938" s="3" t="s">
        <v>5</v>
      </c>
      <c r="I938" s="3">
        <v>24</v>
      </c>
      <c r="J938" s="3" t="str" cm="1">
        <f t="array" ref="J93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38" s="3">
        <v>19</v>
      </c>
      <c r="L938" s="3" t="str" cm="1">
        <f t="array" ref="L93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38" s="3">
        <v>16</v>
      </c>
      <c r="N938" s="3" t="str" cm="1">
        <f t="array" ref="N93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938" s="3">
        <v>21</v>
      </c>
      <c r="P938" s="3" t="str" cm="1">
        <f t="array" ref="P93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938" s="3">
        <v>19</v>
      </c>
      <c r="R938" s="3" t="str" cm="1">
        <f t="array" ref="R93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38" s="3">
        <v>26</v>
      </c>
      <c r="T938" s="3" t="str" cm="1">
        <f t="array" ref="T93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38" s="3">
        <v>14</v>
      </c>
      <c r="V938" s="3" t="str" cm="1">
        <f t="array" ref="V93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38" s="3">
        <v>20</v>
      </c>
      <c r="X938" s="3" t="str" cm="1">
        <f t="array" ref="X93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39" spans="1:24" x14ac:dyDescent="0.25">
      <c r="A939" s="7">
        <v>535003882</v>
      </c>
      <c r="B939" t="s">
        <v>1192</v>
      </c>
      <c r="C939" t="s">
        <v>1194</v>
      </c>
      <c r="D939" s="3">
        <v>2</v>
      </c>
      <c r="E939" s="3">
        <v>89</v>
      </c>
      <c r="F939" s="3">
        <v>197</v>
      </c>
      <c r="G939" s="3">
        <v>1</v>
      </c>
      <c r="H939" s="3" t="s">
        <v>7</v>
      </c>
      <c r="I939" s="3">
        <v>20</v>
      </c>
      <c r="J939" s="3" t="str" cm="1">
        <f t="array" ref="J93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39" s="3">
        <v>12</v>
      </c>
      <c r="L939" s="3" t="str" cm="1">
        <f t="array" ref="L93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939" s="3">
        <v>12</v>
      </c>
      <c r="N939" s="3" t="str" cm="1">
        <f t="array" ref="N93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939" s="3">
        <v>12</v>
      </c>
      <c r="P939" s="3" t="str" cm="1">
        <f t="array" ref="P93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939" s="3">
        <v>14</v>
      </c>
      <c r="R939" s="3" t="str" cm="1">
        <f t="array" ref="R93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39" s="3">
        <v>0</v>
      </c>
      <c r="T939" s="3" t="str" cm="1">
        <f t="array" ref="T93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939" s="3">
        <v>7</v>
      </c>
      <c r="V939" s="3" t="str" cm="1">
        <f t="array" ref="V93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939" s="3">
        <v>12</v>
      </c>
      <c r="X939" s="3" t="str" cm="1">
        <f t="array" ref="X93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940" spans="1:24" x14ac:dyDescent="0.25">
      <c r="A940" s="7">
        <v>535003635</v>
      </c>
      <c r="B940" t="s">
        <v>1192</v>
      </c>
      <c r="C940" t="s">
        <v>1195</v>
      </c>
      <c r="D940" s="3">
        <v>2</v>
      </c>
      <c r="E940" s="3">
        <v>130</v>
      </c>
      <c r="F940" s="3">
        <v>197</v>
      </c>
      <c r="G940" s="3">
        <v>3</v>
      </c>
      <c r="H940" s="3" t="s">
        <v>5</v>
      </c>
      <c r="I940" s="3">
        <v>16</v>
      </c>
      <c r="J940" s="3" t="str" cm="1">
        <f t="array" ref="J94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940" s="3">
        <v>13</v>
      </c>
      <c r="L940" s="3" t="str" cm="1">
        <f t="array" ref="L94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40" s="3">
        <v>14</v>
      </c>
      <c r="N940" s="3" t="str" cm="1">
        <f t="array" ref="N94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40" s="3">
        <v>15</v>
      </c>
      <c r="P940" s="3" t="str" cm="1">
        <f t="array" ref="P94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940" s="3">
        <v>16</v>
      </c>
      <c r="R940" s="3" t="str" cm="1">
        <f t="array" ref="R94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40" s="3">
        <v>25</v>
      </c>
      <c r="T940" s="3" t="str" cm="1">
        <f t="array" ref="T94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40" s="3">
        <v>11</v>
      </c>
      <c r="V940" s="3" t="str" cm="1">
        <f t="array" ref="V94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40" s="3">
        <v>20</v>
      </c>
      <c r="X940" s="3" t="str" cm="1">
        <f t="array" ref="X94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41" spans="1:24" x14ac:dyDescent="0.25">
      <c r="A941" s="7">
        <v>535003850</v>
      </c>
      <c r="B941" t="s">
        <v>1192</v>
      </c>
      <c r="C941" t="s">
        <v>1196</v>
      </c>
      <c r="D941" s="3">
        <v>4</v>
      </c>
      <c r="E941" s="3">
        <v>152</v>
      </c>
      <c r="F941" s="3">
        <v>166</v>
      </c>
      <c r="G941" s="3">
        <v>4</v>
      </c>
      <c r="H941" s="3" t="s">
        <v>6</v>
      </c>
      <c r="I941" s="3">
        <v>27</v>
      </c>
      <c r="J941" s="3" t="str" cm="1">
        <f t="array" ref="J94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941" s="3">
        <v>21</v>
      </c>
      <c r="L941" s="3" t="str" cm="1">
        <f t="array" ref="L94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41" s="3">
        <v>15</v>
      </c>
      <c r="N941" s="3" t="str" cm="1">
        <f t="array" ref="N94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941" s="3">
        <v>20</v>
      </c>
      <c r="P941" s="3" t="str" cm="1">
        <f t="array" ref="P94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941" s="3">
        <v>22</v>
      </c>
      <c r="R941" s="3" t="str" cm="1">
        <f t="array" ref="R94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941" s="3">
        <v>22</v>
      </c>
      <c r="T941" s="3" t="str" cm="1">
        <f t="array" ref="T94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41" s="3">
        <v>1</v>
      </c>
      <c r="V941" s="3" t="str" cm="1">
        <f t="array" ref="V94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41" s="3">
        <v>24</v>
      </c>
      <c r="X941" s="3" t="str" cm="1">
        <f t="array" ref="X94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42" spans="1:24" x14ac:dyDescent="0.25">
      <c r="A942" s="7">
        <v>535003900</v>
      </c>
      <c r="B942" t="s">
        <v>1192</v>
      </c>
      <c r="C942" t="s">
        <v>1197</v>
      </c>
      <c r="D942" s="3">
        <v>2</v>
      </c>
      <c r="E942" s="3">
        <v>115</v>
      </c>
      <c r="F942" s="3">
        <v>197</v>
      </c>
      <c r="G942" s="3">
        <v>2</v>
      </c>
      <c r="H942" s="3" t="s">
        <v>8</v>
      </c>
      <c r="I942" s="3">
        <v>15</v>
      </c>
      <c r="J942" s="3" t="str" cm="1">
        <f t="array" ref="J94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942" s="3">
        <v>14</v>
      </c>
      <c r="L942" s="3" t="str" cm="1">
        <f t="array" ref="L94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42" s="3">
        <v>10</v>
      </c>
      <c r="N942" s="3" t="str" cm="1">
        <f t="array" ref="N94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942" s="3">
        <v>17</v>
      </c>
      <c r="P942" s="3" t="str" cm="1">
        <f t="array" ref="P94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42" s="3">
        <v>14</v>
      </c>
      <c r="R942" s="3" t="str" cm="1">
        <f t="array" ref="R94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42" s="3">
        <v>22</v>
      </c>
      <c r="T942" s="3" t="str" cm="1">
        <f t="array" ref="T94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942" s="3">
        <v>9</v>
      </c>
      <c r="V942" s="3" t="str" cm="1">
        <f t="array" ref="V94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42" s="3">
        <v>14</v>
      </c>
      <c r="X942" s="3" t="str" cm="1">
        <f t="array" ref="X94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943" spans="1:24" x14ac:dyDescent="0.25">
      <c r="A943" s="7">
        <v>535003787</v>
      </c>
      <c r="B943" t="s">
        <v>1192</v>
      </c>
      <c r="C943" t="s">
        <v>1198</v>
      </c>
      <c r="D943" s="3">
        <v>8</v>
      </c>
      <c r="E943" s="3">
        <v>136</v>
      </c>
      <c r="F943" s="3">
        <v>190</v>
      </c>
      <c r="G943" s="3">
        <v>3</v>
      </c>
      <c r="H943" s="3" t="s">
        <v>5</v>
      </c>
      <c r="I943" s="3">
        <v>23</v>
      </c>
      <c r="J943" s="3" t="str" cm="1">
        <f t="array" ref="J94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43" s="3">
        <v>16</v>
      </c>
      <c r="L943" s="3" t="str" cm="1">
        <f t="array" ref="L94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43" s="3">
        <v>14</v>
      </c>
      <c r="N943" s="3" t="str" cm="1">
        <f t="array" ref="N94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43" s="3">
        <v>16</v>
      </c>
      <c r="P943" s="3" t="str" cm="1">
        <f t="array" ref="P94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43" s="3">
        <v>15</v>
      </c>
      <c r="R943" s="3" t="str" cm="1">
        <f t="array" ref="R94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43" s="3">
        <v>24</v>
      </c>
      <c r="T943" s="3" t="str" cm="1">
        <f t="array" ref="T94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43" s="3">
        <v>9</v>
      </c>
      <c r="V943" s="3" t="str" cm="1">
        <f t="array" ref="V94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43" s="3">
        <v>19</v>
      </c>
      <c r="X943" s="3" t="str" cm="1">
        <f t="array" ref="X94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44" spans="1:24" x14ac:dyDescent="0.25">
      <c r="A944" s="7">
        <v>535003762</v>
      </c>
      <c r="B944" t="s">
        <v>1192</v>
      </c>
      <c r="C944" t="s">
        <v>1199</v>
      </c>
      <c r="D944" s="3">
        <v>1</v>
      </c>
      <c r="E944" s="3">
        <v>123</v>
      </c>
      <c r="F944" s="3">
        <v>213</v>
      </c>
      <c r="G944" s="3">
        <v>1</v>
      </c>
      <c r="H944" s="3" t="s">
        <v>7</v>
      </c>
      <c r="I944" s="3">
        <v>26</v>
      </c>
      <c r="J944" s="3" t="str" cm="1">
        <f t="array" ref="J94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44" s="3">
        <v>17</v>
      </c>
      <c r="L944" s="3" t="str" cm="1">
        <f t="array" ref="L94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44" s="3">
        <v>11</v>
      </c>
      <c r="N944" s="3" t="str" cm="1">
        <f t="array" ref="N94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944" s="3">
        <v>19</v>
      </c>
      <c r="P944" s="3" t="str" cm="1">
        <f t="array" ref="P94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44" s="3">
        <v>17</v>
      </c>
      <c r="R944" s="3" t="str" cm="1">
        <f t="array" ref="R94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44" s="3">
        <v>0</v>
      </c>
      <c r="T944" s="3" t="str" cm="1">
        <f t="array" ref="T94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944" s="3">
        <v>12</v>
      </c>
      <c r="V944" s="3" t="str" cm="1">
        <f t="array" ref="V94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44" s="3">
        <v>21</v>
      </c>
      <c r="X944" s="3" t="str" cm="1">
        <f t="array" ref="X94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45" spans="1:24" x14ac:dyDescent="0.25">
      <c r="A945" s="7">
        <v>535003709</v>
      </c>
      <c r="B945" t="s">
        <v>1192</v>
      </c>
      <c r="C945" t="s">
        <v>1200</v>
      </c>
      <c r="D945" s="3">
        <v>2</v>
      </c>
      <c r="E945" s="3">
        <v>151</v>
      </c>
      <c r="F945" s="3">
        <v>197</v>
      </c>
      <c r="G945" s="3">
        <v>3</v>
      </c>
      <c r="H945" s="3" t="s">
        <v>5</v>
      </c>
      <c r="I945" s="3">
        <v>26</v>
      </c>
      <c r="J945" s="3" t="str" cm="1">
        <f t="array" ref="J94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45" s="3">
        <v>17</v>
      </c>
      <c r="L945" s="3" t="str" cm="1">
        <f t="array" ref="L94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45" s="3">
        <v>12</v>
      </c>
      <c r="N945" s="3" t="str" cm="1">
        <f t="array" ref="N94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945" s="3">
        <v>18</v>
      </c>
      <c r="P945" s="3" t="str" cm="1">
        <f t="array" ref="P94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45" s="3">
        <v>16</v>
      </c>
      <c r="R945" s="3" t="str" cm="1">
        <f t="array" ref="R94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45" s="3">
        <v>27</v>
      </c>
      <c r="T945" s="3" t="str" cm="1">
        <f t="array" ref="T94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45" s="3">
        <v>12</v>
      </c>
      <c r="V945" s="3" t="str" cm="1">
        <f t="array" ref="V94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45" s="3">
        <v>23</v>
      </c>
      <c r="X945" s="3" t="str" cm="1">
        <f t="array" ref="X94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46" spans="1:24" x14ac:dyDescent="0.25">
      <c r="A946" s="7">
        <v>535003674</v>
      </c>
      <c r="B946" t="s">
        <v>1192</v>
      </c>
      <c r="C946" t="s">
        <v>1201</v>
      </c>
      <c r="D946" s="3">
        <v>2</v>
      </c>
      <c r="E946" s="3">
        <v>175</v>
      </c>
      <c r="F946" s="3">
        <v>197</v>
      </c>
      <c r="G946" s="3">
        <v>4</v>
      </c>
      <c r="H946" s="3" t="s">
        <v>6</v>
      </c>
      <c r="I946" s="3">
        <v>29</v>
      </c>
      <c r="J946" s="3" t="str" cm="1">
        <f t="array" ref="J94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946" s="3">
        <v>20</v>
      </c>
      <c r="L946" s="3" t="str" cm="1">
        <f t="array" ref="L94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46" s="3">
        <v>17</v>
      </c>
      <c r="N946" s="3" t="str" cm="1">
        <f t="array" ref="N94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946" s="3">
        <v>20</v>
      </c>
      <c r="P946" s="3" t="str" cm="1">
        <f t="array" ref="P94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946" s="3">
        <v>17</v>
      </c>
      <c r="R946" s="3" t="str" cm="1">
        <f t="array" ref="R94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46" s="3">
        <v>32</v>
      </c>
      <c r="T946" s="3" t="str" cm="1">
        <f t="array" ref="T94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946" s="3">
        <v>14</v>
      </c>
      <c r="V946" s="3" t="str" cm="1">
        <f t="array" ref="V94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46" s="3">
        <v>26</v>
      </c>
      <c r="X946" s="3" t="str" cm="1">
        <f t="array" ref="X94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947" spans="1:24" x14ac:dyDescent="0.25">
      <c r="A947" s="7">
        <v>535003730</v>
      </c>
      <c r="B947" t="s">
        <v>1192</v>
      </c>
      <c r="C947" t="s">
        <v>1202</v>
      </c>
      <c r="D947" s="3">
        <v>2</v>
      </c>
      <c r="E947" s="3">
        <v>124</v>
      </c>
      <c r="F947" s="3">
        <v>197</v>
      </c>
      <c r="G947" s="3">
        <v>3</v>
      </c>
      <c r="H947" s="3" t="s">
        <v>5</v>
      </c>
      <c r="I947" s="3">
        <v>17</v>
      </c>
      <c r="J947" s="3" t="str" cm="1">
        <f t="array" ref="J94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47" s="3">
        <v>15</v>
      </c>
      <c r="L947" s="3" t="str" cm="1">
        <f t="array" ref="L94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47" s="3">
        <v>11</v>
      </c>
      <c r="N947" s="3" t="str" cm="1">
        <f t="array" ref="N94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947" s="3">
        <v>18</v>
      </c>
      <c r="P947" s="3" t="str" cm="1">
        <f t="array" ref="P94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47" s="3">
        <v>13</v>
      </c>
      <c r="R947" s="3" t="str" cm="1">
        <f t="array" ref="R94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47" s="3">
        <v>23</v>
      </c>
      <c r="T947" s="3" t="str" cm="1">
        <f t="array" ref="T94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47" s="3">
        <v>12</v>
      </c>
      <c r="V947" s="3" t="str" cm="1">
        <f t="array" ref="V94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47" s="3">
        <v>15</v>
      </c>
      <c r="X947" s="3" t="str" cm="1">
        <f t="array" ref="X94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948" spans="1:24" x14ac:dyDescent="0.25">
      <c r="A948" s="7">
        <v>535003642</v>
      </c>
      <c r="B948" t="s">
        <v>1192</v>
      </c>
      <c r="C948" t="s">
        <v>1203</v>
      </c>
      <c r="D948" s="3">
        <v>2</v>
      </c>
      <c r="E948" s="3">
        <v>157</v>
      </c>
      <c r="F948" s="3">
        <v>197</v>
      </c>
      <c r="G948" s="3">
        <v>1</v>
      </c>
      <c r="H948" s="3" t="s">
        <v>7</v>
      </c>
      <c r="I948" s="3">
        <v>28</v>
      </c>
      <c r="J948" s="3" t="str" cm="1">
        <f t="array" ref="J94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948" s="3">
        <v>20</v>
      </c>
      <c r="L948" s="3" t="str" cm="1">
        <f t="array" ref="L94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48" s="3">
        <v>17</v>
      </c>
      <c r="N948" s="3" t="str" cm="1">
        <f t="array" ref="N94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948" s="3">
        <v>0</v>
      </c>
      <c r="P948" s="3" t="str" cm="1">
        <f t="array" ref="P94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Ниже базового</v>
      </c>
      <c r="Q948" s="3">
        <v>22</v>
      </c>
      <c r="R948" s="3" t="str" cm="1">
        <f t="array" ref="R94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948" s="3">
        <v>31</v>
      </c>
      <c r="T948" s="3" t="str" cm="1">
        <f t="array" ref="T94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48" s="3">
        <v>14</v>
      </c>
      <c r="V948" s="3" t="str" cm="1">
        <f t="array" ref="V94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48" s="3">
        <v>25</v>
      </c>
      <c r="X948" s="3" t="str" cm="1">
        <f t="array" ref="X94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949" spans="1:24" x14ac:dyDescent="0.25">
      <c r="A949" s="7">
        <v>535003681</v>
      </c>
      <c r="B949" t="s">
        <v>1192</v>
      </c>
      <c r="C949" t="s">
        <v>1204</v>
      </c>
      <c r="D949" s="3">
        <v>6</v>
      </c>
      <c r="E949" s="3">
        <v>139</v>
      </c>
      <c r="F949" s="3">
        <v>192</v>
      </c>
      <c r="G949" s="3">
        <v>3</v>
      </c>
      <c r="H949" s="3" t="s">
        <v>5</v>
      </c>
      <c r="I949" s="3">
        <v>25</v>
      </c>
      <c r="J949" s="3" t="str" cm="1">
        <f t="array" ref="J94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49" s="3">
        <v>16</v>
      </c>
      <c r="L949" s="3" t="str" cm="1">
        <f t="array" ref="L94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49" s="3">
        <v>11</v>
      </c>
      <c r="N949" s="3" t="str" cm="1">
        <f t="array" ref="N94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949" s="3">
        <v>17</v>
      </c>
      <c r="P949" s="3" t="str" cm="1">
        <f t="array" ref="P94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49" s="3">
        <v>13</v>
      </c>
      <c r="R949" s="3" t="str" cm="1">
        <f t="array" ref="R94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49" s="3">
        <v>21</v>
      </c>
      <c r="T949" s="3" t="str" cm="1">
        <f t="array" ref="T94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949" s="3">
        <v>13</v>
      </c>
      <c r="V949" s="3" t="str" cm="1">
        <f t="array" ref="V94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49" s="3">
        <v>23</v>
      </c>
      <c r="X949" s="3" t="str" cm="1">
        <f t="array" ref="X94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50" spans="1:24" x14ac:dyDescent="0.25">
      <c r="A950" s="7">
        <v>535003794</v>
      </c>
      <c r="B950" t="s">
        <v>1192</v>
      </c>
      <c r="C950" t="s">
        <v>1205</v>
      </c>
      <c r="D950" s="3">
        <v>1</v>
      </c>
      <c r="E950" s="3">
        <v>153</v>
      </c>
      <c r="F950" s="3">
        <v>213</v>
      </c>
      <c r="G950" s="3">
        <v>3</v>
      </c>
      <c r="H950" s="3" t="s">
        <v>5</v>
      </c>
      <c r="I950" s="3">
        <v>22</v>
      </c>
      <c r="J950" s="3" t="str" cm="1">
        <f t="array" ref="J95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50" s="3">
        <v>16</v>
      </c>
      <c r="L950" s="3" t="str" cm="1">
        <f t="array" ref="L95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50" s="3">
        <v>15</v>
      </c>
      <c r="N950" s="3" t="str" cm="1">
        <f t="array" ref="N95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50" s="3">
        <v>18</v>
      </c>
      <c r="P950" s="3" t="str" cm="1">
        <f t="array" ref="P95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50" s="3">
        <v>15</v>
      </c>
      <c r="R950" s="3" t="str" cm="1">
        <f t="array" ref="R95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50" s="3">
        <v>32</v>
      </c>
      <c r="T950" s="3" t="str" cm="1">
        <f t="array" ref="T95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50" s="3">
        <v>13</v>
      </c>
      <c r="V950" s="3" t="str" cm="1">
        <f t="array" ref="V95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50" s="3">
        <v>22</v>
      </c>
      <c r="X950" s="3" t="str" cm="1">
        <f t="array" ref="X95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51" spans="1:24" x14ac:dyDescent="0.25">
      <c r="A951" s="7">
        <v>535003843</v>
      </c>
      <c r="B951" t="s">
        <v>1192</v>
      </c>
      <c r="C951" t="s">
        <v>1206</v>
      </c>
      <c r="D951" s="3">
        <v>2</v>
      </c>
      <c r="E951" s="3">
        <v>104</v>
      </c>
      <c r="F951" s="3">
        <v>197</v>
      </c>
      <c r="G951" s="3">
        <v>2</v>
      </c>
      <c r="H951" s="3" t="s">
        <v>8</v>
      </c>
      <c r="I951" s="3">
        <v>17</v>
      </c>
      <c r="J951" s="3" t="str" cm="1">
        <f t="array" ref="J95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51" s="3">
        <v>16</v>
      </c>
      <c r="L951" s="3" t="str" cm="1">
        <f t="array" ref="L95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51" s="3">
        <v>9</v>
      </c>
      <c r="N951" s="3" t="str" cm="1">
        <f t="array" ref="N95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951" s="3">
        <v>13</v>
      </c>
      <c r="P951" s="3" t="str" cm="1">
        <f t="array" ref="P95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951" s="3">
        <v>9</v>
      </c>
      <c r="R951" s="3" t="str" cm="1">
        <f t="array" ref="R95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951" s="3">
        <v>17</v>
      </c>
      <c r="T951" s="3" t="str" cm="1">
        <f t="array" ref="T95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951" s="3">
        <v>11</v>
      </c>
      <c r="V951" s="3" t="str" cm="1">
        <f t="array" ref="V95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51" s="3">
        <v>12</v>
      </c>
      <c r="X951" s="3" t="str" cm="1">
        <f t="array" ref="X95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952" spans="1:24" x14ac:dyDescent="0.25">
      <c r="A952" s="7">
        <v>529908322</v>
      </c>
      <c r="B952" t="s">
        <v>1192</v>
      </c>
      <c r="C952" t="s">
        <v>1207</v>
      </c>
      <c r="D952" s="3">
        <v>2</v>
      </c>
      <c r="E952" s="3">
        <v>134</v>
      </c>
      <c r="F952" s="3">
        <v>197</v>
      </c>
      <c r="G952" s="3">
        <v>3</v>
      </c>
      <c r="H952" s="3" t="s">
        <v>5</v>
      </c>
      <c r="I952" s="3">
        <v>22</v>
      </c>
      <c r="J952" s="3" t="str" cm="1">
        <f t="array" ref="J95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52" s="3">
        <v>14</v>
      </c>
      <c r="L952" s="3" t="str" cm="1">
        <f t="array" ref="L95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52" s="3">
        <v>14</v>
      </c>
      <c r="N952" s="3" t="str" cm="1">
        <f t="array" ref="N95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52" s="3">
        <v>18</v>
      </c>
      <c r="P952" s="3" t="str" cm="1">
        <f t="array" ref="P95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52" s="3">
        <v>13</v>
      </c>
      <c r="R952" s="3" t="str" cm="1">
        <f t="array" ref="R95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52" s="3">
        <v>22</v>
      </c>
      <c r="T952" s="3" t="str" cm="1">
        <f t="array" ref="T95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952" s="3">
        <v>12</v>
      </c>
      <c r="V952" s="3" t="str" cm="1">
        <f t="array" ref="V95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52" s="3">
        <v>19</v>
      </c>
      <c r="X952" s="3" t="str" cm="1">
        <f t="array" ref="X95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53" spans="1:24" x14ac:dyDescent="0.25">
      <c r="A953" s="7">
        <v>529908315</v>
      </c>
      <c r="B953" t="s">
        <v>1192</v>
      </c>
      <c r="C953" t="s">
        <v>1208</v>
      </c>
      <c r="D953" s="3">
        <v>2</v>
      </c>
      <c r="E953" s="3">
        <v>60</v>
      </c>
      <c r="F953" s="3">
        <v>197</v>
      </c>
      <c r="G953" s="3">
        <v>1</v>
      </c>
      <c r="H953" s="3" t="s">
        <v>7</v>
      </c>
      <c r="I953" s="3">
        <v>0</v>
      </c>
      <c r="J953" s="3" t="str" cm="1">
        <f t="array" ref="J95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Ниже базового</v>
      </c>
      <c r="K953" s="3">
        <v>12</v>
      </c>
      <c r="L953" s="3" t="str" cm="1">
        <f t="array" ref="L95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953" s="3">
        <v>0</v>
      </c>
      <c r="N953" s="3" t="str" cm="1">
        <f t="array" ref="N95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953" s="3">
        <v>14</v>
      </c>
      <c r="P953" s="3" t="str" cm="1">
        <f t="array" ref="P95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953" s="3">
        <v>13</v>
      </c>
      <c r="R953" s="3" t="str" cm="1">
        <f t="array" ref="R95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53" s="3">
        <v>0</v>
      </c>
      <c r="T953" s="3" t="str" cm="1">
        <f t="array" ref="T95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953" s="3">
        <v>7</v>
      </c>
      <c r="V953" s="3" t="str" cm="1">
        <f t="array" ref="V95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953" s="3">
        <v>14</v>
      </c>
      <c r="X953" s="3" t="str" cm="1">
        <f t="array" ref="X95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954" spans="1:24" x14ac:dyDescent="0.25">
      <c r="A954" s="7">
        <v>535003829</v>
      </c>
      <c r="B954" t="s">
        <v>1192</v>
      </c>
      <c r="C954" t="s">
        <v>1209</v>
      </c>
      <c r="D954" s="3">
        <v>1</v>
      </c>
      <c r="E954" s="3">
        <v>191</v>
      </c>
      <c r="F954" s="3">
        <v>213</v>
      </c>
      <c r="G954" s="3">
        <v>4</v>
      </c>
      <c r="H954" s="3" t="s">
        <v>6</v>
      </c>
      <c r="I954" s="3">
        <v>29</v>
      </c>
      <c r="J954" s="3" t="str" cm="1">
        <f t="array" ref="J95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954" s="3">
        <v>19</v>
      </c>
      <c r="L954" s="3" t="str" cm="1">
        <f t="array" ref="L95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54" s="3">
        <v>17</v>
      </c>
      <c r="N954" s="3" t="str" cm="1">
        <f t="array" ref="N95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954" s="3">
        <v>20</v>
      </c>
      <c r="P954" s="3" t="str" cm="1">
        <f t="array" ref="P95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954" s="3">
        <v>24</v>
      </c>
      <c r="R954" s="3" t="str" cm="1">
        <f t="array" ref="R95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954" s="3">
        <v>45</v>
      </c>
      <c r="T954" s="3" t="str" cm="1">
        <f t="array" ref="T95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954" s="3">
        <v>11</v>
      </c>
      <c r="V954" s="3" t="str" cm="1">
        <f t="array" ref="V95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54" s="3">
        <v>26</v>
      </c>
      <c r="X954" s="3" t="str" cm="1">
        <f t="array" ref="X95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955" spans="1:24" x14ac:dyDescent="0.25">
      <c r="A955" s="7">
        <v>535003723</v>
      </c>
      <c r="B955" t="s">
        <v>1192</v>
      </c>
      <c r="C955" t="s">
        <v>1210</v>
      </c>
      <c r="D955" s="3">
        <v>2</v>
      </c>
      <c r="E955" s="3">
        <v>187</v>
      </c>
      <c r="F955" s="3">
        <v>197</v>
      </c>
      <c r="G955" s="3">
        <v>4</v>
      </c>
      <c r="H955" s="3" t="s">
        <v>6</v>
      </c>
      <c r="I955" s="3">
        <v>31</v>
      </c>
      <c r="J955" s="3" t="str" cm="1">
        <f t="array" ref="J95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955" s="3">
        <v>21</v>
      </c>
      <c r="L955" s="3" t="str" cm="1">
        <f t="array" ref="L95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55" s="3">
        <v>17</v>
      </c>
      <c r="N955" s="3" t="str" cm="1">
        <f t="array" ref="N95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955" s="3">
        <v>22</v>
      </c>
      <c r="P955" s="3" t="str" cm="1">
        <f t="array" ref="P95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955" s="3">
        <v>20</v>
      </c>
      <c r="R955" s="3" t="str" cm="1">
        <f t="array" ref="R95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955" s="3">
        <v>34</v>
      </c>
      <c r="T955" s="3" t="str" cm="1">
        <f t="array" ref="T95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955" s="3">
        <v>14</v>
      </c>
      <c r="V955" s="3" t="str" cm="1">
        <f t="array" ref="V95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55" s="3">
        <v>28</v>
      </c>
      <c r="X955" s="3" t="str" cm="1">
        <f t="array" ref="X95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956" spans="1:24" x14ac:dyDescent="0.25">
      <c r="A956" s="7">
        <v>535003610</v>
      </c>
      <c r="B956" t="s">
        <v>1192</v>
      </c>
      <c r="C956" t="s">
        <v>1211</v>
      </c>
      <c r="D956" s="3">
        <v>2</v>
      </c>
      <c r="E956" s="3">
        <v>108</v>
      </c>
      <c r="F956" s="3">
        <v>197</v>
      </c>
      <c r="G956" s="3">
        <v>1</v>
      </c>
      <c r="H956" s="3" t="s">
        <v>7</v>
      </c>
      <c r="I956" s="3">
        <v>25</v>
      </c>
      <c r="J956" s="3" t="str" cm="1">
        <f t="array" ref="J95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56" s="3">
        <v>16</v>
      </c>
      <c r="L956" s="3" t="str" cm="1">
        <f t="array" ref="L95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56" s="3">
        <v>0</v>
      </c>
      <c r="N956" s="3" t="str" cm="1">
        <f t="array" ref="N95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956" s="3">
        <v>17</v>
      </c>
      <c r="P956" s="3" t="str" cm="1">
        <f t="array" ref="P95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56" s="3">
        <v>17</v>
      </c>
      <c r="R956" s="3" t="str" cm="1">
        <f t="array" ref="R95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56" s="3">
        <v>0</v>
      </c>
      <c r="T956" s="3" t="str" cm="1">
        <f t="array" ref="T95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956" s="3">
        <v>12</v>
      </c>
      <c r="V956" s="3" t="str" cm="1">
        <f t="array" ref="V95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56" s="3">
        <v>21</v>
      </c>
      <c r="X956" s="3" t="str" cm="1">
        <f t="array" ref="X95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57" spans="1:24" x14ac:dyDescent="0.25">
      <c r="A957" s="7">
        <v>535003836</v>
      </c>
      <c r="B957" t="s">
        <v>1192</v>
      </c>
      <c r="C957" t="s">
        <v>1212</v>
      </c>
      <c r="D957" s="3">
        <v>2</v>
      </c>
      <c r="E957" s="3">
        <v>170</v>
      </c>
      <c r="F957" s="3">
        <v>197</v>
      </c>
      <c r="G957" s="3">
        <v>4</v>
      </c>
      <c r="H957" s="3" t="s">
        <v>6</v>
      </c>
      <c r="I957" s="3">
        <v>30</v>
      </c>
      <c r="J957" s="3" t="str" cm="1">
        <f t="array" ref="J95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957" s="3">
        <v>21</v>
      </c>
      <c r="L957" s="3" t="str" cm="1">
        <f t="array" ref="L95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57" s="3">
        <v>12</v>
      </c>
      <c r="N957" s="3" t="str" cm="1">
        <f t="array" ref="N95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957" s="3">
        <v>22</v>
      </c>
      <c r="P957" s="3" t="str" cm="1">
        <f t="array" ref="P95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957" s="3">
        <v>19</v>
      </c>
      <c r="R957" s="3" t="str" cm="1">
        <f t="array" ref="R95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57" s="3">
        <v>30</v>
      </c>
      <c r="T957" s="3" t="str" cm="1">
        <f t="array" ref="T95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57" s="3">
        <v>13</v>
      </c>
      <c r="V957" s="3" t="str" cm="1">
        <f t="array" ref="V95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57" s="3">
        <v>23</v>
      </c>
      <c r="X957" s="3" t="str" cm="1">
        <f t="array" ref="X95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58" spans="1:24" x14ac:dyDescent="0.25">
      <c r="A958" s="7">
        <v>535003811</v>
      </c>
      <c r="B958" t="s">
        <v>1192</v>
      </c>
      <c r="C958" t="s">
        <v>1214</v>
      </c>
      <c r="D958" s="3">
        <v>5</v>
      </c>
      <c r="E958" s="3">
        <v>180</v>
      </c>
      <c r="F958" s="3">
        <v>208</v>
      </c>
      <c r="G958" s="3">
        <v>4</v>
      </c>
      <c r="H958" s="3" t="s">
        <v>6</v>
      </c>
      <c r="I958" s="3">
        <v>31</v>
      </c>
      <c r="J958" s="3" t="str" cm="1">
        <f t="array" ref="J95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958" s="3">
        <v>19</v>
      </c>
      <c r="L958" s="3" t="str" cm="1">
        <f t="array" ref="L95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58" s="3">
        <v>16</v>
      </c>
      <c r="N958" s="3" t="str" cm="1">
        <f t="array" ref="N95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58" s="3">
        <v>22</v>
      </c>
      <c r="P958" s="3" t="str" cm="1">
        <f t="array" ref="P95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958" s="3">
        <v>21</v>
      </c>
      <c r="R958" s="3" t="str" cm="1">
        <f t="array" ref="R95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958" s="3">
        <v>31</v>
      </c>
      <c r="T958" s="3" t="str" cm="1">
        <f t="array" ref="T95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58" s="3">
        <v>12</v>
      </c>
      <c r="V958" s="3" t="str" cm="1">
        <f t="array" ref="V95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58" s="3">
        <v>28</v>
      </c>
      <c r="X958" s="3" t="str" cm="1">
        <f t="array" ref="X95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959" spans="1:24" x14ac:dyDescent="0.25">
      <c r="A959" s="7">
        <v>535003890</v>
      </c>
      <c r="B959" t="s">
        <v>1192</v>
      </c>
      <c r="C959" t="s">
        <v>1215</v>
      </c>
      <c r="D959" s="3">
        <v>2</v>
      </c>
      <c r="E959" s="3">
        <v>138</v>
      </c>
      <c r="F959" s="3">
        <v>197</v>
      </c>
      <c r="G959" s="3">
        <v>3</v>
      </c>
      <c r="H959" s="3" t="s">
        <v>5</v>
      </c>
      <c r="I959" s="3">
        <v>21</v>
      </c>
      <c r="J959" s="3" t="str" cm="1">
        <f t="array" ref="J95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59" s="3">
        <v>15</v>
      </c>
      <c r="L959" s="3" t="str" cm="1">
        <f t="array" ref="L95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59" s="3">
        <v>15</v>
      </c>
      <c r="N959" s="3" t="str" cm="1">
        <f t="array" ref="N95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59" s="3">
        <v>18</v>
      </c>
      <c r="P959" s="3" t="str" cm="1">
        <f t="array" ref="P95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59" s="3">
        <v>16</v>
      </c>
      <c r="R959" s="3" t="str" cm="1">
        <f t="array" ref="R95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59" s="3">
        <v>24</v>
      </c>
      <c r="T959" s="3" t="str" cm="1">
        <f t="array" ref="T95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59" s="3">
        <v>10</v>
      </c>
      <c r="V959" s="3" t="str" cm="1">
        <f t="array" ref="V95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59" s="3">
        <v>19</v>
      </c>
      <c r="X959" s="3" t="str" cm="1">
        <f t="array" ref="X95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60" spans="1:24" x14ac:dyDescent="0.25">
      <c r="A960" s="7">
        <v>535003875</v>
      </c>
      <c r="B960" t="s">
        <v>1192</v>
      </c>
      <c r="C960" t="s">
        <v>1216</v>
      </c>
      <c r="D960" s="3">
        <v>4</v>
      </c>
      <c r="E960" s="3">
        <v>149</v>
      </c>
      <c r="F960" s="3">
        <v>166</v>
      </c>
      <c r="G960" s="3">
        <v>4</v>
      </c>
      <c r="H960" s="3" t="s">
        <v>6</v>
      </c>
      <c r="I960" s="3">
        <v>29</v>
      </c>
      <c r="J960" s="3" t="str" cm="1">
        <f t="array" ref="J96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960" s="3">
        <v>21</v>
      </c>
      <c r="L960" s="3" t="str" cm="1">
        <f t="array" ref="L96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60" s="3">
        <v>15</v>
      </c>
      <c r="N960" s="3" t="str" cm="1">
        <f t="array" ref="N96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960" s="3">
        <v>20</v>
      </c>
      <c r="P960" s="3" t="str" cm="1">
        <f t="array" ref="P96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960" s="3">
        <v>19</v>
      </c>
      <c r="R960" s="3" t="str" cm="1">
        <f t="array" ref="R96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60" s="3">
        <v>21</v>
      </c>
      <c r="T960" s="3" t="str" cm="1">
        <f t="array" ref="T96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60" s="3">
        <v>1</v>
      </c>
      <c r="V960" s="3" t="str" cm="1">
        <f t="array" ref="V96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60" s="3">
        <v>23</v>
      </c>
      <c r="X960" s="3" t="str" cm="1">
        <f t="array" ref="X96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61" spans="1:24" x14ac:dyDescent="0.25">
      <c r="A961" s="7">
        <v>535003628</v>
      </c>
      <c r="B961" t="s">
        <v>1192</v>
      </c>
      <c r="C961" t="s">
        <v>1217</v>
      </c>
      <c r="D961" s="3">
        <v>6</v>
      </c>
      <c r="E961" s="3">
        <v>164</v>
      </c>
      <c r="F961" s="3">
        <v>192</v>
      </c>
      <c r="G961" s="3">
        <v>4</v>
      </c>
      <c r="H961" s="3" t="s">
        <v>6</v>
      </c>
      <c r="I961" s="3">
        <v>26</v>
      </c>
      <c r="J961" s="3" t="str" cm="1">
        <f t="array" ref="J96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61" s="3">
        <v>21</v>
      </c>
      <c r="L961" s="3" t="str" cm="1">
        <f t="array" ref="L96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61" s="3">
        <v>16</v>
      </c>
      <c r="N961" s="3" t="str" cm="1">
        <f t="array" ref="N96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961" s="3">
        <v>20</v>
      </c>
      <c r="P961" s="3" t="str" cm="1">
        <f t="array" ref="P96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961" s="3">
        <v>18</v>
      </c>
      <c r="R961" s="3" t="str" cm="1">
        <f t="array" ref="R96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61" s="3">
        <v>28</v>
      </c>
      <c r="T961" s="3" t="str" cm="1">
        <f t="array" ref="T96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61" s="3">
        <v>13</v>
      </c>
      <c r="V961" s="3" t="str" cm="1">
        <f t="array" ref="V96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61" s="3">
        <v>22</v>
      </c>
      <c r="X961" s="3" t="str" cm="1">
        <f t="array" ref="X96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62" spans="1:24" x14ac:dyDescent="0.25">
      <c r="A962" s="7">
        <v>529908548</v>
      </c>
      <c r="B962" t="s">
        <v>1192</v>
      </c>
      <c r="C962" t="s">
        <v>1218</v>
      </c>
      <c r="D962" s="3">
        <v>6</v>
      </c>
      <c r="E962" s="3">
        <v>122</v>
      </c>
      <c r="F962" s="3">
        <v>192</v>
      </c>
      <c r="G962" s="3">
        <v>2</v>
      </c>
      <c r="H962" s="3" t="s">
        <v>8</v>
      </c>
      <c r="I962" s="3">
        <v>16</v>
      </c>
      <c r="J962" s="3" t="str" cm="1">
        <f t="array" ref="J96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962" s="3">
        <v>13</v>
      </c>
      <c r="L962" s="3" t="str" cm="1">
        <f t="array" ref="L96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62" s="3">
        <v>12</v>
      </c>
      <c r="N962" s="3" t="str" cm="1">
        <f t="array" ref="N96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962" s="3">
        <v>17</v>
      </c>
      <c r="P962" s="3" t="str" cm="1">
        <f t="array" ref="P96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62" s="3">
        <v>16</v>
      </c>
      <c r="R962" s="3" t="str" cm="1">
        <f t="array" ref="R96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62" s="3">
        <v>24</v>
      </c>
      <c r="T962" s="3" t="str" cm="1">
        <f t="array" ref="T96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62" s="3">
        <v>10</v>
      </c>
      <c r="V962" s="3" t="str" cm="1">
        <f t="array" ref="V96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62" s="3">
        <v>14</v>
      </c>
      <c r="X962" s="3" t="str" cm="1">
        <f t="array" ref="X96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963" spans="1:24" x14ac:dyDescent="0.25">
      <c r="A963" s="7">
        <v>536006325</v>
      </c>
      <c r="B963" t="s">
        <v>1219</v>
      </c>
      <c r="C963" t="s">
        <v>1456</v>
      </c>
      <c r="D963" s="3">
        <v>4</v>
      </c>
      <c r="E963" s="3">
        <v>122</v>
      </c>
      <c r="F963" s="3">
        <v>166</v>
      </c>
      <c r="G963" s="3">
        <v>2</v>
      </c>
      <c r="H963" s="3" t="s">
        <v>8</v>
      </c>
      <c r="I963" s="3">
        <v>23</v>
      </c>
      <c r="J963" s="3" t="str" cm="1">
        <f t="array" ref="J96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63" s="3">
        <v>18</v>
      </c>
      <c r="L963" s="3" t="str" cm="1">
        <f t="array" ref="L96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63" s="3">
        <v>10</v>
      </c>
      <c r="N963" s="3" t="str" cm="1">
        <f t="array" ref="N96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963" s="3">
        <v>18</v>
      </c>
      <c r="P963" s="3" t="str" cm="1">
        <f t="array" ref="P96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63" s="3">
        <v>13</v>
      </c>
      <c r="R963" s="3" t="str" cm="1">
        <f t="array" ref="R96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63" s="3">
        <v>21</v>
      </c>
      <c r="T963" s="3" t="str" cm="1">
        <f t="array" ref="T96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63" s="3">
        <v>0</v>
      </c>
      <c r="V963" s="3" t="str" cm="1">
        <f t="array" ref="V96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963" s="3">
        <v>19</v>
      </c>
      <c r="X963" s="3" t="str" cm="1">
        <f t="array" ref="X96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64" spans="1:24" x14ac:dyDescent="0.25">
      <c r="A964" s="7">
        <v>536015048</v>
      </c>
      <c r="B964" t="s">
        <v>1219</v>
      </c>
      <c r="C964" t="s">
        <v>1220</v>
      </c>
      <c r="D964" s="3">
        <v>1</v>
      </c>
      <c r="E964" s="3">
        <v>144</v>
      </c>
      <c r="F964" s="3">
        <v>213</v>
      </c>
      <c r="G964" s="3">
        <v>1</v>
      </c>
      <c r="H964" s="3" t="s">
        <v>7</v>
      </c>
      <c r="I964" s="3">
        <v>20</v>
      </c>
      <c r="J964" s="3" t="str" cm="1">
        <f t="array" ref="J96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64" s="3">
        <v>16</v>
      </c>
      <c r="L964" s="3" t="str" cm="1">
        <f t="array" ref="L96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64" s="3">
        <v>0</v>
      </c>
      <c r="N964" s="3" t="str" cm="1">
        <f t="array" ref="N96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964" s="3">
        <v>18</v>
      </c>
      <c r="P964" s="3" t="str" cm="1">
        <f t="array" ref="P96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64" s="3">
        <v>18</v>
      </c>
      <c r="R964" s="3" t="str" cm="1">
        <f t="array" ref="R96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64" s="3">
        <v>37</v>
      </c>
      <c r="T964" s="3" t="str" cm="1">
        <f t="array" ref="T96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64" s="3">
        <v>12</v>
      </c>
      <c r="V964" s="3" t="str" cm="1">
        <f t="array" ref="V96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64" s="3">
        <v>23</v>
      </c>
      <c r="X964" s="3" t="str" cm="1">
        <f t="array" ref="X96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65" spans="1:24" x14ac:dyDescent="0.25">
      <c r="A965" s="7">
        <v>536006237</v>
      </c>
      <c r="B965" t="s">
        <v>1219</v>
      </c>
      <c r="C965" t="s">
        <v>1221</v>
      </c>
      <c r="D965" s="3">
        <v>1</v>
      </c>
      <c r="E965" s="3">
        <v>141</v>
      </c>
      <c r="F965" s="3">
        <v>213</v>
      </c>
      <c r="G965" s="3">
        <v>3</v>
      </c>
      <c r="H965" s="3" t="s">
        <v>5</v>
      </c>
      <c r="I965" s="3">
        <v>17</v>
      </c>
      <c r="J965" s="3" t="str" cm="1">
        <f t="array" ref="J96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65" s="3">
        <v>11</v>
      </c>
      <c r="L965" s="3" t="str" cm="1">
        <f t="array" ref="L96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965" s="3">
        <v>11</v>
      </c>
      <c r="N965" s="3" t="str" cm="1">
        <f t="array" ref="N96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965" s="3">
        <v>21</v>
      </c>
      <c r="P965" s="3" t="str" cm="1">
        <f t="array" ref="P96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965" s="3">
        <v>19</v>
      </c>
      <c r="R965" s="3" t="str" cm="1">
        <f t="array" ref="R96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65" s="3">
        <v>28</v>
      </c>
      <c r="T965" s="3" t="str" cm="1">
        <f t="array" ref="T96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965" s="3">
        <v>10</v>
      </c>
      <c r="V965" s="3" t="str" cm="1">
        <f t="array" ref="V96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65" s="3">
        <v>24</v>
      </c>
      <c r="X965" s="3" t="str" cm="1">
        <f t="array" ref="X96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66" spans="1:24" x14ac:dyDescent="0.25">
      <c r="A966" s="7">
        <v>536004688</v>
      </c>
      <c r="B966" t="s">
        <v>1219</v>
      </c>
      <c r="C966" t="s">
        <v>1222</v>
      </c>
      <c r="D966" s="3">
        <v>1</v>
      </c>
      <c r="E966" s="3">
        <v>159</v>
      </c>
      <c r="F966" s="3">
        <v>213</v>
      </c>
      <c r="G966" s="3">
        <v>3</v>
      </c>
      <c r="H966" s="3" t="s">
        <v>5</v>
      </c>
      <c r="I966" s="3">
        <v>19</v>
      </c>
      <c r="J966" s="3" t="str" cm="1">
        <f t="array" ref="J96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66" s="3">
        <v>18</v>
      </c>
      <c r="L966" s="3" t="str" cm="1">
        <f t="array" ref="L96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66" s="3">
        <v>16</v>
      </c>
      <c r="N966" s="3" t="str" cm="1">
        <f t="array" ref="N96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66" s="3">
        <v>18</v>
      </c>
      <c r="P966" s="3" t="str" cm="1">
        <f t="array" ref="P96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66" s="3">
        <v>20</v>
      </c>
      <c r="R966" s="3" t="str" cm="1">
        <f t="array" ref="R96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66" s="3">
        <v>36</v>
      </c>
      <c r="T966" s="3" t="str" cm="1">
        <f t="array" ref="T96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66" s="3">
        <v>11</v>
      </c>
      <c r="V966" s="3" t="str" cm="1">
        <f t="array" ref="V96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66" s="3">
        <v>21</v>
      </c>
      <c r="X966" s="3" t="str" cm="1">
        <f t="array" ref="X96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67" spans="1:24" x14ac:dyDescent="0.25">
      <c r="A967" s="7">
        <v>536006318</v>
      </c>
      <c r="B967" t="s">
        <v>1219</v>
      </c>
      <c r="C967" t="s">
        <v>1223</v>
      </c>
      <c r="D967" s="3">
        <v>1</v>
      </c>
      <c r="E967" s="3">
        <v>133</v>
      </c>
      <c r="F967" s="3">
        <v>213</v>
      </c>
      <c r="G967" s="3">
        <v>3</v>
      </c>
      <c r="H967" s="3" t="s">
        <v>5</v>
      </c>
      <c r="I967" s="3">
        <v>18</v>
      </c>
      <c r="J967" s="3" t="str" cm="1">
        <f t="array" ref="J96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67" s="3">
        <v>13</v>
      </c>
      <c r="L967" s="3" t="str" cm="1">
        <f t="array" ref="L96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67" s="3">
        <v>13</v>
      </c>
      <c r="N967" s="3" t="str" cm="1">
        <f t="array" ref="N96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967" s="3">
        <v>17</v>
      </c>
      <c r="P967" s="3" t="str" cm="1">
        <f t="array" ref="P96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67" s="3">
        <v>18</v>
      </c>
      <c r="R967" s="3" t="str" cm="1">
        <f t="array" ref="R96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67" s="3">
        <v>27</v>
      </c>
      <c r="T967" s="3" t="str" cm="1">
        <f t="array" ref="T96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967" s="3">
        <v>9</v>
      </c>
      <c r="V967" s="3" t="str" cm="1">
        <f t="array" ref="V96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67" s="3">
        <v>18</v>
      </c>
      <c r="X967" s="3" t="str" cm="1">
        <f t="array" ref="X96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68" spans="1:24" x14ac:dyDescent="0.25">
      <c r="A968" s="7">
        <v>536006269</v>
      </c>
      <c r="B968" t="s">
        <v>1219</v>
      </c>
      <c r="C968" t="s">
        <v>1224</v>
      </c>
      <c r="D968" s="3">
        <v>4</v>
      </c>
      <c r="E968" s="3">
        <v>71</v>
      </c>
      <c r="F968" s="3">
        <v>166</v>
      </c>
      <c r="G968" s="3">
        <v>2</v>
      </c>
      <c r="H968" s="3" t="s">
        <v>8</v>
      </c>
      <c r="I968" s="3">
        <v>11</v>
      </c>
      <c r="J968" s="3" t="str" cm="1">
        <f t="array" ref="J96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968" s="3">
        <v>12</v>
      </c>
      <c r="L968" s="3" t="str" cm="1">
        <f t="array" ref="L96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968" s="3">
        <v>6</v>
      </c>
      <c r="N968" s="3" t="str" cm="1">
        <f t="array" ref="N96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968" s="3">
        <v>9</v>
      </c>
      <c r="P968" s="3" t="str" cm="1">
        <f t="array" ref="P96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968" s="3">
        <v>9</v>
      </c>
      <c r="R968" s="3" t="str" cm="1">
        <f t="array" ref="R96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968" s="3">
        <v>11</v>
      </c>
      <c r="T968" s="3" t="str" cm="1">
        <f t="array" ref="T96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968" s="3">
        <v>0</v>
      </c>
      <c r="V968" s="3" t="str" cm="1">
        <f t="array" ref="V96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968" s="3">
        <v>13</v>
      </c>
      <c r="X968" s="3" t="str" cm="1">
        <f t="array" ref="X96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969" spans="1:24" x14ac:dyDescent="0.25">
      <c r="A969" s="7">
        <v>536006371</v>
      </c>
      <c r="B969" t="s">
        <v>1219</v>
      </c>
      <c r="C969" t="s">
        <v>1225</v>
      </c>
      <c r="D969" s="3">
        <v>1</v>
      </c>
      <c r="E969" s="3">
        <v>156</v>
      </c>
      <c r="F969" s="3">
        <v>213</v>
      </c>
      <c r="G969" s="3">
        <v>3</v>
      </c>
      <c r="H969" s="3" t="s">
        <v>5</v>
      </c>
      <c r="I969" s="3">
        <v>21</v>
      </c>
      <c r="J969" s="3" t="str" cm="1">
        <f t="array" ref="J96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69" s="3">
        <v>18</v>
      </c>
      <c r="L969" s="3" t="str" cm="1">
        <f t="array" ref="L96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69" s="3">
        <v>14</v>
      </c>
      <c r="N969" s="3" t="str" cm="1">
        <f t="array" ref="N96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69" s="3">
        <v>19</v>
      </c>
      <c r="P969" s="3" t="str" cm="1">
        <f t="array" ref="P96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69" s="3">
        <v>16</v>
      </c>
      <c r="R969" s="3" t="str" cm="1">
        <f t="array" ref="R96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69" s="3">
        <v>34</v>
      </c>
      <c r="T969" s="3" t="str" cm="1">
        <f t="array" ref="T96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69" s="3">
        <v>11</v>
      </c>
      <c r="V969" s="3" t="str" cm="1">
        <f t="array" ref="V96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69" s="3">
        <v>23</v>
      </c>
      <c r="X969" s="3" t="str" cm="1">
        <f t="array" ref="X96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70" spans="1:24" x14ac:dyDescent="0.25">
      <c r="A970" s="7">
        <v>536006526</v>
      </c>
      <c r="B970" t="s">
        <v>1219</v>
      </c>
      <c r="C970" t="s">
        <v>1226</v>
      </c>
      <c r="D970" s="3">
        <v>1</v>
      </c>
      <c r="E970" s="3">
        <v>128</v>
      </c>
      <c r="F970" s="3">
        <v>213</v>
      </c>
      <c r="G970" s="3">
        <v>2</v>
      </c>
      <c r="H970" s="3" t="s">
        <v>8</v>
      </c>
      <c r="I970" s="3">
        <v>14</v>
      </c>
      <c r="J970" s="3" t="str" cm="1">
        <f t="array" ref="J97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970" s="3">
        <v>13</v>
      </c>
      <c r="L970" s="3" t="str" cm="1">
        <f t="array" ref="L97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70" s="3">
        <v>13</v>
      </c>
      <c r="N970" s="3" t="str" cm="1">
        <f t="array" ref="N97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970" s="3">
        <v>17</v>
      </c>
      <c r="P970" s="3" t="str" cm="1">
        <f t="array" ref="P97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70" s="3">
        <v>15</v>
      </c>
      <c r="R970" s="3" t="str" cm="1">
        <f t="array" ref="R97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70" s="3">
        <v>34</v>
      </c>
      <c r="T970" s="3" t="str" cm="1">
        <f t="array" ref="T97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70" s="3">
        <v>9</v>
      </c>
      <c r="V970" s="3" t="str" cm="1">
        <f t="array" ref="V97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70" s="3">
        <v>13</v>
      </c>
      <c r="X970" s="3" t="str" cm="1">
        <f t="array" ref="X97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971" spans="1:24" x14ac:dyDescent="0.25">
      <c r="A971" s="7">
        <v>536006445</v>
      </c>
      <c r="B971" t="s">
        <v>1219</v>
      </c>
      <c r="C971" t="s">
        <v>1227</v>
      </c>
      <c r="D971" s="3">
        <v>1</v>
      </c>
      <c r="E971" s="3">
        <v>162</v>
      </c>
      <c r="F971" s="3">
        <v>213</v>
      </c>
      <c r="G971" s="3">
        <v>3</v>
      </c>
      <c r="H971" s="3" t="s">
        <v>5</v>
      </c>
      <c r="I971" s="3">
        <v>22</v>
      </c>
      <c r="J971" s="3" t="str" cm="1">
        <f t="array" ref="J97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71" s="3">
        <v>19</v>
      </c>
      <c r="L971" s="3" t="str" cm="1">
        <f t="array" ref="L97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71" s="3">
        <v>16</v>
      </c>
      <c r="N971" s="3" t="str" cm="1">
        <f t="array" ref="N97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71" s="3">
        <v>19</v>
      </c>
      <c r="P971" s="3" t="str" cm="1">
        <f t="array" ref="P97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71" s="3">
        <v>14</v>
      </c>
      <c r="R971" s="3" t="str" cm="1">
        <f t="array" ref="R97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71" s="3">
        <v>40</v>
      </c>
      <c r="T971" s="3" t="str" cm="1">
        <f t="array" ref="T97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971" s="3">
        <v>13</v>
      </c>
      <c r="V971" s="3" t="str" cm="1">
        <f t="array" ref="V97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71" s="3">
        <v>19</v>
      </c>
      <c r="X971" s="3" t="str" cm="1">
        <f t="array" ref="X97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72" spans="1:24" x14ac:dyDescent="0.25">
      <c r="A972" s="7">
        <v>536006558</v>
      </c>
      <c r="B972" t="s">
        <v>1219</v>
      </c>
      <c r="C972" t="s">
        <v>1228</v>
      </c>
      <c r="D972" s="3">
        <v>5</v>
      </c>
      <c r="E972" s="3">
        <v>122</v>
      </c>
      <c r="F972" s="3">
        <v>208</v>
      </c>
      <c r="G972" s="3">
        <v>3</v>
      </c>
      <c r="H972" s="3" t="s">
        <v>5</v>
      </c>
      <c r="I972" s="3">
        <v>17</v>
      </c>
      <c r="J972" s="3" t="str" cm="1">
        <f t="array" ref="J97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72" s="3">
        <v>13</v>
      </c>
      <c r="L972" s="3" t="str" cm="1">
        <f t="array" ref="L97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72" s="3">
        <v>12</v>
      </c>
      <c r="N972" s="3" t="str" cm="1">
        <f t="array" ref="N97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972" s="3">
        <v>14</v>
      </c>
      <c r="P972" s="3" t="str" cm="1">
        <f t="array" ref="P97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972" s="3">
        <v>14</v>
      </c>
      <c r="R972" s="3" t="str" cm="1">
        <f t="array" ref="R97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72" s="3">
        <v>24</v>
      </c>
      <c r="T972" s="3" t="str" cm="1">
        <f t="array" ref="T97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972" s="3">
        <v>11</v>
      </c>
      <c r="V972" s="3" t="str" cm="1">
        <f t="array" ref="V97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72" s="3">
        <v>17</v>
      </c>
      <c r="X972" s="3" t="str" cm="1">
        <f t="array" ref="X97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73" spans="1:24" x14ac:dyDescent="0.25">
      <c r="A973" s="7">
        <v>536006220</v>
      </c>
      <c r="B973" t="s">
        <v>1219</v>
      </c>
      <c r="C973" t="s">
        <v>1229</v>
      </c>
      <c r="D973" s="3">
        <v>4</v>
      </c>
      <c r="E973" s="3">
        <v>87</v>
      </c>
      <c r="F973" s="3">
        <v>166</v>
      </c>
      <c r="G973" s="3">
        <v>2</v>
      </c>
      <c r="H973" s="3" t="s">
        <v>8</v>
      </c>
      <c r="I973" s="3">
        <v>13</v>
      </c>
      <c r="J973" s="3" t="str" cm="1">
        <f t="array" ref="J97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973" s="3">
        <v>14</v>
      </c>
      <c r="L973" s="3" t="str" cm="1">
        <f t="array" ref="L97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73" s="3">
        <v>7</v>
      </c>
      <c r="N973" s="3" t="str" cm="1">
        <f t="array" ref="N97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973" s="3">
        <v>11</v>
      </c>
      <c r="P973" s="3" t="str" cm="1">
        <f t="array" ref="P97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973" s="3">
        <v>14</v>
      </c>
      <c r="R973" s="3" t="str" cm="1">
        <f t="array" ref="R97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73" s="3">
        <v>15</v>
      </c>
      <c r="T973" s="3" t="str" cm="1">
        <f t="array" ref="T97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973" s="3">
        <v>0</v>
      </c>
      <c r="V973" s="3" t="str" cm="1">
        <f t="array" ref="V97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973" s="3">
        <v>13</v>
      </c>
      <c r="X973" s="3" t="str" cm="1">
        <f t="array" ref="X97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974" spans="1:24" x14ac:dyDescent="0.25">
      <c r="A974" s="7">
        <v>536006300</v>
      </c>
      <c r="B974" t="s">
        <v>1219</v>
      </c>
      <c r="C974" t="s">
        <v>1230</v>
      </c>
      <c r="D974" s="3">
        <v>4</v>
      </c>
      <c r="E974" s="3">
        <v>85</v>
      </c>
      <c r="F974" s="3">
        <v>166</v>
      </c>
      <c r="G974" s="3">
        <v>2</v>
      </c>
      <c r="H974" s="3" t="s">
        <v>8</v>
      </c>
      <c r="I974" s="3">
        <v>14</v>
      </c>
      <c r="J974" s="3" t="str" cm="1">
        <f t="array" ref="J97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974" s="3">
        <v>13</v>
      </c>
      <c r="L974" s="3" t="str" cm="1">
        <f t="array" ref="L97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74" s="3">
        <v>7</v>
      </c>
      <c r="N974" s="3" t="str" cm="1">
        <f t="array" ref="N97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974" s="3">
        <v>11</v>
      </c>
      <c r="P974" s="3" t="str" cm="1">
        <f t="array" ref="P97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974" s="3">
        <v>14</v>
      </c>
      <c r="R974" s="3" t="str" cm="1">
        <f t="array" ref="R97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74" s="3">
        <v>14</v>
      </c>
      <c r="T974" s="3" t="str" cm="1">
        <f t="array" ref="T97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974" s="3">
        <v>0</v>
      </c>
      <c r="V974" s="3" t="str" cm="1">
        <f t="array" ref="V97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974" s="3">
        <v>12</v>
      </c>
      <c r="X974" s="3" t="str" cm="1">
        <f t="array" ref="X97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975" spans="1:24" x14ac:dyDescent="0.25">
      <c r="A975" s="7">
        <v>536006290</v>
      </c>
      <c r="B975" t="s">
        <v>1219</v>
      </c>
      <c r="C975" t="s">
        <v>1231</v>
      </c>
      <c r="D975" s="3">
        <v>4</v>
      </c>
      <c r="E975" s="3">
        <v>88</v>
      </c>
      <c r="F975" s="3">
        <v>166</v>
      </c>
      <c r="G975" s="3">
        <v>2</v>
      </c>
      <c r="H975" s="3" t="s">
        <v>8</v>
      </c>
      <c r="I975" s="3">
        <v>14</v>
      </c>
      <c r="J975" s="3" t="str" cm="1">
        <f t="array" ref="J97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975" s="3">
        <v>14</v>
      </c>
      <c r="L975" s="3" t="str" cm="1">
        <f t="array" ref="L97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75" s="3">
        <v>7</v>
      </c>
      <c r="N975" s="3" t="str" cm="1">
        <f t="array" ref="N97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975" s="3">
        <v>11</v>
      </c>
      <c r="P975" s="3" t="str" cm="1">
        <f t="array" ref="P97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975" s="3">
        <v>14</v>
      </c>
      <c r="R975" s="3" t="str" cm="1">
        <f t="array" ref="R97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75" s="3">
        <v>16</v>
      </c>
      <c r="T975" s="3" t="str" cm="1">
        <f t="array" ref="T97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975" s="3">
        <v>0</v>
      </c>
      <c r="V975" s="3" t="str" cm="1">
        <f t="array" ref="V97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975" s="3">
        <v>12</v>
      </c>
      <c r="X975" s="3" t="str" cm="1">
        <f t="array" ref="X97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976" spans="1:24" x14ac:dyDescent="0.25">
      <c r="A976" s="7">
        <v>536007343</v>
      </c>
      <c r="B976" t="s">
        <v>1219</v>
      </c>
      <c r="C976" t="s">
        <v>1232</v>
      </c>
      <c r="D976" s="3">
        <v>11</v>
      </c>
      <c r="E976" s="3">
        <v>157</v>
      </c>
      <c r="F976" s="3">
        <v>210</v>
      </c>
      <c r="G976" s="3">
        <v>3</v>
      </c>
      <c r="H976" s="3" t="s">
        <v>5</v>
      </c>
      <c r="I976" s="3">
        <v>20</v>
      </c>
      <c r="J976" s="3" t="str" cm="1">
        <f t="array" ref="J97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76" s="3">
        <v>17</v>
      </c>
      <c r="L976" s="3" t="str" cm="1">
        <f t="array" ref="L97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76" s="3">
        <v>14</v>
      </c>
      <c r="N976" s="3" t="str" cm="1">
        <f t="array" ref="N97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76" s="3">
        <v>19</v>
      </c>
      <c r="P976" s="3" t="str" cm="1">
        <f t="array" ref="P97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976" s="3">
        <v>17</v>
      </c>
      <c r="R976" s="3" t="str" cm="1">
        <f t="array" ref="R97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76" s="3">
        <v>38</v>
      </c>
      <c r="T976" s="3" t="str" cm="1">
        <f t="array" ref="T97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76" s="3">
        <v>11</v>
      </c>
      <c r="V976" s="3" t="str" cm="1">
        <f t="array" ref="V97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76" s="3">
        <v>21</v>
      </c>
      <c r="X976" s="3" t="str" cm="1">
        <f t="array" ref="X97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77" spans="1:24" x14ac:dyDescent="0.25">
      <c r="A977" s="7">
        <v>536006396</v>
      </c>
      <c r="B977" t="s">
        <v>1219</v>
      </c>
      <c r="C977" t="s">
        <v>1233</v>
      </c>
      <c r="D977" s="3">
        <v>5</v>
      </c>
      <c r="E977" s="3">
        <v>165</v>
      </c>
      <c r="F977" s="3">
        <v>208</v>
      </c>
      <c r="G977" s="3">
        <v>3</v>
      </c>
      <c r="H977" s="3" t="s">
        <v>5</v>
      </c>
      <c r="I977" s="3">
        <v>23</v>
      </c>
      <c r="J977" s="3" t="str" cm="1">
        <f t="array" ref="J97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77" s="3">
        <v>19</v>
      </c>
      <c r="L977" s="3" t="str" cm="1">
        <f t="array" ref="L97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77" s="3">
        <v>16</v>
      </c>
      <c r="N977" s="3" t="str" cm="1">
        <f t="array" ref="N97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77" s="3">
        <v>21</v>
      </c>
      <c r="P977" s="3" t="str" cm="1">
        <f t="array" ref="P97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977" s="3">
        <v>18</v>
      </c>
      <c r="R977" s="3" t="str" cm="1">
        <f t="array" ref="R97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77" s="3">
        <v>32</v>
      </c>
      <c r="T977" s="3" t="str" cm="1">
        <f t="array" ref="T97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77" s="3">
        <v>14</v>
      </c>
      <c r="V977" s="3" t="str" cm="1">
        <f t="array" ref="V97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77" s="3">
        <v>22</v>
      </c>
      <c r="X977" s="3" t="str" cm="1">
        <f t="array" ref="X97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78" spans="1:24" x14ac:dyDescent="0.25">
      <c r="A978" s="7">
        <v>536006491</v>
      </c>
      <c r="B978" t="s">
        <v>1219</v>
      </c>
      <c r="C978" t="s">
        <v>1234</v>
      </c>
      <c r="D978" s="3">
        <v>6</v>
      </c>
      <c r="E978" s="3">
        <v>156</v>
      </c>
      <c r="F978" s="3">
        <v>192</v>
      </c>
      <c r="G978" s="3">
        <v>3</v>
      </c>
      <c r="H978" s="3" t="s">
        <v>5</v>
      </c>
      <c r="I978" s="3">
        <v>25</v>
      </c>
      <c r="J978" s="3" t="str" cm="1">
        <f t="array" ref="J97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78" s="3">
        <v>17</v>
      </c>
      <c r="L978" s="3" t="str" cm="1">
        <f t="array" ref="L97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78" s="3">
        <v>14</v>
      </c>
      <c r="N978" s="3" t="str" cm="1">
        <f t="array" ref="N97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78" s="3">
        <v>20</v>
      </c>
      <c r="P978" s="3" t="str" cm="1">
        <f t="array" ref="P97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978" s="3">
        <v>16</v>
      </c>
      <c r="R978" s="3" t="str" cm="1">
        <f t="array" ref="R97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78" s="3">
        <v>27</v>
      </c>
      <c r="T978" s="3" t="str" cm="1">
        <f t="array" ref="T97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78" s="3">
        <v>13</v>
      </c>
      <c r="V978" s="3" t="str" cm="1">
        <f t="array" ref="V97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78" s="3">
        <v>24</v>
      </c>
      <c r="X978" s="3" t="str" cm="1">
        <f t="array" ref="X97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79" spans="1:24" x14ac:dyDescent="0.25">
      <c r="A979" s="7">
        <v>536006710</v>
      </c>
      <c r="B979" t="s">
        <v>1219</v>
      </c>
      <c r="C979" t="s">
        <v>1235</v>
      </c>
      <c r="D979" s="3">
        <v>4</v>
      </c>
      <c r="E979" s="3">
        <v>108</v>
      </c>
      <c r="F979" s="3">
        <v>166</v>
      </c>
      <c r="G979" s="3">
        <v>2</v>
      </c>
      <c r="H979" s="3" t="s">
        <v>8</v>
      </c>
      <c r="I979" s="3">
        <v>22</v>
      </c>
      <c r="J979" s="3" t="str" cm="1">
        <f t="array" ref="J97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79" s="3">
        <v>14</v>
      </c>
      <c r="L979" s="3" t="str" cm="1">
        <f t="array" ref="L97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79" s="3">
        <v>9</v>
      </c>
      <c r="N979" s="3" t="str" cm="1">
        <f t="array" ref="N97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979" s="3">
        <v>14</v>
      </c>
      <c r="P979" s="3" t="str" cm="1">
        <f t="array" ref="P97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979" s="3">
        <v>15</v>
      </c>
      <c r="R979" s="3" t="str" cm="1">
        <f t="array" ref="R97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79" s="3">
        <v>19</v>
      </c>
      <c r="T979" s="3" t="str" cm="1">
        <f t="array" ref="T97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79" s="3">
        <v>0</v>
      </c>
      <c r="V979" s="3" t="str" cm="1">
        <f t="array" ref="V97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979" s="3">
        <v>15</v>
      </c>
      <c r="X979" s="3" t="str" cm="1">
        <f t="array" ref="X97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980" spans="1:24" x14ac:dyDescent="0.25">
      <c r="A980" s="7">
        <v>536006251</v>
      </c>
      <c r="B980" t="s">
        <v>1219</v>
      </c>
      <c r="C980" t="s">
        <v>1236</v>
      </c>
      <c r="D980" s="3">
        <v>1</v>
      </c>
      <c r="E980" s="3">
        <v>160</v>
      </c>
      <c r="F980" s="3">
        <v>213</v>
      </c>
      <c r="G980" s="3">
        <v>3</v>
      </c>
      <c r="H980" s="3" t="s">
        <v>5</v>
      </c>
      <c r="I980" s="3">
        <v>21</v>
      </c>
      <c r="J980" s="3" t="str" cm="1">
        <f t="array" ref="J98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80" s="3">
        <v>16</v>
      </c>
      <c r="L980" s="3" t="str" cm="1">
        <f t="array" ref="L98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80" s="3">
        <v>16</v>
      </c>
      <c r="N980" s="3" t="str" cm="1">
        <f t="array" ref="N98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80" s="3">
        <v>17</v>
      </c>
      <c r="P980" s="3" t="str" cm="1">
        <f t="array" ref="P98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80" s="3">
        <v>17</v>
      </c>
      <c r="R980" s="3" t="str" cm="1">
        <f t="array" ref="R98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80" s="3">
        <v>40</v>
      </c>
      <c r="T980" s="3" t="str" cm="1">
        <f t="array" ref="T98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980" s="3">
        <v>10</v>
      </c>
      <c r="V980" s="3" t="str" cm="1">
        <f t="array" ref="V98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80" s="3">
        <v>23</v>
      </c>
      <c r="X980" s="3" t="str" cm="1">
        <f t="array" ref="X98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81" spans="1:24" x14ac:dyDescent="0.25">
      <c r="A981" s="7">
        <v>536006406</v>
      </c>
      <c r="B981" t="s">
        <v>1219</v>
      </c>
      <c r="C981" t="s">
        <v>1238</v>
      </c>
      <c r="D981" s="3">
        <v>1</v>
      </c>
      <c r="E981" s="3">
        <v>158</v>
      </c>
      <c r="F981" s="3">
        <v>213</v>
      </c>
      <c r="G981" s="3">
        <v>3</v>
      </c>
      <c r="H981" s="3" t="s">
        <v>5</v>
      </c>
      <c r="I981" s="3">
        <v>24</v>
      </c>
      <c r="J981" s="3" t="str" cm="1">
        <f t="array" ref="J98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81" s="3">
        <v>19</v>
      </c>
      <c r="L981" s="3" t="str" cm="1">
        <f t="array" ref="L98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81" s="3">
        <v>14</v>
      </c>
      <c r="N981" s="3" t="str" cm="1">
        <f t="array" ref="N98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81" s="3">
        <v>18</v>
      </c>
      <c r="P981" s="3" t="str" cm="1">
        <f t="array" ref="P98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81" s="3">
        <v>17</v>
      </c>
      <c r="R981" s="3" t="str" cm="1">
        <f t="array" ref="R98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81" s="3">
        <v>30</v>
      </c>
      <c r="T981" s="3" t="str" cm="1">
        <f t="array" ref="T98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81" s="3">
        <v>9</v>
      </c>
      <c r="V981" s="3" t="str" cm="1">
        <f t="array" ref="V98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81" s="3">
        <v>27</v>
      </c>
      <c r="X981" s="3" t="str" cm="1">
        <f t="array" ref="X98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982" spans="1:24" x14ac:dyDescent="0.25">
      <c r="A982" s="7">
        <v>536006420</v>
      </c>
      <c r="B982" t="s">
        <v>1219</v>
      </c>
      <c r="C982" t="s">
        <v>1239</v>
      </c>
      <c r="D982" s="3">
        <v>4</v>
      </c>
      <c r="E982" s="3">
        <v>105</v>
      </c>
      <c r="F982" s="3">
        <v>166</v>
      </c>
      <c r="G982" s="3">
        <v>3</v>
      </c>
      <c r="H982" s="3" t="s">
        <v>5</v>
      </c>
      <c r="I982" s="3">
        <v>17</v>
      </c>
      <c r="J982" s="3" t="str" cm="1">
        <f t="array" ref="J98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82" s="3">
        <v>12</v>
      </c>
      <c r="L982" s="3" t="str" cm="1">
        <f t="array" ref="L98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982" s="3">
        <v>12</v>
      </c>
      <c r="N982" s="3" t="str" cm="1">
        <f t="array" ref="N98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82" s="3">
        <v>15</v>
      </c>
      <c r="P982" s="3" t="str" cm="1">
        <f t="array" ref="P98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82" s="3">
        <v>14</v>
      </c>
      <c r="R982" s="3" t="str" cm="1">
        <f t="array" ref="R98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82" s="3">
        <v>16</v>
      </c>
      <c r="T982" s="3" t="str" cm="1">
        <f t="array" ref="T98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982" s="3">
        <v>1</v>
      </c>
      <c r="V982" s="3" t="str" cm="1">
        <f t="array" ref="V98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82" s="3">
        <v>18</v>
      </c>
      <c r="X982" s="3" t="str" cm="1">
        <f t="array" ref="X98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83" spans="1:24" x14ac:dyDescent="0.25">
      <c r="A983" s="7">
        <v>536006389</v>
      </c>
      <c r="B983" t="s">
        <v>1219</v>
      </c>
      <c r="C983" t="s">
        <v>1240</v>
      </c>
      <c r="D983" s="3">
        <v>2</v>
      </c>
      <c r="E983" s="3">
        <v>129</v>
      </c>
      <c r="F983" s="3">
        <v>197</v>
      </c>
      <c r="G983" s="3">
        <v>2</v>
      </c>
      <c r="H983" s="3" t="s">
        <v>8</v>
      </c>
      <c r="I983" s="3">
        <v>23</v>
      </c>
      <c r="J983" s="3" t="str" cm="1">
        <f t="array" ref="J98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83" s="3">
        <v>15</v>
      </c>
      <c r="L983" s="3" t="str" cm="1">
        <f t="array" ref="L98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83" s="3">
        <v>16</v>
      </c>
      <c r="N983" s="3" t="str" cm="1">
        <f t="array" ref="N98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983" s="3">
        <v>20</v>
      </c>
      <c r="P983" s="3" t="str" cm="1">
        <f t="array" ref="P98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983" s="3">
        <v>15</v>
      </c>
      <c r="R983" s="3" t="str" cm="1">
        <f t="array" ref="R98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83" s="3">
        <v>20</v>
      </c>
      <c r="T983" s="3" t="str" cm="1">
        <f t="array" ref="T98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983" s="3">
        <v>9</v>
      </c>
      <c r="V983" s="3" t="str" cm="1">
        <f t="array" ref="V98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83" s="3">
        <v>11</v>
      </c>
      <c r="X983" s="3" t="str" cm="1">
        <f t="array" ref="X98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984" spans="1:24" x14ac:dyDescent="0.25">
      <c r="A984" s="7">
        <v>536006452</v>
      </c>
      <c r="B984" t="s">
        <v>1219</v>
      </c>
      <c r="C984" t="s">
        <v>1241</v>
      </c>
      <c r="D984" s="3">
        <v>3</v>
      </c>
      <c r="E984" s="3">
        <v>120</v>
      </c>
      <c r="F984" s="3">
        <v>182</v>
      </c>
      <c r="G984" s="3">
        <v>2</v>
      </c>
      <c r="H984" s="3" t="s">
        <v>8</v>
      </c>
      <c r="I984" s="3">
        <v>19</v>
      </c>
      <c r="J984" s="3" t="str" cm="1">
        <f t="array" ref="J98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84" s="3">
        <v>16</v>
      </c>
      <c r="L984" s="3" t="str" cm="1">
        <f t="array" ref="L98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84" s="3">
        <v>7</v>
      </c>
      <c r="N984" s="3" t="str" cm="1">
        <f t="array" ref="N98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984" s="3">
        <v>15</v>
      </c>
      <c r="P984" s="3" t="str" cm="1">
        <f t="array" ref="P98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84" s="3">
        <v>15</v>
      </c>
      <c r="R984" s="3" t="str" cm="1">
        <f t="array" ref="R98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84" s="3">
        <v>29</v>
      </c>
      <c r="T984" s="3" t="str" cm="1">
        <f t="array" ref="T98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84" s="3">
        <v>0</v>
      </c>
      <c r="V984" s="3" t="str" cm="1">
        <f t="array" ref="V98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984" s="3">
        <v>19</v>
      </c>
      <c r="X984" s="3" t="str" cm="1">
        <f t="array" ref="X98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85" spans="1:24" x14ac:dyDescent="0.25">
      <c r="A985" s="7">
        <v>536006484</v>
      </c>
      <c r="B985" t="s">
        <v>1219</v>
      </c>
      <c r="C985" t="s">
        <v>1243</v>
      </c>
      <c r="D985" s="3">
        <v>2</v>
      </c>
      <c r="E985" s="3">
        <v>125</v>
      </c>
      <c r="F985" s="3">
        <v>197</v>
      </c>
      <c r="G985" s="3">
        <v>2</v>
      </c>
      <c r="H985" s="3" t="s">
        <v>8</v>
      </c>
      <c r="I985" s="3">
        <v>20</v>
      </c>
      <c r="J985" s="3" t="str" cm="1">
        <f t="array" ref="J98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85" s="3">
        <v>14</v>
      </c>
      <c r="L985" s="3" t="str" cm="1">
        <f t="array" ref="L98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85" s="3">
        <v>14</v>
      </c>
      <c r="N985" s="3" t="str" cm="1">
        <f t="array" ref="N98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85" s="3">
        <v>18</v>
      </c>
      <c r="P985" s="3" t="str" cm="1">
        <f t="array" ref="P98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85" s="3">
        <v>15</v>
      </c>
      <c r="R985" s="3" t="str" cm="1">
        <f t="array" ref="R98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85" s="3">
        <v>18</v>
      </c>
      <c r="T985" s="3" t="str" cm="1">
        <f t="array" ref="T98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985" s="3">
        <v>10</v>
      </c>
      <c r="V985" s="3" t="str" cm="1">
        <f t="array" ref="V98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85" s="3">
        <v>16</v>
      </c>
      <c r="X985" s="3" t="str" cm="1">
        <f t="array" ref="X98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986" spans="1:24" x14ac:dyDescent="0.25">
      <c r="A986" s="7">
        <v>536006276</v>
      </c>
      <c r="B986" t="s">
        <v>1219</v>
      </c>
      <c r="C986" t="s">
        <v>1244</v>
      </c>
      <c r="D986" s="3">
        <v>2</v>
      </c>
      <c r="E986" s="3">
        <v>165</v>
      </c>
      <c r="F986" s="3">
        <v>197</v>
      </c>
      <c r="G986" s="3">
        <v>4</v>
      </c>
      <c r="H986" s="3" t="s">
        <v>6</v>
      </c>
      <c r="I986" s="3">
        <v>28</v>
      </c>
      <c r="J986" s="3" t="str" cm="1">
        <f t="array" ref="J98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986" s="3">
        <v>18</v>
      </c>
      <c r="L986" s="3" t="str" cm="1">
        <f t="array" ref="L98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86" s="3">
        <v>16</v>
      </c>
      <c r="N986" s="3" t="str" cm="1">
        <f t="array" ref="N98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986" s="3">
        <v>18</v>
      </c>
      <c r="P986" s="3" t="str" cm="1">
        <f t="array" ref="P98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86" s="3">
        <v>18</v>
      </c>
      <c r="R986" s="3" t="str" cm="1">
        <f t="array" ref="R98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86" s="3">
        <v>32</v>
      </c>
      <c r="T986" s="3" t="str" cm="1">
        <f t="array" ref="T98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986" s="3">
        <v>11</v>
      </c>
      <c r="V986" s="3" t="str" cm="1">
        <f t="array" ref="V98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86" s="3">
        <v>24</v>
      </c>
      <c r="X986" s="3" t="str" cm="1">
        <f t="array" ref="X98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87" spans="1:24" x14ac:dyDescent="0.25">
      <c r="A987" s="7">
        <v>536006477</v>
      </c>
      <c r="B987" t="s">
        <v>1219</v>
      </c>
      <c r="C987" t="s">
        <v>1245</v>
      </c>
      <c r="D987" s="3">
        <v>1</v>
      </c>
      <c r="E987" s="3">
        <v>123</v>
      </c>
      <c r="F987" s="3">
        <v>213</v>
      </c>
      <c r="G987" s="3">
        <v>3</v>
      </c>
      <c r="H987" s="3" t="s">
        <v>5</v>
      </c>
      <c r="I987" s="3">
        <v>16</v>
      </c>
      <c r="J987" s="3" t="str" cm="1">
        <f t="array" ref="J98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987" s="3">
        <v>12</v>
      </c>
      <c r="L987" s="3" t="str" cm="1">
        <f t="array" ref="L98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987" s="3">
        <v>11</v>
      </c>
      <c r="N987" s="3" t="str" cm="1">
        <f t="array" ref="N98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987" s="3">
        <v>17</v>
      </c>
      <c r="P987" s="3" t="str" cm="1">
        <f t="array" ref="P98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87" s="3">
        <v>13</v>
      </c>
      <c r="R987" s="3" t="str" cm="1">
        <f t="array" ref="R98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87" s="3">
        <v>28</v>
      </c>
      <c r="T987" s="3" t="str" cm="1">
        <f t="array" ref="T98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987" s="3">
        <v>9</v>
      </c>
      <c r="V987" s="3" t="str" cm="1">
        <f t="array" ref="V98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87" s="3">
        <v>17</v>
      </c>
      <c r="X987" s="3" t="str" cm="1">
        <f t="array" ref="X98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88" spans="1:24" x14ac:dyDescent="0.25">
      <c r="A988" s="7">
        <v>536007791</v>
      </c>
      <c r="B988" t="s">
        <v>1219</v>
      </c>
      <c r="C988" t="s">
        <v>1246</v>
      </c>
      <c r="D988" s="3">
        <v>1</v>
      </c>
      <c r="E988" s="3">
        <v>104</v>
      </c>
      <c r="F988" s="3">
        <v>213</v>
      </c>
      <c r="G988" s="3">
        <v>1</v>
      </c>
      <c r="H988" s="3" t="s">
        <v>7</v>
      </c>
      <c r="I988" s="3">
        <v>14</v>
      </c>
      <c r="J988" s="3" t="str" cm="1">
        <f t="array" ref="J98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988" s="3">
        <v>16</v>
      </c>
      <c r="L988" s="3" t="str" cm="1">
        <f t="array" ref="L98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88" s="3">
        <v>12</v>
      </c>
      <c r="N988" s="3" t="str" cm="1">
        <f t="array" ref="N98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988" s="3">
        <v>17</v>
      </c>
      <c r="P988" s="3" t="str" cm="1">
        <f t="array" ref="P98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88" s="3">
        <v>14</v>
      </c>
      <c r="R988" s="3" t="str" cm="1">
        <f t="array" ref="R98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88" s="3">
        <v>23</v>
      </c>
      <c r="T988" s="3" t="str" cm="1">
        <f t="array" ref="T98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988" s="3">
        <v>8</v>
      </c>
      <c r="V988" s="3" t="str" cm="1">
        <f t="array" ref="V98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88" s="3">
        <v>0</v>
      </c>
      <c r="X988" s="3" t="str" cm="1">
        <f t="array" ref="X98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Ниже базового</v>
      </c>
    </row>
    <row r="989" spans="1:24" x14ac:dyDescent="0.25">
      <c r="A989" s="7">
        <v>536006332</v>
      </c>
      <c r="B989" t="s">
        <v>1219</v>
      </c>
      <c r="C989" t="s">
        <v>1247</v>
      </c>
      <c r="D989" s="3">
        <v>1</v>
      </c>
      <c r="E989" s="3">
        <v>157</v>
      </c>
      <c r="F989" s="3">
        <v>213</v>
      </c>
      <c r="G989" s="3">
        <v>3</v>
      </c>
      <c r="H989" s="3" t="s">
        <v>5</v>
      </c>
      <c r="I989" s="3">
        <v>23</v>
      </c>
      <c r="J989" s="3" t="str" cm="1">
        <f t="array" ref="J98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89" s="3">
        <v>16</v>
      </c>
      <c r="L989" s="3" t="str" cm="1">
        <f t="array" ref="L98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89" s="3">
        <v>16</v>
      </c>
      <c r="N989" s="3" t="str" cm="1">
        <f t="array" ref="N98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89" s="3">
        <v>18</v>
      </c>
      <c r="P989" s="3" t="str" cm="1">
        <f t="array" ref="P98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89" s="3">
        <v>17</v>
      </c>
      <c r="R989" s="3" t="str" cm="1">
        <f t="array" ref="R98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89" s="3">
        <v>36</v>
      </c>
      <c r="T989" s="3" t="str" cm="1">
        <f t="array" ref="T98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89" s="3">
        <v>11</v>
      </c>
      <c r="V989" s="3" t="str" cm="1">
        <f t="array" ref="V98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89" s="3">
        <v>20</v>
      </c>
      <c r="X989" s="3" t="str" cm="1">
        <f t="array" ref="X98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90" spans="1:24" x14ac:dyDescent="0.25">
      <c r="A990" s="7">
        <v>536006283</v>
      </c>
      <c r="B990" t="s">
        <v>1219</v>
      </c>
      <c r="C990" t="s">
        <v>1248</v>
      </c>
      <c r="D990" s="3">
        <v>1</v>
      </c>
      <c r="E990" s="3">
        <v>133</v>
      </c>
      <c r="F990" s="3">
        <v>213</v>
      </c>
      <c r="G990" s="3">
        <v>3</v>
      </c>
      <c r="H990" s="3" t="s">
        <v>5</v>
      </c>
      <c r="I990" s="3">
        <v>20</v>
      </c>
      <c r="J990" s="3" t="str" cm="1">
        <f t="array" ref="J99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90" s="3">
        <v>13</v>
      </c>
      <c r="L990" s="3" t="str" cm="1">
        <f t="array" ref="L99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90" s="3">
        <v>13</v>
      </c>
      <c r="N990" s="3" t="str" cm="1">
        <f t="array" ref="N99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990" s="3">
        <v>18</v>
      </c>
      <c r="P990" s="3" t="str" cm="1">
        <f t="array" ref="P99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90" s="3">
        <v>12</v>
      </c>
      <c r="R990" s="3" t="str" cm="1">
        <f t="array" ref="R99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990" s="3">
        <v>33</v>
      </c>
      <c r="T990" s="3" t="str" cm="1">
        <f t="array" ref="T99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90" s="3">
        <v>9</v>
      </c>
      <c r="V990" s="3" t="str" cm="1">
        <f t="array" ref="V99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90" s="3">
        <v>15</v>
      </c>
      <c r="X990" s="3" t="str" cm="1">
        <f t="array" ref="X99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991" spans="1:24" x14ac:dyDescent="0.25">
      <c r="A991" s="7">
        <v>536006188</v>
      </c>
      <c r="B991" t="s">
        <v>1219</v>
      </c>
      <c r="C991" t="s">
        <v>1249</v>
      </c>
      <c r="D991" s="3">
        <v>1</v>
      </c>
      <c r="E991" s="3">
        <v>140</v>
      </c>
      <c r="F991" s="3">
        <v>213</v>
      </c>
      <c r="G991" s="3">
        <v>3</v>
      </c>
      <c r="H991" s="3" t="s">
        <v>5</v>
      </c>
      <c r="I991" s="3">
        <v>19</v>
      </c>
      <c r="J991" s="3" t="str" cm="1">
        <f t="array" ref="J99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91" s="3">
        <v>16</v>
      </c>
      <c r="L991" s="3" t="str" cm="1">
        <f t="array" ref="L99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91" s="3">
        <v>11</v>
      </c>
      <c r="N991" s="3" t="str" cm="1">
        <f t="array" ref="N99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991" s="3">
        <v>16</v>
      </c>
      <c r="P991" s="3" t="str" cm="1">
        <f t="array" ref="P99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91" s="3">
        <v>15</v>
      </c>
      <c r="R991" s="3" t="str" cm="1">
        <f t="array" ref="R99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91" s="3">
        <v>36</v>
      </c>
      <c r="T991" s="3" t="str" cm="1">
        <f t="array" ref="T99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91" s="3">
        <v>10</v>
      </c>
      <c r="V991" s="3" t="str" cm="1">
        <f t="array" ref="V99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91" s="3">
        <v>17</v>
      </c>
      <c r="X991" s="3" t="str" cm="1">
        <f t="array" ref="X99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92" spans="1:24" x14ac:dyDescent="0.25">
      <c r="A992" s="7">
        <v>536006195</v>
      </c>
      <c r="B992" t="s">
        <v>1219</v>
      </c>
      <c r="C992" t="s">
        <v>1250</v>
      </c>
      <c r="D992" s="3">
        <v>4</v>
      </c>
      <c r="E992" s="3">
        <v>107</v>
      </c>
      <c r="F992" s="3">
        <v>166</v>
      </c>
      <c r="G992" s="3">
        <v>2</v>
      </c>
      <c r="H992" s="3" t="s">
        <v>8</v>
      </c>
      <c r="I992" s="3">
        <v>22</v>
      </c>
      <c r="J992" s="3" t="str" cm="1">
        <f t="array" ref="J99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92" s="3">
        <v>13</v>
      </c>
      <c r="L992" s="3" t="str" cm="1">
        <f t="array" ref="L99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92" s="3">
        <v>9</v>
      </c>
      <c r="N992" s="3" t="str" cm="1">
        <f t="array" ref="N99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992" s="3">
        <v>14</v>
      </c>
      <c r="P992" s="3" t="str" cm="1">
        <f t="array" ref="P99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992" s="3">
        <v>15</v>
      </c>
      <c r="R992" s="3" t="str" cm="1">
        <f t="array" ref="R99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92" s="3">
        <v>18</v>
      </c>
      <c r="T992" s="3" t="str" cm="1">
        <f t="array" ref="T99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92" s="3">
        <v>0</v>
      </c>
      <c r="V992" s="3" t="str" cm="1">
        <f t="array" ref="V99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992" s="3">
        <v>16</v>
      </c>
      <c r="X992" s="3" t="str" cm="1">
        <f t="array" ref="X99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993" spans="1:24" x14ac:dyDescent="0.25">
      <c r="A993" s="7">
        <v>536006519</v>
      </c>
      <c r="B993" t="s">
        <v>1219</v>
      </c>
      <c r="C993" t="s">
        <v>1251</v>
      </c>
      <c r="D993" s="3">
        <v>1</v>
      </c>
      <c r="E993" s="3">
        <v>130</v>
      </c>
      <c r="F993" s="3">
        <v>213</v>
      </c>
      <c r="G993" s="3">
        <v>1</v>
      </c>
      <c r="H993" s="3" t="s">
        <v>7</v>
      </c>
      <c r="I993" s="3">
        <v>21</v>
      </c>
      <c r="J993" s="3" t="str" cm="1">
        <f t="array" ref="J99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93" s="3">
        <v>18</v>
      </c>
      <c r="L993" s="3" t="str" cm="1">
        <f t="array" ref="L99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93" s="3">
        <v>16</v>
      </c>
      <c r="N993" s="3" t="str" cm="1">
        <f t="array" ref="N99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93" s="3">
        <v>19</v>
      </c>
      <c r="P993" s="3" t="str" cm="1">
        <f t="array" ref="P99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93" s="3">
        <v>19</v>
      </c>
      <c r="R993" s="3" t="str" cm="1">
        <f t="array" ref="R99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93" s="3">
        <v>0</v>
      </c>
      <c r="T993" s="3" t="str" cm="1">
        <f t="array" ref="T99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993" s="3">
        <v>13</v>
      </c>
      <c r="V993" s="3" t="str" cm="1">
        <f t="array" ref="V99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993" s="3">
        <v>24</v>
      </c>
      <c r="X993" s="3" t="str" cm="1">
        <f t="array" ref="X99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94" spans="1:24" x14ac:dyDescent="0.25">
      <c r="A994" s="7">
        <v>536006170</v>
      </c>
      <c r="B994" t="s">
        <v>1219</v>
      </c>
      <c r="C994" t="s">
        <v>1252</v>
      </c>
      <c r="D994" s="3">
        <v>1</v>
      </c>
      <c r="E994" s="3">
        <v>157</v>
      </c>
      <c r="F994" s="3">
        <v>213</v>
      </c>
      <c r="G994" s="3">
        <v>3</v>
      </c>
      <c r="H994" s="3" t="s">
        <v>5</v>
      </c>
      <c r="I994" s="3">
        <v>19</v>
      </c>
      <c r="J994" s="3" t="str" cm="1">
        <f t="array" ref="J99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94" s="3">
        <v>16</v>
      </c>
      <c r="L994" s="3" t="str" cm="1">
        <f t="array" ref="L99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94" s="3">
        <v>14</v>
      </c>
      <c r="N994" s="3" t="str" cm="1">
        <f t="array" ref="N99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94" s="3">
        <v>17</v>
      </c>
      <c r="P994" s="3" t="str" cm="1">
        <f t="array" ref="P99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94" s="3">
        <v>19</v>
      </c>
      <c r="R994" s="3" t="str" cm="1">
        <f t="array" ref="R99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94" s="3">
        <v>37</v>
      </c>
      <c r="T994" s="3" t="str" cm="1">
        <f t="array" ref="T99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94" s="3">
        <v>11</v>
      </c>
      <c r="V994" s="3" t="str" cm="1">
        <f t="array" ref="V99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94" s="3">
        <v>24</v>
      </c>
      <c r="X994" s="3" t="str" cm="1">
        <f t="array" ref="X99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95" spans="1:24" x14ac:dyDescent="0.25">
      <c r="A995" s="7">
        <v>536006364</v>
      </c>
      <c r="B995" t="s">
        <v>1219</v>
      </c>
      <c r="C995" t="s">
        <v>1253</v>
      </c>
      <c r="D995" s="3">
        <v>4</v>
      </c>
      <c r="E995" s="3">
        <v>89</v>
      </c>
      <c r="F995" s="3">
        <v>166</v>
      </c>
      <c r="G995" s="3">
        <v>2</v>
      </c>
      <c r="H995" s="3" t="s">
        <v>8</v>
      </c>
      <c r="I995" s="3">
        <v>15</v>
      </c>
      <c r="J995" s="3" t="str" cm="1">
        <f t="array" ref="J99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995" s="3">
        <v>14</v>
      </c>
      <c r="L995" s="3" t="str" cm="1">
        <f t="array" ref="L99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95" s="3">
        <v>7</v>
      </c>
      <c r="N995" s="3" t="str" cm="1">
        <f t="array" ref="N99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995" s="3">
        <v>11</v>
      </c>
      <c r="P995" s="3" t="str" cm="1">
        <f t="array" ref="P99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995" s="3">
        <v>14</v>
      </c>
      <c r="R995" s="3" t="str" cm="1">
        <f t="array" ref="R99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95" s="3">
        <v>15</v>
      </c>
      <c r="T995" s="3" t="str" cm="1">
        <f t="array" ref="T99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995" s="3">
        <v>0</v>
      </c>
      <c r="V995" s="3" t="str" cm="1">
        <f t="array" ref="V99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995" s="3">
        <v>13</v>
      </c>
      <c r="X995" s="3" t="str" cm="1">
        <f t="array" ref="X99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996" spans="1:24" x14ac:dyDescent="0.25">
      <c r="A996" s="7">
        <v>536006156</v>
      </c>
      <c r="B996" t="s">
        <v>1219</v>
      </c>
      <c r="C996" t="s">
        <v>1254</v>
      </c>
      <c r="D996" s="3">
        <v>4</v>
      </c>
      <c r="E996" s="3">
        <v>107</v>
      </c>
      <c r="F996" s="3">
        <v>166</v>
      </c>
      <c r="G996" s="3">
        <v>2</v>
      </c>
      <c r="H996" s="3" t="s">
        <v>8</v>
      </c>
      <c r="I996" s="3">
        <v>22</v>
      </c>
      <c r="J996" s="3" t="str" cm="1">
        <f t="array" ref="J99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96" s="3">
        <v>13</v>
      </c>
      <c r="L996" s="3" t="str" cm="1">
        <f t="array" ref="L99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996" s="3">
        <v>8</v>
      </c>
      <c r="N996" s="3" t="str" cm="1">
        <f t="array" ref="N99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996" s="3">
        <v>14</v>
      </c>
      <c r="P996" s="3" t="str" cm="1">
        <f t="array" ref="P99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996" s="3">
        <v>15</v>
      </c>
      <c r="R996" s="3" t="str" cm="1">
        <f t="array" ref="R99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96" s="3">
        <v>20</v>
      </c>
      <c r="T996" s="3" t="str" cm="1">
        <f t="array" ref="T99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996" s="3">
        <v>0</v>
      </c>
      <c r="V996" s="3" t="str" cm="1">
        <f t="array" ref="V99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996" s="3">
        <v>15</v>
      </c>
      <c r="X996" s="3" t="str" cm="1">
        <f t="array" ref="X99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997" spans="1:24" x14ac:dyDescent="0.25">
      <c r="A997" s="7">
        <v>536006565</v>
      </c>
      <c r="B997" t="s">
        <v>1219</v>
      </c>
      <c r="C997" t="s">
        <v>1255</v>
      </c>
      <c r="D997" s="3">
        <v>6</v>
      </c>
      <c r="E997" s="3">
        <v>129</v>
      </c>
      <c r="F997" s="3">
        <v>192</v>
      </c>
      <c r="G997" s="3">
        <v>3</v>
      </c>
      <c r="H997" s="3" t="s">
        <v>5</v>
      </c>
      <c r="I997" s="3">
        <v>21</v>
      </c>
      <c r="J997" s="3" t="str" cm="1">
        <f t="array" ref="J99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997" s="3">
        <v>18</v>
      </c>
      <c r="L997" s="3" t="str" cm="1">
        <f t="array" ref="L99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997" s="3">
        <v>13</v>
      </c>
      <c r="N997" s="3" t="str" cm="1">
        <f t="array" ref="N99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997" s="3">
        <v>16</v>
      </c>
      <c r="P997" s="3" t="str" cm="1">
        <f t="array" ref="P99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997" s="3">
        <v>15</v>
      </c>
      <c r="R997" s="3" t="str" cm="1">
        <f t="array" ref="R99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97" s="3">
        <v>18</v>
      </c>
      <c r="T997" s="3" t="str" cm="1">
        <f t="array" ref="T99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997" s="3">
        <v>9</v>
      </c>
      <c r="V997" s="3" t="str" cm="1">
        <f t="array" ref="V99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997" s="3">
        <v>19</v>
      </c>
      <c r="X997" s="3" t="str" cm="1">
        <f t="array" ref="X99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998" spans="1:24" x14ac:dyDescent="0.25">
      <c r="A998" s="7">
        <v>536006413</v>
      </c>
      <c r="B998" t="s">
        <v>1219</v>
      </c>
      <c r="C998" t="s">
        <v>1256</v>
      </c>
      <c r="D998" s="3">
        <v>4</v>
      </c>
      <c r="E998" s="3">
        <v>82</v>
      </c>
      <c r="F998" s="3">
        <v>166</v>
      </c>
      <c r="G998" s="3">
        <v>2</v>
      </c>
      <c r="H998" s="3" t="s">
        <v>8</v>
      </c>
      <c r="I998" s="3">
        <v>13</v>
      </c>
      <c r="J998" s="3" t="str" cm="1">
        <f t="array" ref="J99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998" s="3">
        <v>11</v>
      </c>
      <c r="L998" s="3" t="str" cm="1">
        <f t="array" ref="L99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998" s="3">
        <v>7</v>
      </c>
      <c r="N998" s="3" t="str" cm="1">
        <f t="array" ref="N99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998" s="3">
        <v>13</v>
      </c>
      <c r="P998" s="3" t="str" cm="1">
        <f t="array" ref="P99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998" s="3">
        <v>13</v>
      </c>
      <c r="R998" s="3" t="str" cm="1">
        <f t="array" ref="R99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998" s="3">
        <v>13</v>
      </c>
      <c r="T998" s="3" t="str" cm="1">
        <f t="array" ref="T99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998" s="3">
        <v>0</v>
      </c>
      <c r="V998" s="3" t="str" cm="1">
        <f t="array" ref="V99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998" s="3">
        <v>12</v>
      </c>
      <c r="X998" s="3" t="str" cm="1">
        <f t="array" ref="X99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999" spans="1:24" x14ac:dyDescent="0.25">
      <c r="A999" s="7">
        <v>536004663</v>
      </c>
      <c r="B999" t="s">
        <v>1219</v>
      </c>
      <c r="C999" t="s">
        <v>1257</v>
      </c>
      <c r="D999" s="3">
        <v>10</v>
      </c>
      <c r="E999" s="3">
        <v>61</v>
      </c>
      <c r="F999" s="3">
        <v>195</v>
      </c>
      <c r="G999" s="3">
        <v>1</v>
      </c>
      <c r="H999" s="3" t="s">
        <v>7</v>
      </c>
      <c r="I999" s="3">
        <v>8</v>
      </c>
      <c r="J999" s="3" t="str" cm="1">
        <f t="array" ref="J99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Ниже базового</v>
      </c>
      <c r="K999" s="3">
        <v>11</v>
      </c>
      <c r="L999" s="3" t="str" cm="1">
        <f t="array" ref="L99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999" s="3">
        <v>10</v>
      </c>
      <c r="N999" s="3" t="str" cm="1">
        <f t="array" ref="N99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999" s="3">
        <v>12</v>
      </c>
      <c r="P999" s="3" t="str" cm="1">
        <f t="array" ref="P99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999" s="3">
        <v>7</v>
      </c>
      <c r="R999" s="3" t="str" cm="1">
        <f t="array" ref="R99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999" s="3">
        <v>0</v>
      </c>
      <c r="T999" s="3" t="str" cm="1">
        <f t="array" ref="T99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999" s="3">
        <v>6</v>
      </c>
      <c r="V999" s="3" t="str" cm="1">
        <f t="array" ref="V99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999" s="3">
        <v>7</v>
      </c>
      <c r="X999" s="3" t="str" cm="1">
        <f t="array" ref="X99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Ниже базового</v>
      </c>
    </row>
    <row r="1000" spans="1:24" x14ac:dyDescent="0.25">
      <c r="A1000" s="7">
        <v>516008525</v>
      </c>
      <c r="B1000" t="s">
        <v>1258</v>
      </c>
      <c r="C1000" t="s">
        <v>1259</v>
      </c>
      <c r="D1000" s="3">
        <v>1</v>
      </c>
      <c r="E1000" s="3">
        <v>168</v>
      </c>
      <c r="F1000" s="3">
        <v>213</v>
      </c>
      <c r="G1000" s="3">
        <v>3</v>
      </c>
      <c r="H1000" s="3" t="s">
        <v>5</v>
      </c>
      <c r="I1000" s="3">
        <v>27</v>
      </c>
      <c r="J1000" s="3" t="str" cm="1">
        <f t="array" ref="J100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000" s="3">
        <v>19</v>
      </c>
      <c r="L1000" s="3" t="str" cm="1">
        <f t="array" ref="L100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00" s="3">
        <v>15</v>
      </c>
      <c r="N1000" s="3" t="str" cm="1">
        <f t="array" ref="N100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00" s="3">
        <v>18</v>
      </c>
      <c r="P1000" s="3" t="str" cm="1">
        <f t="array" ref="P100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00" s="3">
        <v>15</v>
      </c>
      <c r="R1000" s="3" t="str" cm="1">
        <f t="array" ref="R100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00" s="3">
        <v>37</v>
      </c>
      <c r="T1000" s="3" t="str" cm="1">
        <f t="array" ref="T100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00" s="3">
        <v>12</v>
      </c>
      <c r="V1000" s="3" t="str" cm="1">
        <f t="array" ref="V100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00" s="3">
        <v>25</v>
      </c>
      <c r="X1000" s="3" t="str" cm="1">
        <f t="array" ref="X100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001" spans="1:24" x14ac:dyDescent="0.25">
      <c r="A1001" s="7">
        <v>509105454</v>
      </c>
      <c r="B1001" t="s">
        <v>1258</v>
      </c>
      <c r="C1001" t="s">
        <v>1260</v>
      </c>
      <c r="D1001" s="3">
        <v>2</v>
      </c>
      <c r="E1001" s="3">
        <v>122</v>
      </c>
      <c r="F1001" s="3">
        <v>197</v>
      </c>
      <c r="G1001" s="3">
        <v>2</v>
      </c>
      <c r="H1001" s="3" t="s">
        <v>8</v>
      </c>
      <c r="I1001" s="3">
        <v>26</v>
      </c>
      <c r="J1001" s="3" t="str" cm="1">
        <f t="array" ref="J100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01" s="3">
        <v>12</v>
      </c>
      <c r="L1001" s="3" t="str" cm="1">
        <f t="array" ref="L100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1001" s="3">
        <v>10</v>
      </c>
      <c r="N1001" s="3" t="str" cm="1">
        <f t="array" ref="N100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01" s="3">
        <v>17</v>
      </c>
      <c r="P1001" s="3" t="str" cm="1">
        <f t="array" ref="P100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01" s="3">
        <v>14</v>
      </c>
      <c r="R1001" s="3" t="str" cm="1">
        <f t="array" ref="R100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01" s="3">
        <v>15</v>
      </c>
      <c r="T1001" s="3" t="str" cm="1">
        <f t="array" ref="T100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001" s="3">
        <v>11</v>
      </c>
      <c r="V1001" s="3" t="str" cm="1">
        <f t="array" ref="V100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01" s="3">
        <v>17</v>
      </c>
      <c r="X1001" s="3" t="str" cm="1">
        <f t="array" ref="X100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02" spans="1:24" x14ac:dyDescent="0.25">
      <c r="A1002" s="7">
        <v>505008114</v>
      </c>
      <c r="B1002" t="s">
        <v>1258</v>
      </c>
      <c r="C1002" t="s">
        <v>1261</v>
      </c>
      <c r="D1002" s="3">
        <v>2</v>
      </c>
      <c r="E1002" s="3">
        <v>169</v>
      </c>
      <c r="F1002" s="3">
        <v>197</v>
      </c>
      <c r="G1002" s="3">
        <v>4</v>
      </c>
      <c r="H1002" s="3" t="s">
        <v>6</v>
      </c>
      <c r="I1002" s="3">
        <v>25</v>
      </c>
      <c r="J1002" s="3" t="str" cm="1">
        <f t="array" ref="J100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02" s="3">
        <v>17</v>
      </c>
      <c r="L1002" s="3" t="str" cm="1">
        <f t="array" ref="L100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02" s="3">
        <v>14</v>
      </c>
      <c r="N1002" s="3" t="str" cm="1">
        <f t="array" ref="N100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02" s="3">
        <v>20</v>
      </c>
      <c r="P1002" s="3" t="str" cm="1">
        <f t="array" ref="P100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002" s="3">
        <v>20</v>
      </c>
      <c r="R1002" s="3" t="str" cm="1">
        <f t="array" ref="R100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002" s="3">
        <v>33</v>
      </c>
      <c r="T1002" s="3" t="str" cm="1">
        <f t="array" ref="T100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002" s="3">
        <v>14</v>
      </c>
      <c r="V1002" s="3" t="str" cm="1">
        <f t="array" ref="V100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02" s="3">
        <v>26</v>
      </c>
      <c r="X1002" s="3" t="str" cm="1">
        <f t="array" ref="X100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003" spans="1:24" x14ac:dyDescent="0.25">
      <c r="A1003" s="7">
        <v>510008889</v>
      </c>
      <c r="B1003" t="s">
        <v>1258</v>
      </c>
      <c r="C1003" t="s">
        <v>1262</v>
      </c>
      <c r="D1003" s="3">
        <v>6</v>
      </c>
      <c r="E1003" s="3">
        <v>125</v>
      </c>
      <c r="F1003" s="3">
        <v>192</v>
      </c>
      <c r="G1003" s="3">
        <v>3</v>
      </c>
      <c r="H1003" s="3" t="s">
        <v>5</v>
      </c>
      <c r="I1003" s="3">
        <v>17</v>
      </c>
      <c r="J1003" s="3" t="str" cm="1">
        <f t="array" ref="J100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03" s="3">
        <v>12</v>
      </c>
      <c r="L1003" s="3" t="str" cm="1">
        <f t="array" ref="L100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1003" s="3">
        <v>12</v>
      </c>
      <c r="N1003" s="3" t="str" cm="1">
        <f t="array" ref="N100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03" s="3">
        <v>19</v>
      </c>
      <c r="P1003" s="3" t="str" cm="1">
        <f t="array" ref="P100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03" s="3">
        <v>15</v>
      </c>
      <c r="R1003" s="3" t="str" cm="1">
        <f t="array" ref="R100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03" s="3">
        <v>20</v>
      </c>
      <c r="T1003" s="3" t="str" cm="1">
        <f t="array" ref="T100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003" s="3">
        <v>12</v>
      </c>
      <c r="V1003" s="3" t="str" cm="1">
        <f t="array" ref="V100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03" s="3">
        <v>18</v>
      </c>
      <c r="X1003" s="3" t="str" cm="1">
        <f t="array" ref="X100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04" spans="1:24" x14ac:dyDescent="0.25">
      <c r="A1004" s="7">
        <v>532141130</v>
      </c>
      <c r="B1004" t="s">
        <v>1258</v>
      </c>
      <c r="C1004" t="s">
        <v>1263</v>
      </c>
      <c r="D1004" s="3">
        <v>6</v>
      </c>
      <c r="E1004" s="3">
        <v>119</v>
      </c>
      <c r="F1004" s="3">
        <v>192</v>
      </c>
      <c r="G1004" s="3">
        <v>3</v>
      </c>
      <c r="H1004" s="3" t="s">
        <v>5</v>
      </c>
      <c r="I1004" s="3">
        <v>16</v>
      </c>
      <c r="J1004" s="3" t="str" cm="1">
        <f t="array" ref="J100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004" s="3">
        <v>16</v>
      </c>
      <c r="L1004" s="3" t="str" cm="1">
        <f t="array" ref="L100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04" s="3">
        <v>12</v>
      </c>
      <c r="N1004" s="3" t="str" cm="1">
        <f t="array" ref="N100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04" s="3">
        <v>18</v>
      </c>
      <c r="P1004" s="3" t="str" cm="1">
        <f t="array" ref="P100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04" s="3">
        <v>13</v>
      </c>
      <c r="R1004" s="3" t="str" cm="1">
        <f t="array" ref="R100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04" s="3">
        <v>18</v>
      </c>
      <c r="T1004" s="3" t="str" cm="1">
        <f t="array" ref="T100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004" s="3">
        <v>10</v>
      </c>
      <c r="V1004" s="3" t="str" cm="1">
        <f t="array" ref="V100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04" s="3">
        <v>16</v>
      </c>
      <c r="X1004" s="3" t="str" cm="1">
        <f t="array" ref="X100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005" spans="1:24" x14ac:dyDescent="0.25">
      <c r="A1005" s="7">
        <v>505008107</v>
      </c>
      <c r="B1005" t="s">
        <v>1258</v>
      </c>
      <c r="C1005" t="s">
        <v>1264</v>
      </c>
      <c r="D1005" s="3">
        <v>1</v>
      </c>
      <c r="E1005" s="3">
        <v>123</v>
      </c>
      <c r="F1005" s="3">
        <v>213</v>
      </c>
      <c r="G1005" s="3">
        <v>1</v>
      </c>
      <c r="H1005" s="3" t="s">
        <v>7</v>
      </c>
      <c r="I1005" s="3">
        <v>21</v>
      </c>
      <c r="J1005" s="3" t="str" cm="1">
        <f t="array" ref="J100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05" s="3">
        <v>18</v>
      </c>
      <c r="L1005" s="3" t="str" cm="1">
        <f t="array" ref="L100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05" s="3">
        <v>0</v>
      </c>
      <c r="N1005" s="3" t="str" cm="1">
        <f t="array" ref="N100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1005" s="3">
        <v>19</v>
      </c>
      <c r="P1005" s="3" t="str" cm="1">
        <f t="array" ref="P100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05" s="3">
        <v>16</v>
      </c>
      <c r="R1005" s="3" t="str" cm="1">
        <f t="array" ref="R100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05" s="3">
        <v>35</v>
      </c>
      <c r="T1005" s="3" t="str" cm="1">
        <f t="array" ref="T100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05" s="3">
        <v>14</v>
      </c>
      <c r="V1005" s="3" t="str" cm="1">
        <f t="array" ref="V100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05" s="3">
        <v>0</v>
      </c>
      <c r="X1005" s="3" t="str" cm="1">
        <f t="array" ref="X100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Ниже базового</v>
      </c>
    </row>
    <row r="1006" spans="1:24" x14ac:dyDescent="0.25">
      <c r="A1006" s="7">
        <v>534029743</v>
      </c>
      <c r="B1006" t="s">
        <v>1258</v>
      </c>
      <c r="C1006" t="s">
        <v>1265</v>
      </c>
      <c r="D1006" s="3">
        <v>6</v>
      </c>
      <c r="E1006" s="3">
        <v>135</v>
      </c>
      <c r="F1006" s="3">
        <v>192</v>
      </c>
      <c r="G1006" s="3">
        <v>3</v>
      </c>
      <c r="H1006" s="3" t="s">
        <v>5</v>
      </c>
      <c r="I1006" s="3">
        <v>21</v>
      </c>
      <c r="J1006" s="3" t="str" cm="1">
        <f t="array" ref="J100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06" s="3">
        <v>19</v>
      </c>
      <c r="L1006" s="3" t="str" cm="1">
        <f t="array" ref="L100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06" s="3">
        <v>9</v>
      </c>
      <c r="N1006" s="3" t="str" cm="1">
        <f t="array" ref="N100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06" s="3">
        <v>17</v>
      </c>
      <c r="P1006" s="3" t="str" cm="1">
        <f t="array" ref="P100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06" s="3">
        <v>14</v>
      </c>
      <c r="R1006" s="3" t="str" cm="1">
        <f t="array" ref="R100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06" s="3">
        <v>23</v>
      </c>
      <c r="T1006" s="3" t="str" cm="1">
        <f t="array" ref="T100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06" s="3">
        <v>11</v>
      </c>
      <c r="V1006" s="3" t="str" cm="1">
        <f t="array" ref="V100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06" s="3">
        <v>21</v>
      </c>
      <c r="X1006" s="3" t="str" cm="1">
        <f t="array" ref="X100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07" spans="1:24" x14ac:dyDescent="0.25">
      <c r="A1007" s="7">
        <v>534029711</v>
      </c>
      <c r="B1007" t="s">
        <v>1258</v>
      </c>
      <c r="C1007" t="s">
        <v>1267</v>
      </c>
      <c r="D1007" s="3">
        <v>1</v>
      </c>
      <c r="E1007" s="3">
        <v>156</v>
      </c>
      <c r="F1007" s="3">
        <v>213</v>
      </c>
      <c r="G1007" s="3">
        <v>3</v>
      </c>
      <c r="H1007" s="3" t="s">
        <v>5</v>
      </c>
      <c r="I1007" s="3">
        <v>22</v>
      </c>
      <c r="J1007" s="3" t="str" cm="1">
        <f t="array" ref="J100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07" s="3">
        <v>17</v>
      </c>
      <c r="L1007" s="3" t="str" cm="1">
        <f t="array" ref="L100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07" s="3">
        <v>17</v>
      </c>
      <c r="N1007" s="3" t="str" cm="1">
        <f t="array" ref="N100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007" s="3">
        <v>18</v>
      </c>
      <c r="P1007" s="3" t="str" cm="1">
        <f t="array" ref="P100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07" s="3">
        <v>17</v>
      </c>
      <c r="R1007" s="3" t="str" cm="1">
        <f t="array" ref="R100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07" s="3">
        <v>31</v>
      </c>
      <c r="T1007" s="3" t="str" cm="1">
        <f t="array" ref="T100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07" s="3">
        <v>12</v>
      </c>
      <c r="V1007" s="3" t="str" cm="1">
        <f t="array" ref="V100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07" s="3">
        <v>22</v>
      </c>
      <c r="X1007" s="3" t="str" cm="1">
        <f t="array" ref="X100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08" spans="1:24" x14ac:dyDescent="0.25">
      <c r="A1008" s="7">
        <v>516008490</v>
      </c>
      <c r="B1008" t="s">
        <v>1258</v>
      </c>
      <c r="C1008" t="s">
        <v>1266</v>
      </c>
      <c r="D1008" s="3">
        <v>1</v>
      </c>
      <c r="E1008" s="3">
        <v>165</v>
      </c>
      <c r="F1008" s="3">
        <v>213</v>
      </c>
      <c r="G1008" s="3">
        <v>3</v>
      </c>
      <c r="H1008" s="3" t="s">
        <v>5</v>
      </c>
      <c r="I1008" s="3">
        <v>23</v>
      </c>
      <c r="J1008" s="3" t="str" cm="1">
        <f t="array" ref="J100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08" s="3">
        <v>19</v>
      </c>
      <c r="L1008" s="3" t="str" cm="1">
        <f t="array" ref="L100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08" s="3">
        <v>14</v>
      </c>
      <c r="N1008" s="3" t="str" cm="1">
        <f t="array" ref="N100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08" s="3">
        <v>19</v>
      </c>
      <c r="P1008" s="3" t="str" cm="1">
        <f t="array" ref="P100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08" s="3">
        <v>13</v>
      </c>
      <c r="R1008" s="3" t="str" cm="1">
        <f t="array" ref="R100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08" s="3">
        <v>38</v>
      </c>
      <c r="T1008" s="3" t="str" cm="1">
        <f t="array" ref="T100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08" s="3">
        <v>12</v>
      </c>
      <c r="V1008" s="3" t="str" cm="1">
        <f t="array" ref="V100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08" s="3">
        <v>27</v>
      </c>
      <c r="X1008" s="3" t="str" cm="1">
        <f t="array" ref="X100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009" spans="1:24" x14ac:dyDescent="0.25">
      <c r="A1009" s="7">
        <v>505007872</v>
      </c>
      <c r="B1009" t="s">
        <v>1258</v>
      </c>
      <c r="C1009" t="s">
        <v>1268</v>
      </c>
      <c r="D1009" s="3">
        <v>6</v>
      </c>
      <c r="E1009" s="3">
        <v>162</v>
      </c>
      <c r="F1009" s="3">
        <v>192</v>
      </c>
      <c r="G1009" s="3">
        <v>4</v>
      </c>
      <c r="H1009" s="3" t="s">
        <v>6</v>
      </c>
      <c r="I1009" s="3">
        <v>26</v>
      </c>
      <c r="J1009" s="3" t="str" cm="1">
        <f t="array" ref="J100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09" s="3">
        <v>16</v>
      </c>
      <c r="L1009" s="3" t="str" cm="1">
        <f t="array" ref="L100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09" s="3">
        <v>16</v>
      </c>
      <c r="N1009" s="3" t="str" cm="1">
        <f t="array" ref="N100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009" s="3">
        <v>19</v>
      </c>
      <c r="P1009" s="3" t="str" cm="1">
        <f t="array" ref="P100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09" s="3">
        <v>18</v>
      </c>
      <c r="R1009" s="3" t="str" cm="1">
        <f t="array" ref="R100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09" s="3">
        <v>30</v>
      </c>
      <c r="T1009" s="3" t="str" cm="1">
        <f t="array" ref="T100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009" s="3">
        <v>12</v>
      </c>
      <c r="V1009" s="3" t="str" cm="1">
        <f t="array" ref="V100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09" s="3">
        <v>25</v>
      </c>
      <c r="X1009" s="3" t="str" cm="1">
        <f t="array" ref="X100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010" spans="1:24" x14ac:dyDescent="0.25">
      <c r="A1010" s="7">
        <v>505008178</v>
      </c>
      <c r="B1010" t="s">
        <v>1258</v>
      </c>
      <c r="C1010" t="s">
        <v>1269</v>
      </c>
      <c r="D1010" s="3">
        <v>6</v>
      </c>
      <c r="E1010" s="3">
        <v>127</v>
      </c>
      <c r="F1010" s="3">
        <v>192</v>
      </c>
      <c r="G1010" s="3">
        <v>3</v>
      </c>
      <c r="H1010" s="3" t="s">
        <v>5</v>
      </c>
      <c r="I1010" s="3">
        <v>18</v>
      </c>
      <c r="J1010" s="3" t="str" cm="1">
        <f t="array" ref="J101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10" s="3">
        <v>14</v>
      </c>
      <c r="L1010" s="3" t="str" cm="1">
        <f t="array" ref="L101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010" s="3">
        <v>15</v>
      </c>
      <c r="N1010" s="3" t="str" cm="1">
        <f t="array" ref="N101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10" s="3">
        <v>16</v>
      </c>
      <c r="P1010" s="3" t="str" cm="1">
        <f t="array" ref="P101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10" s="3">
        <v>13</v>
      </c>
      <c r="R1010" s="3" t="str" cm="1">
        <f t="array" ref="R101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10" s="3">
        <v>25</v>
      </c>
      <c r="T1010" s="3" t="str" cm="1">
        <f t="array" ref="T101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10" s="3">
        <v>7</v>
      </c>
      <c r="V1010" s="3" t="str" cm="1">
        <f t="array" ref="V101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010" s="3">
        <v>19</v>
      </c>
      <c r="X1010" s="3" t="str" cm="1">
        <f t="array" ref="X101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11" spans="1:24" x14ac:dyDescent="0.25">
      <c r="A1011" s="7">
        <v>516008606</v>
      </c>
      <c r="B1011" t="s">
        <v>1258</v>
      </c>
      <c r="C1011" t="s">
        <v>1270</v>
      </c>
      <c r="D1011" s="3">
        <v>6</v>
      </c>
      <c r="E1011" s="3">
        <v>136</v>
      </c>
      <c r="F1011" s="3">
        <v>192</v>
      </c>
      <c r="G1011" s="3">
        <v>3</v>
      </c>
      <c r="H1011" s="3" t="s">
        <v>5</v>
      </c>
      <c r="I1011" s="3">
        <v>20</v>
      </c>
      <c r="J1011" s="3" t="str" cm="1">
        <f t="array" ref="J101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11" s="3">
        <v>19</v>
      </c>
      <c r="L1011" s="3" t="str" cm="1">
        <f t="array" ref="L101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11" s="3">
        <v>11</v>
      </c>
      <c r="N1011" s="3" t="str" cm="1">
        <f t="array" ref="N101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11" s="3">
        <v>19</v>
      </c>
      <c r="P1011" s="3" t="str" cm="1">
        <f t="array" ref="P101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11" s="3">
        <v>15</v>
      </c>
      <c r="R1011" s="3" t="str" cm="1">
        <f t="array" ref="R101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11" s="3">
        <v>24</v>
      </c>
      <c r="T1011" s="3" t="str" cm="1">
        <f t="array" ref="T101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11" s="3">
        <v>11</v>
      </c>
      <c r="V1011" s="3" t="str" cm="1">
        <f t="array" ref="V101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11" s="3">
        <v>17</v>
      </c>
      <c r="X1011" s="3" t="str" cm="1">
        <f t="array" ref="X101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12" spans="1:24" x14ac:dyDescent="0.25">
      <c r="A1012" s="7">
        <v>534034052</v>
      </c>
      <c r="B1012" t="s">
        <v>1258</v>
      </c>
      <c r="C1012" t="s">
        <v>1271</v>
      </c>
      <c r="D1012" s="3">
        <v>4</v>
      </c>
      <c r="E1012" s="3">
        <v>125</v>
      </c>
      <c r="F1012" s="3">
        <v>166</v>
      </c>
      <c r="G1012" s="3">
        <v>3</v>
      </c>
      <c r="H1012" s="3" t="s">
        <v>5</v>
      </c>
      <c r="I1012" s="3">
        <v>20</v>
      </c>
      <c r="J1012" s="3" t="str" cm="1">
        <f t="array" ref="J101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12" s="3">
        <v>17</v>
      </c>
      <c r="L1012" s="3" t="str" cm="1">
        <f t="array" ref="L101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12" s="3">
        <v>9</v>
      </c>
      <c r="N1012" s="3" t="str" cm="1">
        <f t="array" ref="N101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12" s="3">
        <v>17</v>
      </c>
      <c r="P1012" s="3" t="str" cm="1">
        <f t="array" ref="P101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12" s="3">
        <v>16</v>
      </c>
      <c r="R1012" s="3" t="str" cm="1">
        <f t="array" ref="R101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12" s="3">
        <v>24</v>
      </c>
      <c r="T1012" s="3" t="str" cm="1">
        <f t="array" ref="T101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012" s="3">
        <v>1</v>
      </c>
      <c r="V1012" s="3" t="str" cm="1">
        <f t="array" ref="V101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12" s="3">
        <v>21</v>
      </c>
      <c r="X1012" s="3" t="str" cm="1">
        <f t="array" ref="X101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13" spans="1:24" x14ac:dyDescent="0.25">
      <c r="A1013" s="7">
        <v>516008476</v>
      </c>
      <c r="B1013" t="s">
        <v>1258</v>
      </c>
      <c r="C1013" t="s">
        <v>1272</v>
      </c>
      <c r="D1013" s="3">
        <v>2</v>
      </c>
      <c r="E1013" s="3">
        <v>156</v>
      </c>
      <c r="F1013" s="3">
        <v>197</v>
      </c>
      <c r="G1013" s="3">
        <v>3</v>
      </c>
      <c r="H1013" s="3" t="s">
        <v>5</v>
      </c>
      <c r="I1013" s="3">
        <v>23</v>
      </c>
      <c r="J1013" s="3" t="str" cm="1">
        <f t="array" ref="J101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13" s="3">
        <v>18</v>
      </c>
      <c r="L1013" s="3" t="str" cm="1">
        <f t="array" ref="L101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13" s="3">
        <v>15</v>
      </c>
      <c r="N1013" s="3" t="str" cm="1">
        <f t="array" ref="N101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13" s="3">
        <v>19</v>
      </c>
      <c r="P1013" s="3" t="str" cm="1">
        <f t="array" ref="P101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13" s="3">
        <v>16</v>
      </c>
      <c r="R1013" s="3" t="str" cm="1">
        <f t="array" ref="R101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13" s="3">
        <v>28</v>
      </c>
      <c r="T1013" s="3" t="str" cm="1">
        <f t="array" ref="T101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13" s="3">
        <v>12</v>
      </c>
      <c r="V1013" s="3" t="str" cm="1">
        <f t="array" ref="V101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13" s="3">
        <v>25</v>
      </c>
      <c r="X1013" s="3" t="str" cm="1">
        <f t="array" ref="X101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014" spans="1:24" x14ac:dyDescent="0.25">
      <c r="A1014" s="7">
        <v>505005868</v>
      </c>
      <c r="B1014" t="s">
        <v>1258</v>
      </c>
      <c r="C1014" t="s">
        <v>1273</v>
      </c>
      <c r="D1014" s="3">
        <v>1</v>
      </c>
      <c r="E1014" s="3">
        <v>186</v>
      </c>
      <c r="F1014" s="3">
        <v>213</v>
      </c>
      <c r="G1014" s="3">
        <v>4</v>
      </c>
      <c r="H1014" s="3" t="s">
        <v>6</v>
      </c>
      <c r="I1014" s="3">
        <v>27</v>
      </c>
      <c r="J1014" s="3" t="str" cm="1">
        <f t="array" ref="J101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014" s="3">
        <v>21</v>
      </c>
      <c r="L1014" s="3" t="str" cm="1">
        <f t="array" ref="L101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14" s="3">
        <v>18</v>
      </c>
      <c r="N1014" s="3" t="str" cm="1">
        <f t="array" ref="N101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014" s="3">
        <v>21</v>
      </c>
      <c r="P1014" s="3" t="str" cm="1">
        <f t="array" ref="P101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014" s="3">
        <v>22</v>
      </c>
      <c r="R1014" s="3" t="str" cm="1">
        <f t="array" ref="R101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014" s="3">
        <v>37</v>
      </c>
      <c r="T1014" s="3" t="str" cm="1">
        <f t="array" ref="T101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14" s="3">
        <v>13</v>
      </c>
      <c r="V1014" s="3" t="str" cm="1">
        <f t="array" ref="V101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14" s="3">
        <v>27</v>
      </c>
      <c r="X1014" s="3" t="str" cm="1">
        <f t="array" ref="X101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015" spans="1:24" x14ac:dyDescent="0.25">
      <c r="A1015" s="7">
        <v>534029768</v>
      </c>
      <c r="B1015" t="s">
        <v>1258</v>
      </c>
      <c r="C1015" t="s">
        <v>1274</v>
      </c>
      <c r="D1015" s="3">
        <v>6</v>
      </c>
      <c r="E1015" s="3">
        <v>124</v>
      </c>
      <c r="F1015" s="3">
        <v>192</v>
      </c>
      <c r="G1015" s="3">
        <v>3</v>
      </c>
      <c r="H1015" s="3" t="s">
        <v>5</v>
      </c>
      <c r="I1015" s="3">
        <v>17</v>
      </c>
      <c r="J1015" s="3" t="str" cm="1">
        <f t="array" ref="J101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15" s="3">
        <v>17</v>
      </c>
      <c r="L1015" s="3" t="str" cm="1">
        <f t="array" ref="L101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15" s="3">
        <v>9</v>
      </c>
      <c r="N1015" s="3" t="str" cm="1">
        <f t="array" ref="N101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15" s="3">
        <v>14</v>
      </c>
      <c r="P1015" s="3" t="str" cm="1">
        <f t="array" ref="P101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015" s="3">
        <v>13</v>
      </c>
      <c r="R1015" s="3" t="str" cm="1">
        <f t="array" ref="R101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15" s="3">
        <v>22</v>
      </c>
      <c r="T1015" s="3" t="str" cm="1">
        <f t="array" ref="T101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015" s="3">
        <v>11</v>
      </c>
      <c r="V1015" s="3" t="str" cm="1">
        <f t="array" ref="V101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15" s="3">
        <v>21</v>
      </c>
      <c r="X1015" s="3" t="str" cm="1">
        <f t="array" ref="X101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16" spans="1:24" x14ac:dyDescent="0.25">
      <c r="A1016" s="7">
        <v>543013450</v>
      </c>
      <c r="B1016" t="s">
        <v>1258</v>
      </c>
      <c r="C1016" t="s">
        <v>1275</v>
      </c>
      <c r="D1016" s="3">
        <v>6</v>
      </c>
      <c r="E1016" s="3">
        <v>130</v>
      </c>
      <c r="F1016" s="3">
        <v>192</v>
      </c>
      <c r="G1016" s="3">
        <v>3</v>
      </c>
      <c r="H1016" s="3" t="s">
        <v>5</v>
      </c>
      <c r="I1016" s="3">
        <v>21</v>
      </c>
      <c r="J1016" s="3" t="str" cm="1">
        <f t="array" ref="J101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16" s="3">
        <v>17</v>
      </c>
      <c r="L1016" s="3" t="str" cm="1">
        <f t="array" ref="L101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16" s="3">
        <v>17</v>
      </c>
      <c r="N1016" s="3" t="str" cm="1">
        <f t="array" ref="N101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016" s="3">
        <v>16</v>
      </c>
      <c r="P1016" s="3" t="str" cm="1">
        <f t="array" ref="P101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16" s="3">
        <v>15</v>
      </c>
      <c r="R1016" s="3" t="str" cm="1">
        <f t="array" ref="R101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16" s="3">
        <v>21</v>
      </c>
      <c r="T1016" s="3" t="str" cm="1">
        <f t="array" ref="T101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016" s="3">
        <v>8</v>
      </c>
      <c r="V1016" s="3" t="str" cm="1">
        <f t="array" ref="V101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16" s="3">
        <v>15</v>
      </c>
      <c r="X1016" s="3" t="str" cm="1">
        <f t="array" ref="X101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017" spans="1:24" x14ac:dyDescent="0.25">
      <c r="A1017" s="7">
        <v>505006727</v>
      </c>
      <c r="B1017" t="s">
        <v>1258</v>
      </c>
      <c r="C1017" t="s">
        <v>1276</v>
      </c>
      <c r="D1017" s="3">
        <v>6</v>
      </c>
      <c r="E1017" s="3">
        <v>154</v>
      </c>
      <c r="F1017" s="3">
        <v>192</v>
      </c>
      <c r="G1017" s="3">
        <v>3</v>
      </c>
      <c r="H1017" s="3" t="s">
        <v>5</v>
      </c>
      <c r="I1017" s="3">
        <v>28</v>
      </c>
      <c r="J1017" s="3" t="str" cm="1">
        <f t="array" ref="J101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017" s="3">
        <v>18</v>
      </c>
      <c r="L1017" s="3" t="str" cm="1">
        <f t="array" ref="L101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17" s="3">
        <v>14</v>
      </c>
      <c r="N1017" s="3" t="str" cm="1">
        <f t="array" ref="N101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17" s="3">
        <v>18</v>
      </c>
      <c r="P1017" s="3" t="str" cm="1">
        <f t="array" ref="P101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17" s="3">
        <v>18</v>
      </c>
      <c r="R1017" s="3" t="str" cm="1">
        <f t="array" ref="R101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17" s="3">
        <v>23</v>
      </c>
      <c r="T1017" s="3" t="str" cm="1">
        <f t="array" ref="T101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17" s="3">
        <v>12</v>
      </c>
      <c r="V1017" s="3" t="str" cm="1">
        <f t="array" ref="V101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17" s="3">
        <v>23</v>
      </c>
      <c r="X1017" s="3" t="str" cm="1">
        <f t="array" ref="X101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18" spans="1:24" x14ac:dyDescent="0.25">
      <c r="A1018" s="7">
        <v>536008918</v>
      </c>
      <c r="B1018" t="s">
        <v>1258</v>
      </c>
      <c r="C1018" t="s">
        <v>1277</v>
      </c>
      <c r="D1018" s="3">
        <v>6</v>
      </c>
      <c r="E1018" s="3">
        <v>102</v>
      </c>
      <c r="F1018" s="3">
        <v>192</v>
      </c>
      <c r="G1018" s="3">
        <v>2</v>
      </c>
      <c r="H1018" s="3" t="s">
        <v>8</v>
      </c>
      <c r="I1018" s="3">
        <v>11</v>
      </c>
      <c r="J1018" s="3" t="str" cm="1">
        <f t="array" ref="J101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018" s="3">
        <v>13</v>
      </c>
      <c r="L1018" s="3" t="str" cm="1">
        <f t="array" ref="L101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018" s="3">
        <v>12</v>
      </c>
      <c r="N1018" s="3" t="str" cm="1">
        <f t="array" ref="N101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18" s="3">
        <v>15</v>
      </c>
      <c r="P1018" s="3" t="str" cm="1">
        <f t="array" ref="P101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018" s="3">
        <v>11</v>
      </c>
      <c r="R1018" s="3" t="str" cm="1">
        <f t="array" ref="R101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018" s="3">
        <v>18</v>
      </c>
      <c r="T1018" s="3" t="str" cm="1">
        <f t="array" ref="T101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018" s="3">
        <v>10</v>
      </c>
      <c r="V1018" s="3" t="str" cm="1">
        <f t="array" ref="V101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18" s="3">
        <v>12</v>
      </c>
      <c r="X1018" s="3" t="str" cm="1">
        <f t="array" ref="X101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019" spans="1:24" x14ac:dyDescent="0.25">
      <c r="A1019" s="7">
        <v>534029736</v>
      </c>
      <c r="B1019" t="s">
        <v>1258</v>
      </c>
      <c r="C1019" t="s">
        <v>1278</v>
      </c>
      <c r="D1019" s="3">
        <v>6</v>
      </c>
      <c r="E1019" s="3">
        <v>141</v>
      </c>
      <c r="F1019" s="3">
        <v>192</v>
      </c>
      <c r="G1019" s="3">
        <v>3</v>
      </c>
      <c r="H1019" s="3" t="s">
        <v>5</v>
      </c>
      <c r="I1019" s="3">
        <v>22</v>
      </c>
      <c r="J1019" s="3" t="str" cm="1">
        <f t="array" ref="J101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19" s="3">
        <v>21</v>
      </c>
      <c r="L1019" s="3" t="str" cm="1">
        <f t="array" ref="L101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19" s="3">
        <v>15</v>
      </c>
      <c r="N1019" s="3" t="str" cm="1">
        <f t="array" ref="N101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19" s="3">
        <v>17</v>
      </c>
      <c r="P1019" s="3" t="str" cm="1">
        <f t="array" ref="P101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19" s="3">
        <v>15</v>
      </c>
      <c r="R1019" s="3" t="str" cm="1">
        <f t="array" ref="R101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19" s="3">
        <v>22</v>
      </c>
      <c r="T1019" s="3" t="str" cm="1">
        <f t="array" ref="T101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019" s="3">
        <v>12</v>
      </c>
      <c r="V1019" s="3" t="str" cm="1">
        <f t="array" ref="V101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19" s="3">
        <v>17</v>
      </c>
      <c r="X1019" s="3" t="str" cm="1">
        <f t="array" ref="X101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20" spans="1:24" x14ac:dyDescent="0.25">
      <c r="A1020" s="7">
        <v>552004438</v>
      </c>
      <c r="B1020" t="s">
        <v>1258</v>
      </c>
      <c r="C1020" t="s">
        <v>1279</v>
      </c>
      <c r="D1020" s="3">
        <v>2</v>
      </c>
      <c r="E1020" s="3">
        <v>154</v>
      </c>
      <c r="F1020" s="3">
        <v>197</v>
      </c>
      <c r="G1020" s="3">
        <v>3</v>
      </c>
      <c r="H1020" s="3" t="s">
        <v>5</v>
      </c>
      <c r="I1020" s="3">
        <v>29</v>
      </c>
      <c r="J1020" s="3" t="str" cm="1">
        <f t="array" ref="J102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020" s="3">
        <v>16</v>
      </c>
      <c r="L1020" s="3" t="str" cm="1">
        <f t="array" ref="L102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20" s="3">
        <v>14</v>
      </c>
      <c r="N1020" s="3" t="str" cm="1">
        <f t="array" ref="N102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20" s="3">
        <v>20</v>
      </c>
      <c r="P1020" s="3" t="str" cm="1">
        <f t="array" ref="P102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020" s="3">
        <v>17</v>
      </c>
      <c r="R1020" s="3" t="str" cm="1">
        <f t="array" ref="R102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20" s="3">
        <v>26</v>
      </c>
      <c r="T1020" s="3" t="str" cm="1">
        <f t="array" ref="T102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20" s="3">
        <v>11</v>
      </c>
      <c r="V1020" s="3" t="str" cm="1">
        <f t="array" ref="V102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20" s="3">
        <v>21</v>
      </c>
      <c r="X1020" s="3" t="str" cm="1">
        <f t="array" ref="X102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21" spans="1:24" x14ac:dyDescent="0.25">
      <c r="A1021" s="7">
        <v>532140961</v>
      </c>
      <c r="B1021" t="s">
        <v>1258</v>
      </c>
      <c r="C1021" t="s">
        <v>1280</v>
      </c>
      <c r="D1021" s="3">
        <v>6</v>
      </c>
      <c r="E1021" s="3">
        <v>139</v>
      </c>
      <c r="F1021" s="3">
        <v>192</v>
      </c>
      <c r="G1021" s="3">
        <v>3</v>
      </c>
      <c r="H1021" s="3" t="s">
        <v>5</v>
      </c>
      <c r="I1021" s="3">
        <v>23</v>
      </c>
      <c r="J1021" s="3" t="str" cm="1">
        <f t="array" ref="J102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21" s="3">
        <v>17</v>
      </c>
      <c r="L1021" s="3" t="str" cm="1">
        <f t="array" ref="L102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21" s="3">
        <v>13</v>
      </c>
      <c r="N1021" s="3" t="str" cm="1">
        <f t="array" ref="N102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21" s="3">
        <v>18</v>
      </c>
      <c r="P1021" s="3" t="str" cm="1">
        <f t="array" ref="P102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21" s="3">
        <v>15</v>
      </c>
      <c r="R1021" s="3" t="str" cm="1">
        <f t="array" ref="R102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21" s="3">
        <v>21</v>
      </c>
      <c r="T1021" s="3" t="str" cm="1">
        <f t="array" ref="T102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021" s="3">
        <v>11</v>
      </c>
      <c r="V1021" s="3" t="str" cm="1">
        <f t="array" ref="V102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21" s="3">
        <v>21</v>
      </c>
      <c r="X1021" s="3" t="str" cm="1">
        <f t="array" ref="X102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22" spans="1:24" x14ac:dyDescent="0.25">
      <c r="A1022" s="7">
        <v>546019683</v>
      </c>
      <c r="B1022" t="s">
        <v>1258</v>
      </c>
      <c r="C1022" t="s">
        <v>1281</v>
      </c>
      <c r="D1022" s="3">
        <v>5</v>
      </c>
      <c r="E1022" s="3">
        <v>157</v>
      </c>
      <c r="F1022" s="3">
        <v>208</v>
      </c>
      <c r="G1022" s="3">
        <v>3</v>
      </c>
      <c r="H1022" s="3" t="s">
        <v>5</v>
      </c>
      <c r="I1022" s="3">
        <v>23</v>
      </c>
      <c r="J1022" s="3" t="str" cm="1">
        <f t="array" ref="J102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22" s="3">
        <v>19</v>
      </c>
      <c r="L1022" s="3" t="str" cm="1">
        <f t="array" ref="L102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22" s="3">
        <v>14</v>
      </c>
      <c r="N1022" s="3" t="str" cm="1">
        <f t="array" ref="N102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22" s="3">
        <v>19</v>
      </c>
      <c r="P1022" s="3" t="str" cm="1">
        <f t="array" ref="P102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22" s="3">
        <v>13</v>
      </c>
      <c r="R1022" s="3" t="str" cm="1">
        <f t="array" ref="R102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22" s="3">
        <v>37</v>
      </c>
      <c r="T1022" s="3" t="str" cm="1">
        <f t="array" ref="T102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022" s="3">
        <v>12</v>
      </c>
      <c r="V1022" s="3" t="str" cm="1">
        <f t="array" ref="V102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22" s="3">
        <v>20</v>
      </c>
      <c r="X1022" s="3" t="str" cm="1">
        <f t="array" ref="X102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23" spans="1:24" x14ac:dyDescent="0.25">
      <c r="A1023" s="7">
        <v>532140993</v>
      </c>
      <c r="B1023" t="s">
        <v>1258</v>
      </c>
      <c r="C1023" t="s">
        <v>1282</v>
      </c>
      <c r="D1023" s="3">
        <v>2</v>
      </c>
      <c r="E1023" s="3">
        <v>142</v>
      </c>
      <c r="F1023" s="3">
        <v>197</v>
      </c>
      <c r="G1023" s="3">
        <v>3</v>
      </c>
      <c r="H1023" s="3" t="s">
        <v>5</v>
      </c>
      <c r="I1023" s="3">
        <v>19</v>
      </c>
      <c r="J1023" s="3" t="str" cm="1">
        <f t="array" ref="J102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23" s="3">
        <v>15</v>
      </c>
      <c r="L1023" s="3" t="str" cm="1">
        <f t="array" ref="L102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023" s="3">
        <v>14</v>
      </c>
      <c r="N1023" s="3" t="str" cm="1">
        <f t="array" ref="N102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23" s="3">
        <v>19</v>
      </c>
      <c r="P1023" s="3" t="str" cm="1">
        <f t="array" ref="P102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23" s="3">
        <v>16</v>
      </c>
      <c r="R1023" s="3" t="str" cm="1">
        <f t="array" ref="R102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23" s="3">
        <v>28</v>
      </c>
      <c r="T1023" s="3" t="str" cm="1">
        <f t="array" ref="T102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23" s="3">
        <v>13</v>
      </c>
      <c r="V1023" s="3" t="str" cm="1">
        <f t="array" ref="V102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23" s="3">
        <v>18</v>
      </c>
      <c r="X1023" s="3" t="str" cm="1">
        <f t="array" ref="X102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24" spans="1:24" x14ac:dyDescent="0.25">
      <c r="A1024" s="7">
        <v>532140714</v>
      </c>
      <c r="B1024" t="s">
        <v>1258</v>
      </c>
      <c r="C1024" t="s">
        <v>1283</v>
      </c>
      <c r="D1024" s="3">
        <v>1</v>
      </c>
      <c r="E1024" s="3">
        <v>150</v>
      </c>
      <c r="F1024" s="3">
        <v>213</v>
      </c>
      <c r="G1024" s="3">
        <v>3</v>
      </c>
      <c r="H1024" s="3" t="s">
        <v>5</v>
      </c>
      <c r="I1024" s="3">
        <v>20</v>
      </c>
      <c r="J1024" s="3" t="str" cm="1">
        <f t="array" ref="J102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24" s="3">
        <v>16</v>
      </c>
      <c r="L1024" s="3" t="str" cm="1">
        <f t="array" ref="L102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24" s="3">
        <v>14</v>
      </c>
      <c r="N1024" s="3" t="str" cm="1">
        <f t="array" ref="N102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24" s="3">
        <v>18</v>
      </c>
      <c r="P1024" s="3" t="str" cm="1">
        <f t="array" ref="P102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24" s="3">
        <v>14</v>
      </c>
      <c r="R1024" s="3" t="str" cm="1">
        <f t="array" ref="R102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24" s="3">
        <v>35</v>
      </c>
      <c r="T1024" s="3" t="str" cm="1">
        <f t="array" ref="T102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24" s="3">
        <v>11</v>
      </c>
      <c r="V1024" s="3" t="str" cm="1">
        <f t="array" ref="V102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24" s="3">
        <v>22</v>
      </c>
      <c r="X1024" s="3" t="str" cm="1">
        <f t="array" ref="X102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25" spans="1:24" x14ac:dyDescent="0.25">
      <c r="A1025" s="7">
        <v>503005870</v>
      </c>
      <c r="B1025" t="s">
        <v>1258</v>
      </c>
      <c r="C1025" t="s">
        <v>1284</v>
      </c>
      <c r="D1025" s="3">
        <v>1</v>
      </c>
      <c r="E1025" s="3">
        <v>178</v>
      </c>
      <c r="F1025" s="3">
        <v>213</v>
      </c>
      <c r="G1025" s="3">
        <v>4</v>
      </c>
      <c r="H1025" s="3" t="s">
        <v>6</v>
      </c>
      <c r="I1025" s="3">
        <v>26</v>
      </c>
      <c r="J1025" s="3" t="str" cm="1">
        <f t="array" ref="J102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25" s="3">
        <v>21</v>
      </c>
      <c r="L1025" s="3" t="str" cm="1">
        <f t="array" ref="L102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25" s="3">
        <v>15</v>
      </c>
      <c r="N1025" s="3" t="str" cm="1">
        <f t="array" ref="N102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25" s="3">
        <v>21</v>
      </c>
      <c r="P1025" s="3" t="str" cm="1">
        <f t="array" ref="P102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025" s="3">
        <v>17</v>
      </c>
      <c r="R1025" s="3" t="str" cm="1">
        <f t="array" ref="R102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25" s="3">
        <v>41</v>
      </c>
      <c r="T1025" s="3" t="str" cm="1">
        <f t="array" ref="T102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025" s="3">
        <v>12</v>
      </c>
      <c r="V1025" s="3" t="str" cm="1">
        <f t="array" ref="V102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25" s="3">
        <v>25</v>
      </c>
      <c r="X1025" s="3" t="str" cm="1">
        <f t="array" ref="X102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026" spans="1:24" x14ac:dyDescent="0.25">
      <c r="A1026" s="7">
        <v>505008121</v>
      </c>
      <c r="B1026" t="s">
        <v>1258</v>
      </c>
      <c r="C1026" t="s">
        <v>1285</v>
      </c>
      <c r="D1026" s="3">
        <v>6</v>
      </c>
      <c r="E1026" s="3">
        <v>128</v>
      </c>
      <c r="F1026" s="3">
        <v>192</v>
      </c>
      <c r="G1026" s="3">
        <v>3</v>
      </c>
      <c r="H1026" s="3" t="s">
        <v>5</v>
      </c>
      <c r="I1026" s="3">
        <v>19</v>
      </c>
      <c r="J1026" s="3" t="str" cm="1">
        <f t="array" ref="J102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26" s="3">
        <v>15</v>
      </c>
      <c r="L1026" s="3" t="str" cm="1">
        <f t="array" ref="L102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026" s="3">
        <v>13</v>
      </c>
      <c r="N1026" s="3" t="str" cm="1">
        <f t="array" ref="N102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26" s="3">
        <v>16</v>
      </c>
      <c r="P1026" s="3" t="str" cm="1">
        <f t="array" ref="P102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26" s="3">
        <v>14</v>
      </c>
      <c r="R1026" s="3" t="str" cm="1">
        <f t="array" ref="R102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26" s="3">
        <v>23</v>
      </c>
      <c r="T1026" s="3" t="str" cm="1">
        <f t="array" ref="T102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26" s="3">
        <v>11</v>
      </c>
      <c r="V1026" s="3" t="str" cm="1">
        <f t="array" ref="V102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26" s="3">
        <v>17</v>
      </c>
      <c r="X1026" s="3" t="str" cm="1">
        <f t="array" ref="X102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27" spans="1:24" x14ac:dyDescent="0.25">
      <c r="A1027" s="7">
        <v>505007858</v>
      </c>
      <c r="B1027" t="s">
        <v>1258</v>
      </c>
      <c r="C1027" t="s">
        <v>1286</v>
      </c>
      <c r="D1027" s="3">
        <v>2</v>
      </c>
      <c r="E1027" s="3">
        <v>143</v>
      </c>
      <c r="F1027" s="3">
        <v>197</v>
      </c>
      <c r="G1027" s="3">
        <v>3</v>
      </c>
      <c r="H1027" s="3" t="s">
        <v>5</v>
      </c>
      <c r="I1027" s="3">
        <v>20</v>
      </c>
      <c r="J1027" s="3" t="str" cm="1">
        <f t="array" ref="J102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27" s="3">
        <v>19</v>
      </c>
      <c r="L1027" s="3" t="str" cm="1">
        <f t="array" ref="L102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27" s="3">
        <v>15</v>
      </c>
      <c r="N1027" s="3" t="str" cm="1">
        <f t="array" ref="N102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27" s="3">
        <v>20</v>
      </c>
      <c r="P1027" s="3" t="str" cm="1">
        <f t="array" ref="P102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027" s="3">
        <v>17</v>
      </c>
      <c r="R1027" s="3" t="str" cm="1">
        <f t="array" ref="R102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27" s="3">
        <v>24</v>
      </c>
      <c r="T1027" s="3" t="str" cm="1">
        <f t="array" ref="T102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27" s="3">
        <v>12</v>
      </c>
      <c r="V1027" s="3" t="str" cm="1">
        <f t="array" ref="V102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27" s="3">
        <v>16</v>
      </c>
      <c r="X1027" s="3" t="str" cm="1">
        <f t="array" ref="X102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028" spans="1:24" x14ac:dyDescent="0.25">
      <c r="A1028" s="7">
        <v>532002721</v>
      </c>
      <c r="B1028" t="s">
        <v>1258</v>
      </c>
      <c r="C1028" t="s">
        <v>1287</v>
      </c>
      <c r="D1028" s="3">
        <v>6</v>
      </c>
      <c r="E1028" s="3">
        <v>143</v>
      </c>
      <c r="F1028" s="3">
        <v>192</v>
      </c>
      <c r="G1028" s="3">
        <v>3</v>
      </c>
      <c r="H1028" s="3" t="s">
        <v>5</v>
      </c>
      <c r="I1028" s="3">
        <v>21</v>
      </c>
      <c r="J1028" s="3" t="str" cm="1">
        <f t="array" ref="J102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28" s="3">
        <v>17</v>
      </c>
      <c r="L1028" s="3" t="str" cm="1">
        <f t="array" ref="L102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28" s="3">
        <v>14</v>
      </c>
      <c r="N1028" s="3" t="str" cm="1">
        <f t="array" ref="N102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28" s="3">
        <v>19</v>
      </c>
      <c r="P1028" s="3" t="str" cm="1">
        <f t="array" ref="P102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28" s="3">
        <v>16</v>
      </c>
      <c r="R1028" s="3" t="str" cm="1">
        <f t="array" ref="R102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28" s="3">
        <v>26</v>
      </c>
      <c r="T1028" s="3" t="str" cm="1">
        <f t="array" ref="T102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28" s="3">
        <v>11</v>
      </c>
      <c r="V1028" s="3" t="str" cm="1">
        <f t="array" ref="V102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28" s="3">
        <v>19</v>
      </c>
      <c r="X1028" s="3" t="str" cm="1">
        <f t="array" ref="X102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29" spans="1:24" x14ac:dyDescent="0.25">
      <c r="A1029" s="7">
        <v>505007992</v>
      </c>
      <c r="B1029" t="s">
        <v>1258</v>
      </c>
      <c r="C1029" t="s">
        <v>1288</v>
      </c>
      <c r="D1029" s="3">
        <v>6</v>
      </c>
      <c r="E1029" s="3">
        <v>129</v>
      </c>
      <c r="F1029" s="3">
        <v>192</v>
      </c>
      <c r="G1029" s="3">
        <v>2</v>
      </c>
      <c r="H1029" s="3" t="s">
        <v>8</v>
      </c>
      <c r="I1029" s="3">
        <v>15</v>
      </c>
      <c r="J1029" s="3" t="str" cm="1">
        <f t="array" ref="J102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029" s="3">
        <v>16</v>
      </c>
      <c r="L1029" s="3" t="str" cm="1">
        <f t="array" ref="L102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29" s="3">
        <v>14</v>
      </c>
      <c r="N1029" s="3" t="str" cm="1">
        <f t="array" ref="N102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29" s="3">
        <v>18</v>
      </c>
      <c r="P1029" s="3" t="str" cm="1">
        <f t="array" ref="P102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29" s="3">
        <v>16</v>
      </c>
      <c r="R1029" s="3" t="str" cm="1">
        <f t="array" ref="R102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29" s="3">
        <v>20</v>
      </c>
      <c r="T1029" s="3" t="str" cm="1">
        <f t="array" ref="T102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029" s="3">
        <v>12</v>
      </c>
      <c r="V1029" s="3" t="str" cm="1">
        <f t="array" ref="V102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29" s="3">
        <v>18</v>
      </c>
      <c r="X1029" s="3" t="str" cm="1">
        <f t="array" ref="X102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30" spans="1:24" x14ac:dyDescent="0.25">
      <c r="A1030" s="7">
        <v>505008403</v>
      </c>
      <c r="B1030" t="s">
        <v>1258</v>
      </c>
      <c r="C1030" t="s">
        <v>1289</v>
      </c>
      <c r="D1030" s="3">
        <v>1</v>
      </c>
      <c r="E1030" s="3">
        <v>147</v>
      </c>
      <c r="F1030" s="3">
        <v>213</v>
      </c>
      <c r="G1030" s="3">
        <v>3</v>
      </c>
      <c r="H1030" s="3" t="s">
        <v>5</v>
      </c>
      <c r="I1030" s="3">
        <v>21</v>
      </c>
      <c r="J1030" s="3" t="str" cm="1">
        <f t="array" ref="J103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30" s="3">
        <v>17</v>
      </c>
      <c r="L1030" s="3" t="str" cm="1">
        <f t="array" ref="L103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30" s="3">
        <v>15</v>
      </c>
      <c r="N1030" s="3" t="str" cm="1">
        <f t="array" ref="N103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30" s="3">
        <v>18</v>
      </c>
      <c r="P1030" s="3" t="str" cm="1">
        <f t="array" ref="P103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30" s="3">
        <v>14</v>
      </c>
      <c r="R1030" s="3" t="str" cm="1">
        <f t="array" ref="R103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30" s="3">
        <v>27</v>
      </c>
      <c r="T1030" s="3" t="str" cm="1">
        <f t="array" ref="T103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030" s="3">
        <v>11</v>
      </c>
      <c r="V1030" s="3" t="str" cm="1">
        <f t="array" ref="V103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30" s="3">
        <v>24</v>
      </c>
      <c r="X1030" s="3" t="str" cm="1">
        <f t="array" ref="X103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31" spans="1:24" x14ac:dyDescent="0.25">
      <c r="A1031" s="7">
        <v>505054880</v>
      </c>
      <c r="B1031" t="s">
        <v>1258</v>
      </c>
      <c r="C1031" t="s">
        <v>1290</v>
      </c>
      <c r="D1031" s="3">
        <v>6</v>
      </c>
      <c r="E1031" s="3">
        <v>148</v>
      </c>
      <c r="F1031" s="3">
        <v>192</v>
      </c>
      <c r="G1031" s="3">
        <v>3</v>
      </c>
      <c r="H1031" s="3" t="s">
        <v>5</v>
      </c>
      <c r="I1031" s="3">
        <v>23</v>
      </c>
      <c r="J1031" s="3" t="str" cm="1">
        <f t="array" ref="J103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31" s="3">
        <v>21</v>
      </c>
      <c r="L1031" s="3" t="str" cm="1">
        <f t="array" ref="L103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31" s="3">
        <v>14</v>
      </c>
      <c r="N1031" s="3" t="str" cm="1">
        <f t="array" ref="N103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31" s="3">
        <v>20</v>
      </c>
      <c r="P1031" s="3" t="str" cm="1">
        <f t="array" ref="P103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031" s="3">
        <v>17</v>
      </c>
      <c r="R1031" s="3" t="str" cm="1">
        <f t="array" ref="R103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31" s="3">
        <v>21</v>
      </c>
      <c r="T1031" s="3" t="str" cm="1">
        <f t="array" ref="T103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031" s="3">
        <v>11</v>
      </c>
      <c r="V1031" s="3" t="str" cm="1">
        <f t="array" ref="V103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31" s="3">
        <v>21</v>
      </c>
      <c r="X1031" s="3" t="str" cm="1">
        <f t="array" ref="X103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32" spans="1:24" x14ac:dyDescent="0.25">
      <c r="A1032" s="7">
        <v>505008347</v>
      </c>
      <c r="B1032" t="s">
        <v>1258</v>
      </c>
      <c r="C1032" t="s">
        <v>1291</v>
      </c>
      <c r="D1032" s="3">
        <v>5</v>
      </c>
      <c r="E1032" s="3">
        <v>148</v>
      </c>
      <c r="F1032" s="3">
        <v>208</v>
      </c>
      <c r="G1032" s="3">
        <v>3</v>
      </c>
      <c r="H1032" s="3" t="s">
        <v>5</v>
      </c>
      <c r="I1032" s="3">
        <v>24</v>
      </c>
      <c r="J1032" s="3" t="str" cm="1">
        <f t="array" ref="J103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32" s="3">
        <v>17</v>
      </c>
      <c r="L1032" s="3" t="str" cm="1">
        <f t="array" ref="L103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32" s="3">
        <v>13</v>
      </c>
      <c r="N1032" s="3" t="str" cm="1">
        <f t="array" ref="N103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32" s="3">
        <v>19</v>
      </c>
      <c r="P1032" s="3" t="str" cm="1">
        <f t="array" ref="P103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32" s="3">
        <v>14</v>
      </c>
      <c r="R1032" s="3" t="str" cm="1">
        <f t="array" ref="R103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32" s="3">
        <v>27</v>
      </c>
      <c r="T1032" s="3" t="str" cm="1">
        <f t="array" ref="T103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32" s="3">
        <v>12</v>
      </c>
      <c r="V1032" s="3" t="str" cm="1">
        <f t="array" ref="V103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32" s="3">
        <v>22</v>
      </c>
      <c r="X1032" s="3" t="str" cm="1">
        <f t="array" ref="X103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33" spans="1:24" x14ac:dyDescent="0.25">
      <c r="A1033" s="7">
        <v>547001417</v>
      </c>
      <c r="B1033" t="s">
        <v>1258</v>
      </c>
      <c r="C1033" t="s">
        <v>1292</v>
      </c>
      <c r="D1033" s="3">
        <v>1</v>
      </c>
      <c r="E1033" s="3">
        <v>172</v>
      </c>
      <c r="F1033" s="3">
        <v>213</v>
      </c>
      <c r="G1033" s="3">
        <v>3</v>
      </c>
      <c r="H1033" s="3" t="s">
        <v>5</v>
      </c>
      <c r="I1033" s="3">
        <v>25</v>
      </c>
      <c r="J1033" s="3" t="str" cm="1">
        <f t="array" ref="J103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33" s="3">
        <v>20</v>
      </c>
      <c r="L1033" s="3" t="str" cm="1">
        <f t="array" ref="L103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33" s="3">
        <v>16</v>
      </c>
      <c r="N1033" s="3" t="str" cm="1">
        <f t="array" ref="N103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33" s="3">
        <v>20</v>
      </c>
      <c r="P1033" s="3" t="str" cm="1">
        <f t="array" ref="P103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033" s="3">
        <v>18</v>
      </c>
      <c r="R1033" s="3" t="str" cm="1">
        <f t="array" ref="R103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33" s="3">
        <v>37</v>
      </c>
      <c r="T1033" s="3" t="str" cm="1">
        <f t="array" ref="T103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33" s="3">
        <v>14</v>
      </c>
      <c r="V1033" s="3" t="str" cm="1">
        <f t="array" ref="V103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33" s="3">
        <v>22</v>
      </c>
      <c r="X1033" s="3" t="str" cm="1">
        <f t="array" ref="X103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34" spans="1:24" x14ac:dyDescent="0.25">
      <c r="A1034" s="7">
        <v>508008641</v>
      </c>
      <c r="B1034" t="s">
        <v>1258</v>
      </c>
      <c r="C1034" t="s">
        <v>1293</v>
      </c>
      <c r="D1034" s="3">
        <v>6</v>
      </c>
      <c r="E1034" s="3">
        <v>124</v>
      </c>
      <c r="F1034" s="3">
        <v>192</v>
      </c>
      <c r="G1034" s="3">
        <v>3</v>
      </c>
      <c r="H1034" s="3" t="s">
        <v>5</v>
      </c>
      <c r="I1034" s="3">
        <v>18</v>
      </c>
      <c r="J1034" s="3" t="str" cm="1">
        <f t="array" ref="J103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34" s="3">
        <v>15</v>
      </c>
      <c r="L1034" s="3" t="str" cm="1">
        <f t="array" ref="L103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034" s="3">
        <v>11</v>
      </c>
      <c r="N1034" s="3" t="str" cm="1">
        <f t="array" ref="N103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34" s="3">
        <v>17</v>
      </c>
      <c r="P1034" s="3" t="str" cm="1">
        <f t="array" ref="P103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34" s="3">
        <v>12</v>
      </c>
      <c r="R1034" s="3" t="str" cm="1">
        <f t="array" ref="R103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034" s="3">
        <v>20</v>
      </c>
      <c r="T1034" s="3" t="str" cm="1">
        <f t="array" ref="T103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034" s="3">
        <v>11</v>
      </c>
      <c r="V1034" s="3" t="str" cm="1">
        <f t="array" ref="V103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34" s="3">
        <v>20</v>
      </c>
      <c r="X1034" s="3" t="str" cm="1">
        <f t="array" ref="X103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35" spans="1:24" x14ac:dyDescent="0.25">
      <c r="A1035" s="7">
        <v>532140986</v>
      </c>
      <c r="B1035" t="s">
        <v>1258</v>
      </c>
      <c r="C1035" t="s">
        <v>1294</v>
      </c>
      <c r="D1035" s="3">
        <v>2</v>
      </c>
      <c r="E1035" s="3">
        <v>159</v>
      </c>
      <c r="F1035" s="3">
        <v>197</v>
      </c>
      <c r="G1035" s="3">
        <v>3</v>
      </c>
      <c r="H1035" s="3" t="s">
        <v>5</v>
      </c>
      <c r="I1035" s="3">
        <v>23</v>
      </c>
      <c r="J1035" s="3" t="str" cm="1">
        <f t="array" ref="J103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35" s="3">
        <v>19</v>
      </c>
      <c r="L1035" s="3" t="str" cm="1">
        <f t="array" ref="L103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35" s="3">
        <v>16</v>
      </c>
      <c r="N1035" s="3" t="str" cm="1">
        <f t="array" ref="N103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035" s="3">
        <v>20</v>
      </c>
      <c r="P1035" s="3" t="str" cm="1">
        <f t="array" ref="P103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035" s="3">
        <v>16</v>
      </c>
      <c r="R1035" s="3" t="str" cm="1">
        <f t="array" ref="R103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35" s="3">
        <v>29</v>
      </c>
      <c r="T1035" s="3" t="str" cm="1">
        <f t="array" ref="T103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35" s="3">
        <v>12</v>
      </c>
      <c r="V1035" s="3" t="str" cm="1">
        <f t="array" ref="V103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35" s="3">
        <v>24</v>
      </c>
      <c r="X1035" s="3" t="str" cm="1">
        <f t="array" ref="X103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36" spans="1:24" x14ac:dyDescent="0.25">
      <c r="A1036" s="7">
        <v>531003881</v>
      </c>
      <c r="B1036" t="s">
        <v>1258</v>
      </c>
      <c r="C1036" t="s">
        <v>1295</v>
      </c>
      <c r="D1036" s="3">
        <v>2</v>
      </c>
      <c r="E1036" s="3">
        <v>166</v>
      </c>
      <c r="F1036" s="3">
        <v>197</v>
      </c>
      <c r="G1036" s="3">
        <v>4</v>
      </c>
      <c r="H1036" s="3" t="s">
        <v>6</v>
      </c>
      <c r="I1036" s="3">
        <v>29</v>
      </c>
      <c r="J1036" s="3" t="str" cm="1">
        <f t="array" ref="J103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036" s="3">
        <v>21</v>
      </c>
      <c r="L1036" s="3" t="str" cm="1">
        <f t="array" ref="L103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36" s="3">
        <v>16</v>
      </c>
      <c r="N1036" s="3" t="str" cm="1">
        <f t="array" ref="N103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036" s="3">
        <v>20</v>
      </c>
      <c r="P1036" s="3" t="str" cm="1">
        <f t="array" ref="P103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036" s="3">
        <v>15</v>
      </c>
      <c r="R1036" s="3" t="str" cm="1">
        <f t="array" ref="R103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36" s="3">
        <v>28</v>
      </c>
      <c r="T1036" s="3" t="str" cm="1">
        <f t="array" ref="T103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36" s="3">
        <v>12</v>
      </c>
      <c r="V1036" s="3" t="str" cm="1">
        <f t="array" ref="V103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36" s="3">
        <v>25</v>
      </c>
      <c r="X1036" s="3" t="str" cm="1">
        <f t="array" ref="X103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037" spans="1:24" x14ac:dyDescent="0.25">
      <c r="A1037" s="7">
        <v>516008469</v>
      </c>
      <c r="B1037" t="s">
        <v>1258</v>
      </c>
      <c r="C1037" t="s">
        <v>1296</v>
      </c>
      <c r="D1037" s="3">
        <v>2</v>
      </c>
      <c r="E1037" s="3">
        <v>157</v>
      </c>
      <c r="F1037" s="3">
        <v>197</v>
      </c>
      <c r="G1037" s="3">
        <v>3</v>
      </c>
      <c r="H1037" s="3" t="s">
        <v>5</v>
      </c>
      <c r="I1037" s="3">
        <v>28</v>
      </c>
      <c r="J1037" s="3" t="str" cm="1">
        <f t="array" ref="J103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037" s="3">
        <v>17</v>
      </c>
      <c r="L1037" s="3" t="str" cm="1">
        <f t="array" ref="L103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37" s="3">
        <v>15</v>
      </c>
      <c r="N1037" s="3" t="str" cm="1">
        <f t="array" ref="N103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37" s="3">
        <v>20</v>
      </c>
      <c r="P1037" s="3" t="str" cm="1">
        <f t="array" ref="P103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037" s="3">
        <v>16</v>
      </c>
      <c r="R1037" s="3" t="str" cm="1">
        <f t="array" ref="R103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37" s="3">
        <v>24</v>
      </c>
      <c r="T1037" s="3" t="str" cm="1">
        <f t="array" ref="T103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37" s="3">
        <v>13</v>
      </c>
      <c r="V1037" s="3" t="str" cm="1">
        <f t="array" ref="V103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37" s="3">
        <v>24</v>
      </c>
      <c r="X1037" s="3" t="str" cm="1">
        <f t="array" ref="X103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38" spans="1:24" x14ac:dyDescent="0.25">
      <c r="A1038" s="7">
        <v>505008202</v>
      </c>
      <c r="B1038" t="s">
        <v>1258</v>
      </c>
      <c r="C1038" t="s">
        <v>1297</v>
      </c>
      <c r="D1038" s="3">
        <v>2</v>
      </c>
      <c r="E1038" s="3">
        <v>148</v>
      </c>
      <c r="F1038" s="3">
        <v>197</v>
      </c>
      <c r="G1038" s="3">
        <v>3</v>
      </c>
      <c r="H1038" s="3" t="s">
        <v>5</v>
      </c>
      <c r="I1038" s="3">
        <v>18</v>
      </c>
      <c r="J1038" s="3" t="str" cm="1">
        <f t="array" ref="J103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38" s="3">
        <v>20</v>
      </c>
      <c r="L1038" s="3" t="str" cm="1">
        <f t="array" ref="L103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38" s="3">
        <v>13</v>
      </c>
      <c r="N1038" s="3" t="str" cm="1">
        <f t="array" ref="N103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38" s="3">
        <v>22</v>
      </c>
      <c r="P1038" s="3" t="str" cm="1">
        <f t="array" ref="P103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038" s="3">
        <v>13</v>
      </c>
      <c r="R1038" s="3" t="str" cm="1">
        <f t="array" ref="R103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38" s="3">
        <v>27</v>
      </c>
      <c r="T1038" s="3" t="str" cm="1">
        <f t="array" ref="T103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38" s="3">
        <v>12</v>
      </c>
      <c r="V1038" s="3" t="str" cm="1">
        <f t="array" ref="V103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38" s="3">
        <v>23</v>
      </c>
      <c r="X1038" s="3" t="str" cm="1">
        <f t="array" ref="X103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39" spans="1:24" x14ac:dyDescent="0.25">
      <c r="A1039" s="7">
        <v>508005841</v>
      </c>
      <c r="B1039" t="s">
        <v>1258</v>
      </c>
      <c r="C1039" t="s">
        <v>1298</v>
      </c>
      <c r="D1039" s="3">
        <v>1</v>
      </c>
      <c r="E1039" s="3">
        <v>175</v>
      </c>
      <c r="F1039" s="3">
        <v>213</v>
      </c>
      <c r="G1039" s="3">
        <v>4</v>
      </c>
      <c r="H1039" s="3" t="s">
        <v>6</v>
      </c>
      <c r="I1039" s="3">
        <v>24</v>
      </c>
      <c r="J1039" s="3" t="str" cm="1">
        <f t="array" ref="J103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39" s="3">
        <v>20</v>
      </c>
      <c r="L1039" s="3" t="str" cm="1">
        <f t="array" ref="L103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39" s="3">
        <v>15</v>
      </c>
      <c r="N1039" s="3" t="str" cm="1">
        <f t="array" ref="N103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39" s="3">
        <v>21</v>
      </c>
      <c r="P1039" s="3" t="str" cm="1">
        <f t="array" ref="P103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039" s="3">
        <v>20</v>
      </c>
      <c r="R1039" s="3" t="str" cm="1">
        <f t="array" ref="R103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39" s="3">
        <v>38</v>
      </c>
      <c r="T1039" s="3" t="str" cm="1">
        <f t="array" ref="T103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39" s="3">
        <v>13</v>
      </c>
      <c r="V1039" s="3" t="str" cm="1">
        <f t="array" ref="V103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39" s="3">
        <v>24</v>
      </c>
      <c r="X1039" s="3" t="str" cm="1">
        <f t="array" ref="X103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40" spans="1:24" x14ac:dyDescent="0.25">
      <c r="A1040" s="7">
        <v>532140873</v>
      </c>
      <c r="B1040" t="s">
        <v>1258</v>
      </c>
      <c r="C1040" t="s">
        <v>1300</v>
      </c>
      <c r="D1040" s="3">
        <v>2</v>
      </c>
      <c r="E1040" s="3">
        <v>147</v>
      </c>
      <c r="F1040" s="3">
        <v>197</v>
      </c>
      <c r="G1040" s="3">
        <v>3</v>
      </c>
      <c r="H1040" s="3" t="s">
        <v>5</v>
      </c>
      <c r="I1040" s="3">
        <v>24</v>
      </c>
      <c r="J1040" s="3" t="str" cm="1">
        <f t="array" ref="J104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40" s="3">
        <v>16</v>
      </c>
      <c r="L1040" s="3" t="str" cm="1">
        <f t="array" ref="L104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40" s="3">
        <v>13</v>
      </c>
      <c r="N1040" s="3" t="str" cm="1">
        <f t="array" ref="N104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40" s="3">
        <v>19</v>
      </c>
      <c r="P1040" s="3" t="str" cm="1">
        <f t="array" ref="P104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40" s="3">
        <v>15</v>
      </c>
      <c r="R1040" s="3" t="str" cm="1">
        <f t="array" ref="R104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40" s="3">
        <v>29</v>
      </c>
      <c r="T1040" s="3" t="str" cm="1">
        <f t="array" ref="T104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40" s="3">
        <v>12</v>
      </c>
      <c r="V1040" s="3" t="str" cm="1">
        <f t="array" ref="V104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40" s="3">
        <v>19</v>
      </c>
      <c r="X1040" s="3" t="str" cm="1">
        <f t="array" ref="X104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41" spans="1:24" x14ac:dyDescent="0.25">
      <c r="A1041" s="7">
        <v>516008405</v>
      </c>
      <c r="B1041" t="s">
        <v>1258</v>
      </c>
      <c r="C1041" t="s">
        <v>1301</v>
      </c>
      <c r="D1041" s="3">
        <v>6</v>
      </c>
      <c r="E1041" s="3">
        <v>157</v>
      </c>
      <c r="F1041" s="3">
        <v>192</v>
      </c>
      <c r="G1041" s="3">
        <v>3</v>
      </c>
      <c r="H1041" s="3" t="s">
        <v>5</v>
      </c>
      <c r="I1041" s="3">
        <v>24</v>
      </c>
      <c r="J1041" s="3" t="str" cm="1">
        <f t="array" ref="J104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41" s="3">
        <v>19</v>
      </c>
      <c r="L1041" s="3" t="str" cm="1">
        <f t="array" ref="L104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41" s="3">
        <v>16</v>
      </c>
      <c r="N1041" s="3" t="str" cm="1">
        <f t="array" ref="N104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041" s="3">
        <v>19</v>
      </c>
      <c r="P1041" s="3" t="str" cm="1">
        <f t="array" ref="P104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41" s="3">
        <v>18</v>
      </c>
      <c r="R1041" s="3" t="str" cm="1">
        <f t="array" ref="R104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41" s="3">
        <v>25</v>
      </c>
      <c r="T1041" s="3" t="str" cm="1">
        <f t="array" ref="T104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41" s="3">
        <v>14</v>
      </c>
      <c r="V1041" s="3" t="str" cm="1">
        <f t="array" ref="V104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41" s="3">
        <v>22</v>
      </c>
      <c r="X1041" s="3" t="str" cm="1">
        <f t="array" ref="X104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42" spans="1:24" x14ac:dyDescent="0.25">
      <c r="A1042" s="7">
        <v>509105510</v>
      </c>
      <c r="B1042" t="s">
        <v>1258</v>
      </c>
      <c r="C1042" t="s">
        <v>1302</v>
      </c>
      <c r="D1042" s="3">
        <v>4</v>
      </c>
      <c r="E1042" s="3">
        <v>85</v>
      </c>
      <c r="F1042" s="3">
        <v>166</v>
      </c>
      <c r="G1042" s="3">
        <v>2</v>
      </c>
      <c r="H1042" s="3" t="s">
        <v>8</v>
      </c>
      <c r="I1042" s="3">
        <v>13</v>
      </c>
      <c r="J1042" s="3" t="str" cm="1">
        <f t="array" ref="J104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042" s="3">
        <v>11</v>
      </c>
      <c r="L1042" s="3" t="str" cm="1">
        <f t="array" ref="L104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1042" s="3">
        <v>9</v>
      </c>
      <c r="N1042" s="3" t="str" cm="1">
        <f t="array" ref="N104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42" s="3">
        <v>15</v>
      </c>
      <c r="P1042" s="3" t="str" cm="1">
        <f t="array" ref="P104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42" s="3">
        <v>9</v>
      </c>
      <c r="R1042" s="3" t="str" cm="1">
        <f t="array" ref="R104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042" s="3">
        <v>16</v>
      </c>
      <c r="T1042" s="3" t="str" cm="1">
        <f t="array" ref="T104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042" s="3">
        <v>1</v>
      </c>
      <c r="V1042" s="3" t="str" cm="1">
        <f t="array" ref="V104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42" s="3">
        <v>11</v>
      </c>
      <c r="X1042" s="3" t="str" cm="1">
        <f t="array" ref="X104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043" spans="1:24" x14ac:dyDescent="0.25">
      <c r="A1043" s="7">
        <v>509006774</v>
      </c>
      <c r="B1043" t="s">
        <v>1258</v>
      </c>
      <c r="C1043" t="s">
        <v>1303</v>
      </c>
      <c r="D1043" s="3">
        <v>6</v>
      </c>
      <c r="E1043" s="3">
        <v>113</v>
      </c>
      <c r="F1043" s="3">
        <v>192</v>
      </c>
      <c r="G1043" s="3">
        <v>2</v>
      </c>
      <c r="H1043" s="3" t="s">
        <v>8</v>
      </c>
      <c r="I1043" s="3">
        <v>20</v>
      </c>
      <c r="J1043" s="3" t="str" cm="1">
        <f t="array" ref="J104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43" s="3">
        <v>13</v>
      </c>
      <c r="L1043" s="3" t="str" cm="1">
        <f t="array" ref="L104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043" s="3">
        <v>9</v>
      </c>
      <c r="N1043" s="3" t="str" cm="1">
        <f t="array" ref="N104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43" s="3">
        <v>13</v>
      </c>
      <c r="P1043" s="3" t="str" cm="1">
        <f t="array" ref="P104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043" s="3">
        <v>12</v>
      </c>
      <c r="R1043" s="3" t="str" cm="1">
        <f t="array" ref="R104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043" s="3">
        <v>22</v>
      </c>
      <c r="T1043" s="3" t="str" cm="1">
        <f t="array" ref="T104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043" s="3">
        <v>8</v>
      </c>
      <c r="V1043" s="3" t="str" cm="1">
        <f t="array" ref="V104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43" s="3">
        <v>16</v>
      </c>
      <c r="X1043" s="3" t="str" cm="1">
        <f t="array" ref="X104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044" spans="1:24" x14ac:dyDescent="0.25">
      <c r="A1044" s="7">
        <v>510008857</v>
      </c>
      <c r="B1044" t="s">
        <v>1258</v>
      </c>
      <c r="C1044" t="s">
        <v>1304</v>
      </c>
      <c r="D1044" s="3">
        <v>6</v>
      </c>
      <c r="E1044" s="3">
        <v>119</v>
      </c>
      <c r="F1044" s="3">
        <v>192</v>
      </c>
      <c r="G1044" s="3">
        <v>2</v>
      </c>
      <c r="H1044" s="3" t="s">
        <v>8</v>
      </c>
      <c r="I1044" s="3">
        <v>18</v>
      </c>
      <c r="J1044" s="3" t="str" cm="1">
        <f t="array" ref="J104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44" s="3">
        <v>14</v>
      </c>
      <c r="L1044" s="3" t="str" cm="1">
        <f t="array" ref="L104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044" s="3">
        <v>14</v>
      </c>
      <c r="N1044" s="3" t="str" cm="1">
        <f t="array" ref="N104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44" s="3">
        <v>17</v>
      </c>
      <c r="P1044" s="3" t="str" cm="1">
        <f t="array" ref="P104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44" s="3">
        <v>11</v>
      </c>
      <c r="R1044" s="3" t="str" cm="1">
        <f t="array" ref="R104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044" s="3">
        <v>17</v>
      </c>
      <c r="T1044" s="3" t="str" cm="1">
        <f t="array" ref="T104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044" s="3">
        <v>11</v>
      </c>
      <c r="V1044" s="3" t="str" cm="1">
        <f t="array" ref="V104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44" s="3">
        <v>17</v>
      </c>
      <c r="X1044" s="3" t="str" cm="1">
        <f t="array" ref="X104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45" spans="1:24" x14ac:dyDescent="0.25">
      <c r="A1045" s="7">
        <v>522011212</v>
      </c>
      <c r="B1045" t="s">
        <v>1258</v>
      </c>
      <c r="C1045" t="s">
        <v>1305</v>
      </c>
      <c r="D1045" s="3">
        <v>6</v>
      </c>
      <c r="E1045" s="3">
        <v>137</v>
      </c>
      <c r="F1045" s="3">
        <v>192</v>
      </c>
      <c r="G1045" s="3">
        <v>3</v>
      </c>
      <c r="H1045" s="3" t="s">
        <v>5</v>
      </c>
      <c r="I1045" s="3">
        <v>21</v>
      </c>
      <c r="J1045" s="3" t="str" cm="1">
        <f t="array" ref="J104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45" s="3">
        <v>21</v>
      </c>
      <c r="L1045" s="3" t="str" cm="1">
        <f t="array" ref="L104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45" s="3">
        <v>12</v>
      </c>
      <c r="N1045" s="3" t="str" cm="1">
        <f t="array" ref="N104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45" s="3">
        <v>17</v>
      </c>
      <c r="P1045" s="3" t="str" cm="1">
        <f t="array" ref="P104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45" s="3">
        <v>14</v>
      </c>
      <c r="R1045" s="3" t="str" cm="1">
        <f t="array" ref="R104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45" s="3">
        <v>23</v>
      </c>
      <c r="T1045" s="3" t="str" cm="1">
        <f t="array" ref="T104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45" s="3">
        <v>12</v>
      </c>
      <c r="V1045" s="3" t="str" cm="1">
        <f t="array" ref="V104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45" s="3">
        <v>17</v>
      </c>
      <c r="X1045" s="3" t="str" cm="1">
        <f t="array" ref="X104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46" spans="1:24" x14ac:dyDescent="0.25">
      <c r="A1046" s="7">
        <v>505008450</v>
      </c>
      <c r="B1046" t="s">
        <v>1258</v>
      </c>
      <c r="C1046" t="s">
        <v>1306</v>
      </c>
      <c r="D1046" s="3">
        <v>2</v>
      </c>
      <c r="E1046" s="3">
        <v>129</v>
      </c>
      <c r="F1046" s="3">
        <v>197</v>
      </c>
      <c r="G1046" s="3">
        <v>3</v>
      </c>
      <c r="H1046" s="3" t="s">
        <v>5</v>
      </c>
      <c r="I1046" s="3">
        <v>20</v>
      </c>
      <c r="J1046" s="3" t="str" cm="1">
        <f t="array" ref="J104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46" s="3">
        <v>13</v>
      </c>
      <c r="L1046" s="3" t="str" cm="1">
        <f t="array" ref="L104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046" s="3">
        <v>13</v>
      </c>
      <c r="N1046" s="3" t="str" cm="1">
        <f t="array" ref="N104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46" s="3">
        <v>17</v>
      </c>
      <c r="P1046" s="3" t="str" cm="1">
        <f t="array" ref="P104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46" s="3">
        <v>14</v>
      </c>
      <c r="R1046" s="3" t="str" cm="1">
        <f t="array" ref="R104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46" s="3">
        <v>23</v>
      </c>
      <c r="T1046" s="3" t="str" cm="1">
        <f t="array" ref="T104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46" s="3">
        <v>11</v>
      </c>
      <c r="V1046" s="3" t="str" cm="1">
        <f t="array" ref="V104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46" s="3">
        <v>18</v>
      </c>
      <c r="X1046" s="3" t="str" cm="1">
        <f t="array" ref="X104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47" spans="1:24" x14ac:dyDescent="0.25">
      <c r="A1047" s="7">
        <v>528007974</v>
      </c>
      <c r="B1047" t="s">
        <v>1258</v>
      </c>
      <c r="C1047" t="s">
        <v>1307</v>
      </c>
      <c r="D1047" s="3">
        <v>1</v>
      </c>
      <c r="E1047" s="3">
        <v>135</v>
      </c>
      <c r="F1047" s="3">
        <v>213</v>
      </c>
      <c r="G1047" s="3">
        <v>3</v>
      </c>
      <c r="H1047" s="3" t="s">
        <v>5</v>
      </c>
      <c r="I1047" s="3">
        <v>20</v>
      </c>
      <c r="J1047" s="3" t="str" cm="1">
        <f t="array" ref="J104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47" s="3">
        <v>11</v>
      </c>
      <c r="L1047" s="3" t="str" cm="1">
        <f t="array" ref="L104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1047" s="3">
        <v>13</v>
      </c>
      <c r="N1047" s="3" t="str" cm="1">
        <f t="array" ref="N104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47" s="3">
        <v>17</v>
      </c>
      <c r="P1047" s="3" t="str" cm="1">
        <f t="array" ref="P104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47" s="3">
        <v>14</v>
      </c>
      <c r="R1047" s="3" t="str" cm="1">
        <f t="array" ref="R104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47" s="3">
        <v>32</v>
      </c>
      <c r="T1047" s="3" t="str" cm="1">
        <f t="array" ref="T104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47" s="3">
        <v>12</v>
      </c>
      <c r="V1047" s="3" t="str" cm="1">
        <f t="array" ref="V104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47" s="3">
        <v>16</v>
      </c>
      <c r="X1047" s="3" t="str" cm="1">
        <f t="array" ref="X104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048" spans="1:24" x14ac:dyDescent="0.25">
      <c r="A1048" s="7">
        <v>505008410</v>
      </c>
      <c r="B1048" t="s">
        <v>1258</v>
      </c>
      <c r="C1048" t="s">
        <v>1308</v>
      </c>
      <c r="D1048" s="3">
        <v>2</v>
      </c>
      <c r="E1048" s="3">
        <v>129</v>
      </c>
      <c r="F1048" s="3">
        <v>197</v>
      </c>
      <c r="G1048" s="3">
        <v>3</v>
      </c>
      <c r="H1048" s="3" t="s">
        <v>5</v>
      </c>
      <c r="I1048" s="3">
        <v>19</v>
      </c>
      <c r="J1048" s="3" t="str" cm="1">
        <f t="array" ref="J104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48" s="3">
        <v>15</v>
      </c>
      <c r="L1048" s="3" t="str" cm="1">
        <f t="array" ref="L104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048" s="3">
        <v>12</v>
      </c>
      <c r="N1048" s="3" t="str" cm="1">
        <f t="array" ref="N104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48" s="3">
        <v>18</v>
      </c>
      <c r="P1048" s="3" t="str" cm="1">
        <f t="array" ref="P104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48" s="3">
        <v>11</v>
      </c>
      <c r="R1048" s="3" t="str" cm="1">
        <f t="array" ref="R104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048" s="3">
        <v>23</v>
      </c>
      <c r="T1048" s="3" t="str" cm="1">
        <f t="array" ref="T104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48" s="3">
        <v>12</v>
      </c>
      <c r="V1048" s="3" t="str" cm="1">
        <f t="array" ref="V104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48" s="3">
        <v>19</v>
      </c>
      <c r="X1048" s="3" t="str" cm="1">
        <f t="array" ref="X104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49" spans="1:24" x14ac:dyDescent="0.25">
      <c r="A1049" s="7">
        <v>534029856</v>
      </c>
      <c r="B1049" t="s">
        <v>1258</v>
      </c>
      <c r="C1049" t="s">
        <v>1309</v>
      </c>
      <c r="D1049" s="3">
        <v>2</v>
      </c>
      <c r="E1049" s="3">
        <v>135</v>
      </c>
      <c r="F1049" s="3">
        <v>197</v>
      </c>
      <c r="G1049" s="3">
        <v>3</v>
      </c>
      <c r="H1049" s="3" t="s">
        <v>5</v>
      </c>
      <c r="I1049" s="3">
        <v>18</v>
      </c>
      <c r="J1049" s="3" t="str" cm="1">
        <f t="array" ref="J104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49" s="3">
        <v>15</v>
      </c>
      <c r="L1049" s="3" t="str" cm="1">
        <f t="array" ref="L104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049" s="3">
        <v>13</v>
      </c>
      <c r="N1049" s="3" t="str" cm="1">
        <f t="array" ref="N104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49" s="3">
        <v>18</v>
      </c>
      <c r="P1049" s="3" t="str" cm="1">
        <f t="array" ref="P104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49" s="3">
        <v>17</v>
      </c>
      <c r="R1049" s="3" t="str" cm="1">
        <f t="array" ref="R104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49" s="3">
        <v>21</v>
      </c>
      <c r="T1049" s="3" t="str" cm="1">
        <f t="array" ref="T104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049" s="3">
        <v>12</v>
      </c>
      <c r="V1049" s="3" t="str" cm="1">
        <f t="array" ref="V104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49" s="3">
        <v>21</v>
      </c>
      <c r="X1049" s="3" t="str" cm="1">
        <f t="array" ref="X104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50" spans="1:24" x14ac:dyDescent="0.25">
      <c r="A1050" s="7">
        <v>505008019</v>
      </c>
      <c r="B1050" t="s">
        <v>1258</v>
      </c>
      <c r="C1050" t="s">
        <v>1310</v>
      </c>
      <c r="D1050" s="3">
        <v>2</v>
      </c>
      <c r="E1050" s="3">
        <v>145</v>
      </c>
      <c r="F1050" s="3">
        <v>197</v>
      </c>
      <c r="G1050" s="3">
        <v>3</v>
      </c>
      <c r="H1050" s="3" t="s">
        <v>5</v>
      </c>
      <c r="I1050" s="3">
        <v>23</v>
      </c>
      <c r="J1050" s="3" t="str" cm="1">
        <f t="array" ref="J105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50" s="3">
        <v>17</v>
      </c>
      <c r="L1050" s="3" t="str" cm="1">
        <f t="array" ref="L105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50" s="3">
        <v>12</v>
      </c>
      <c r="N1050" s="3" t="str" cm="1">
        <f t="array" ref="N105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50" s="3">
        <v>18</v>
      </c>
      <c r="P1050" s="3" t="str" cm="1">
        <f t="array" ref="P105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50" s="3">
        <v>17</v>
      </c>
      <c r="R1050" s="3" t="str" cm="1">
        <f t="array" ref="R105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50" s="3">
        <v>24</v>
      </c>
      <c r="T1050" s="3" t="str" cm="1">
        <f t="array" ref="T105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50" s="3">
        <v>12</v>
      </c>
      <c r="V1050" s="3" t="str" cm="1">
        <f t="array" ref="V105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50" s="3">
        <v>22</v>
      </c>
      <c r="X1050" s="3" t="str" cm="1">
        <f t="array" ref="X105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51" spans="1:24" x14ac:dyDescent="0.25">
      <c r="A1051" s="7">
        <v>505008072</v>
      </c>
      <c r="B1051" t="s">
        <v>1258</v>
      </c>
      <c r="C1051" t="s">
        <v>1311</v>
      </c>
      <c r="D1051" s="3">
        <v>2</v>
      </c>
      <c r="E1051" s="3">
        <v>111</v>
      </c>
      <c r="F1051" s="3">
        <v>197</v>
      </c>
      <c r="G1051" s="3">
        <v>2</v>
      </c>
      <c r="H1051" s="3" t="s">
        <v>8</v>
      </c>
      <c r="I1051" s="3">
        <v>15</v>
      </c>
      <c r="J1051" s="3" t="str" cm="1">
        <f t="array" ref="J105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051" s="3">
        <v>12</v>
      </c>
      <c r="L1051" s="3" t="str" cm="1">
        <f t="array" ref="L105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1051" s="3">
        <v>10</v>
      </c>
      <c r="N1051" s="3" t="str" cm="1">
        <f t="array" ref="N105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51" s="3">
        <v>18</v>
      </c>
      <c r="P1051" s="3" t="str" cm="1">
        <f t="array" ref="P105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51" s="3">
        <v>10</v>
      </c>
      <c r="R1051" s="3" t="str" cm="1">
        <f t="array" ref="R105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051" s="3">
        <v>20</v>
      </c>
      <c r="T1051" s="3" t="str" cm="1">
        <f t="array" ref="T105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051" s="3">
        <v>12</v>
      </c>
      <c r="V1051" s="3" t="str" cm="1">
        <f t="array" ref="V105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51" s="3">
        <v>14</v>
      </c>
      <c r="X1051" s="3" t="str" cm="1">
        <f t="array" ref="X105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052" spans="1:24" x14ac:dyDescent="0.25">
      <c r="A1052" s="7">
        <v>534029782</v>
      </c>
      <c r="B1052" t="s">
        <v>1258</v>
      </c>
      <c r="C1052" t="s">
        <v>1312</v>
      </c>
      <c r="D1052" s="3">
        <v>1</v>
      </c>
      <c r="E1052" s="3">
        <v>148</v>
      </c>
      <c r="F1052" s="3">
        <v>213</v>
      </c>
      <c r="G1052" s="3">
        <v>3</v>
      </c>
      <c r="H1052" s="3" t="s">
        <v>5</v>
      </c>
      <c r="I1052" s="3">
        <v>24</v>
      </c>
      <c r="J1052" s="3" t="str" cm="1">
        <f t="array" ref="J105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52" s="3">
        <v>15</v>
      </c>
      <c r="L1052" s="3" t="str" cm="1">
        <f t="array" ref="L105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052" s="3">
        <v>15</v>
      </c>
      <c r="N1052" s="3" t="str" cm="1">
        <f t="array" ref="N105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52" s="3">
        <v>18</v>
      </c>
      <c r="P1052" s="3" t="str" cm="1">
        <f t="array" ref="P105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52" s="3">
        <v>14</v>
      </c>
      <c r="R1052" s="3" t="str" cm="1">
        <f t="array" ref="R105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52" s="3">
        <v>31</v>
      </c>
      <c r="T1052" s="3" t="str" cm="1">
        <f t="array" ref="T105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52" s="3">
        <v>12</v>
      </c>
      <c r="V1052" s="3" t="str" cm="1">
        <f t="array" ref="V105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52" s="3">
        <v>19</v>
      </c>
      <c r="X1052" s="3" t="str" cm="1">
        <f t="array" ref="X105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53" spans="1:24" x14ac:dyDescent="0.25">
      <c r="A1053" s="7">
        <v>506063647</v>
      </c>
      <c r="B1053" t="s">
        <v>1258</v>
      </c>
      <c r="C1053" t="s">
        <v>1313</v>
      </c>
      <c r="D1053" s="3">
        <v>5</v>
      </c>
      <c r="E1053" s="3">
        <v>146</v>
      </c>
      <c r="F1053" s="3">
        <v>208</v>
      </c>
      <c r="G1053" s="3">
        <v>3</v>
      </c>
      <c r="H1053" s="3" t="s">
        <v>5</v>
      </c>
      <c r="I1053" s="3">
        <v>23</v>
      </c>
      <c r="J1053" s="3" t="str" cm="1">
        <f t="array" ref="J105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53" s="3">
        <v>17</v>
      </c>
      <c r="L1053" s="3" t="str" cm="1">
        <f t="array" ref="L105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53" s="3">
        <v>15</v>
      </c>
      <c r="N1053" s="3" t="str" cm="1">
        <f t="array" ref="N105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53" s="3">
        <v>20</v>
      </c>
      <c r="P1053" s="3" t="str" cm="1">
        <f t="array" ref="P105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053" s="3">
        <v>12</v>
      </c>
      <c r="R1053" s="3" t="str" cm="1">
        <f t="array" ref="R105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053" s="3">
        <v>28</v>
      </c>
      <c r="T1053" s="3" t="str" cm="1">
        <f t="array" ref="T105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53" s="3">
        <v>12</v>
      </c>
      <c r="V1053" s="3" t="str" cm="1">
        <f t="array" ref="V105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53" s="3">
        <v>19</v>
      </c>
      <c r="X1053" s="3" t="str" cm="1">
        <f t="array" ref="X105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54" spans="1:24" x14ac:dyDescent="0.25">
      <c r="A1054" s="7">
        <v>517000617</v>
      </c>
      <c r="B1054" t="s">
        <v>1258</v>
      </c>
      <c r="C1054" t="s">
        <v>1315</v>
      </c>
      <c r="D1054" s="3">
        <v>6</v>
      </c>
      <c r="E1054" s="3">
        <v>145</v>
      </c>
      <c r="F1054" s="3">
        <v>192</v>
      </c>
      <c r="G1054" s="3">
        <v>3</v>
      </c>
      <c r="H1054" s="3" t="s">
        <v>5</v>
      </c>
      <c r="I1054" s="3">
        <v>19</v>
      </c>
      <c r="J1054" s="3" t="str" cm="1">
        <f t="array" ref="J105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54" s="3">
        <v>18</v>
      </c>
      <c r="L1054" s="3" t="str" cm="1">
        <f t="array" ref="L105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54" s="3">
        <v>17</v>
      </c>
      <c r="N1054" s="3" t="str" cm="1">
        <f t="array" ref="N105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054" s="3">
        <v>18</v>
      </c>
      <c r="P1054" s="3" t="str" cm="1">
        <f t="array" ref="P105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54" s="3">
        <v>17</v>
      </c>
      <c r="R1054" s="3" t="str" cm="1">
        <f t="array" ref="R105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54" s="3">
        <v>18</v>
      </c>
      <c r="T1054" s="3" t="str" cm="1">
        <f t="array" ref="T105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054" s="3">
        <v>13</v>
      </c>
      <c r="V1054" s="3" t="str" cm="1">
        <f t="array" ref="V105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54" s="3">
        <v>25</v>
      </c>
      <c r="X1054" s="3" t="str" cm="1">
        <f t="array" ref="X105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055" spans="1:24" x14ac:dyDescent="0.25">
      <c r="A1055" s="7">
        <v>532141122</v>
      </c>
      <c r="B1055" t="s">
        <v>1258</v>
      </c>
      <c r="C1055" t="s">
        <v>1314</v>
      </c>
      <c r="D1055" s="3">
        <v>5</v>
      </c>
      <c r="E1055" s="3">
        <v>127</v>
      </c>
      <c r="F1055" s="3">
        <v>208</v>
      </c>
      <c r="G1055" s="3">
        <v>2</v>
      </c>
      <c r="H1055" s="3" t="s">
        <v>8</v>
      </c>
      <c r="I1055" s="3">
        <v>23</v>
      </c>
      <c r="J1055" s="3" t="str" cm="1">
        <f t="array" ref="J105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55" s="3">
        <v>16</v>
      </c>
      <c r="L1055" s="3" t="str" cm="1">
        <f t="array" ref="L105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55" s="3">
        <v>11</v>
      </c>
      <c r="N1055" s="3" t="str" cm="1">
        <f t="array" ref="N105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55" s="3">
        <v>16</v>
      </c>
      <c r="P1055" s="3" t="str" cm="1">
        <f t="array" ref="P105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55" s="3">
        <v>13</v>
      </c>
      <c r="R1055" s="3" t="str" cm="1">
        <f t="array" ref="R105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55" s="3">
        <v>21</v>
      </c>
      <c r="T1055" s="3" t="str" cm="1">
        <f t="array" ref="T105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055" s="3">
        <v>11</v>
      </c>
      <c r="V1055" s="3" t="str" cm="1">
        <f t="array" ref="V105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55" s="3">
        <v>16</v>
      </c>
      <c r="X1055" s="3" t="str" cm="1">
        <f t="array" ref="X105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056" spans="1:24" x14ac:dyDescent="0.25">
      <c r="A1056" s="7">
        <v>505008210</v>
      </c>
      <c r="B1056" t="s">
        <v>1258</v>
      </c>
      <c r="C1056" t="s">
        <v>1316</v>
      </c>
      <c r="D1056" s="3">
        <v>2</v>
      </c>
      <c r="E1056" s="3">
        <v>145</v>
      </c>
      <c r="F1056" s="3">
        <v>197</v>
      </c>
      <c r="G1056" s="3">
        <v>3</v>
      </c>
      <c r="H1056" s="3" t="s">
        <v>5</v>
      </c>
      <c r="I1056" s="3">
        <v>24</v>
      </c>
      <c r="J1056" s="3" t="str" cm="1">
        <f t="array" ref="J105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56" s="3">
        <v>21</v>
      </c>
      <c r="L1056" s="3" t="str" cm="1">
        <f t="array" ref="L105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56" s="3">
        <v>17</v>
      </c>
      <c r="N1056" s="3" t="str" cm="1">
        <f t="array" ref="N105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056" s="3">
        <v>17</v>
      </c>
      <c r="P1056" s="3" t="str" cm="1">
        <f t="array" ref="P105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56" s="3">
        <v>13</v>
      </c>
      <c r="R1056" s="3" t="str" cm="1">
        <f t="array" ref="R105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56" s="3">
        <v>23</v>
      </c>
      <c r="T1056" s="3" t="str" cm="1">
        <f t="array" ref="T105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56" s="3">
        <v>12</v>
      </c>
      <c r="V1056" s="3" t="str" cm="1">
        <f t="array" ref="V105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56" s="3">
        <v>18</v>
      </c>
      <c r="X1056" s="3" t="str" cm="1">
        <f t="array" ref="X105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57" spans="1:24" x14ac:dyDescent="0.25">
      <c r="A1057" s="7">
        <v>546023094</v>
      </c>
      <c r="B1057" t="s">
        <v>1258</v>
      </c>
      <c r="C1057" t="s">
        <v>1317</v>
      </c>
      <c r="D1057" s="3">
        <v>1</v>
      </c>
      <c r="E1057" s="3">
        <v>174</v>
      </c>
      <c r="F1057" s="3">
        <v>213</v>
      </c>
      <c r="G1057" s="3">
        <v>4</v>
      </c>
      <c r="H1057" s="3" t="s">
        <v>6</v>
      </c>
      <c r="I1057" s="3">
        <v>28</v>
      </c>
      <c r="J1057" s="3" t="str" cm="1">
        <f t="array" ref="J105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057" s="3">
        <v>21</v>
      </c>
      <c r="L1057" s="3" t="str" cm="1">
        <f t="array" ref="L105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57" s="3">
        <v>15</v>
      </c>
      <c r="N1057" s="3" t="str" cm="1">
        <f t="array" ref="N105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57" s="3">
        <v>20</v>
      </c>
      <c r="P1057" s="3" t="str" cm="1">
        <f t="array" ref="P105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057" s="3">
        <v>15</v>
      </c>
      <c r="R1057" s="3" t="str" cm="1">
        <f t="array" ref="R105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57" s="3">
        <v>41</v>
      </c>
      <c r="T1057" s="3" t="str" cm="1">
        <f t="array" ref="T105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057" s="3">
        <v>13</v>
      </c>
      <c r="V1057" s="3" t="str" cm="1">
        <f t="array" ref="V105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57" s="3">
        <v>21</v>
      </c>
      <c r="X1057" s="3" t="str" cm="1">
        <f t="array" ref="X105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58" spans="1:24" x14ac:dyDescent="0.25">
      <c r="A1058" s="7">
        <v>503005559</v>
      </c>
      <c r="B1058" t="s">
        <v>1258</v>
      </c>
      <c r="C1058" t="s">
        <v>1322</v>
      </c>
      <c r="D1058" s="3">
        <v>1</v>
      </c>
      <c r="E1058" s="3">
        <v>154</v>
      </c>
      <c r="F1058" s="3">
        <v>213</v>
      </c>
      <c r="G1058" s="3">
        <v>3</v>
      </c>
      <c r="H1058" s="3" t="s">
        <v>5</v>
      </c>
      <c r="I1058" s="3">
        <v>25</v>
      </c>
      <c r="J1058" s="3" t="str" cm="1">
        <f t="array" ref="J105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58" s="3">
        <v>19</v>
      </c>
      <c r="L1058" s="3" t="str" cm="1">
        <f t="array" ref="L105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58" s="3">
        <v>10</v>
      </c>
      <c r="N1058" s="3" t="str" cm="1">
        <f t="array" ref="N105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58" s="3">
        <v>18</v>
      </c>
      <c r="P1058" s="3" t="str" cm="1">
        <f t="array" ref="P105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58" s="3">
        <v>14</v>
      </c>
      <c r="R1058" s="3" t="str" cm="1">
        <f t="array" ref="R105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58" s="3">
        <v>38</v>
      </c>
      <c r="T1058" s="3" t="str" cm="1">
        <f t="array" ref="T105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58" s="3">
        <v>12</v>
      </c>
      <c r="V1058" s="3" t="str" cm="1">
        <f t="array" ref="V105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58" s="3">
        <v>18</v>
      </c>
      <c r="X1058" s="3" t="str" cm="1">
        <f t="array" ref="X105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59" spans="1:24" x14ac:dyDescent="0.25">
      <c r="A1059" s="7">
        <v>505008562</v>
      </c>
      <c r="B1059" t="s">
        <v>1258</v>
      </c>
      <c r="C1059" t="s">
        <v>1323</v>
      </c>
      <c r="D1059" s="3">
        <v>6</v>
      </c>
      <c r="E1059" s="3">
        <v>148</v>
      </c>
      <c r="F1059" s="3">
        <v>192</v>
      </c>
      <c r="G1059" s="3">
        <v>3</v>
      </c>
      <c r="H1059" s="3" t="s">
        <v>5</v>
      </c>
      <c r="I1059" s="3">
        <v>25</v>
      </c>
      <c r="J1059" s="3" t="str" cm="1">
        <f t="array" ref="J105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59" s="3">
        <v>18</v>
      </c>
      <c r="L1059" s="3" t="str" cm="1">
        <f t="array" ref="L105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59" s="3">
        <v>16</v>
      </c>
      <c r="N1059" s="3" t="str" cm="1">
        <f t="array" ref="N105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059" s="3">
        <v>18</v>
      </c>
      <c r="P1059" s="3" t="str" cm="1">
        <f t="array" ref="P105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59" s="3">
        <v>15</v>
      </c>
      <c r="R1059" s="3" t="str" cm="1">
        <f t="array" ref="R105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59" s="3">
        <v>22</v>
      </c>
      <c r="T1059" s="3" t="str" cm="1">
        <f t="array" ref="T105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059" s="3">
        <v>13</v>
      </c>
      <c r="V1059" s="3" t="str" cm="1">
        <f t="array" ref="V105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59" s="3">
        <v>21</v>
      </c>
      <c r="X1059" s="3" t="str" cm="1">
        <f t="array" ref="X105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60" spans="1:24" x14ac:dyDescent="0.25">
      <c r="A1060" s="7">
        <v>505007914</v>
      </c>
      <c r="B1060" t="s">
        <v>1258</v>
      </c>
      <c r="C1060" t="s">
        <v>1318</v>
      </c>
      <c r="D1060" s="3">
        <v>2</v>
      </c>
      <c r="E1060" s="3">
        <v>152</v>
      </c>
      <c r="F1060" s="3">
        <v>197</v>
      </c>
      <c r="G1060" s="3">
        <v>3</v>
      </c>
      <c r="H1060" s="3" t="s">
        <v>5</v>
      </c>
      <c r="I1060" s="3">
        <v>23</v>
      </c>
      <c r="J1060" s="3" t="str" cm="1">
        <f t="array" ref="J106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60" s="3">
        <v>18</v>
      </c>
      <c r="L1060" s="3" t="str" cm="1">
        <f t="array" ref="L106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60" s="3">
        <v>16</v>
      </c>
      <c r="N1060" s="3" t="str" cm="1">
        <f t="array" ref="N106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060" s="3">
        <v>18</v>
      </c>
      <c r="P1060" s="3" t="str" cm="1">
        <f t="array" ref="P106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60" s="3">
        <v>14</v>
      </c>
      <c r="R1060" s="3" t="str" cm="1">
        <f t="array" ref="R106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60" s="3">
        <v>29</v>
      </c>
      <c r="T1060" s="3" t="str" cm="1">
        <f t="array" ref="T106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60" s="3">
        <v>13</v>
      </c>
      <c r="V1060" s="3" t="str" cm="1">
        <f t="array" ref="V106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60" s="3">
        <v>21</v>
      </c>
      <c r="X1060" s="3" t="str" cm="1">
        <f t="array" ref="X106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61" spans="1:24" x14ac:dyDescent="0.25">
      <c r="A1061" s="7">
        <v>510008832</v>
      </c>
      <c r="B1061" t="s">
        <v>1258</v>
      </c>
      <c r="C1061" t="s">
        <v>1319</v>
      </c>
      <c r="D1061" s="3">
        <v>2</v>
      </c>
      <c r="E1061" s="3">
        <v>131</v>
      </c>
      <c r="F1061" s="3">
        <v>197</v>
      </c>
      <c r="G1061" s="3">
        <v>2</v>
      </c>
      <c r="H1061" s="3" t="s">
        <v>8</v>
      </c>
      <c r="I1061" s="3">
        <v>23</v>
      </c>
      <c r="J1061" s="3" t="str" cm="1">
        <f t="array" ref="J106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61" s="3">
        <v>15</v>
      </c>
      <c r="L1061" s="3" t="str" cm="1">
        <f t="array" ref="L106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061" s="3">
        <v>12</v>
      </c>
      <c r="N1061" s="3" t="str" cm="1">
        <f t="array" ref="N106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61" s="3">
        <v>18</v>
      </c>
      <c r="P1061" s="3" t="str" cm="1">
        <f t="array" ref="P106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61" s="3">
        <v>14</v>
      </c>
      <c r="R1061" s="3" t="str" cm="1">
        <f t="array" ref="R106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61" s="3">
        <v>23</v>
      </c>
      <c r="T1061" s="3" t="str" cm="1">
        <f t="array" ref="T106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61" s="3">
        <v>12</v>
      </c>
      <c r="V1061" s="3" t="str" cm="1">
        <f t="array" ref="V106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61" s="3">
        <v>14</v>
      </c>
      <c r="X1061" s="3" t="str" cm="1">
        <f t="array" ref="X106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062" spans="1:24" x14ac:dyDescent="0.25">
      <c r="A1062" s="7">
        <v>505008570</v>
      </c>
      <c r="B1062" t="s">
        <v>1258</v>
      </c>
      <c r="C1062" t="s">
        <v>1320</v>
      </c>
      <c r="D1062" s="3">
        <v>5</v>
      </c>
      <c r="E1062" s="3">
        <v>151</v>
      </c>
      <c r="F1062" s="3">
        <v>208</v>
      </c>
      <c r="G1062" s="3">
        <v>3</v>
      </c>
      <c r="H1062" s="3" t="s">
        <v>5</v>
      </c>
      <c r="I1062" s="3">
        <v>21</v>
      </c>
      <c r="J1062" s="3" t="str" cm="1">
        <f t="array" ref="J106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62" s="3">
        <v>14</v>
      </c>
      <c r="L1062" s="3" t="str" cm="1">
        <f t="array" ref="L106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062" s="3">
        <v>12</v>
      </c>
      <c r="N1062" s="3" t="str" cm="1">
        <f t="array" ref="N106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62" s="3">
        <v>18</v>
      </c>
      <c r="P1062" s="3" t="str" cm="1">
        <f t="array" ref="P106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62" s="3">
        <v>16</v>
      </c>
      <c r="R1062" s="3" t="str" cm="1">
        <f t="array" ref="R106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62" s="3">
        <v>36</v>
      </c>
      <c r="T1062" s="3" t="str" cm="1">
        <f t="array" ref="T106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62" s="3">
        <v>13</v>
      </c>
      <c r="V1062" s="3" t="str" cm="1">
        <f t="array" ref="V106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62" s="3">
        <v>21</v>
      </c>
      <c r="X1062" s="3" t="str" cm="1">
        <f t="array" ref="X106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63" spans="1:24" x14ac:dyDescent="0.25">
      <c r="A1063" s="7">
        <v>510009025</v>
      </c>
      <c r="B1063" t="s">
        <v>1258</v>
      </c>
      <c r="C1063" t="s">
        <v>1321</v>
      </c>
      <c r="D1063" s="3">
        <v>5</v>
      </c>
      <c r="E1063" s="3">
        <v>138</v>
      </c>
      <c r="F1063" s="3">
        <v>208</v>
      </c>
      <c r="G1063" s="3">
        <v>2</v>
      </c>
      <c r="H1063" s="3" t="s">
        <v>8</v>
      </c>
      <c r="I1063" s="3">
        <v>14</v>
      </c>
      <c r="J1063" s="3" t="str" cm="1">
        <f t="array" ref="J106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063" s="3">
        <v>18</v>
      </c>
      <c r="L1063" s="3" t="str" cm="1">
        <f t="array" ref="L106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63" s="3">
        <v>13</v>
      </c>
      <c r="N1063" s="3" t="str" cm="1">
        <f t="array" ref="N106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63" s="3">
        <v>18</v>
      </c>
      <c r="P1063" s="3" t="str" cm="1">
        <f t="array" ref="P106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63" s="3">
        <v>15</v>
      </c>
      <c r="R1063" s="3" t="str" cm="1">
        <f t="array" ref="R106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63" s="3">
        <v>26</v>
      </c>
      <c r="T1063" s="3" t="str" cm="1">
        <f t="array" ref="T106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63" s="3">
        <v>11</v>
      </c>
      <c r="V1063" s="3" t="str" cm="1">
        <f t="array" ref="V106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63" s="3">
        <v>23</v>
      </c>
      <c r="X1063" s="3" t="str" cm="1">
        <f t="array" ref="X106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64" spans="1:24" x14ac:dyDescent="0.25">
      <c r="A1064" s="7">
        <v>505008266</v>
      </c>
      <c r="B1064" t="s">
        <v>1258</v>
      </c>
      <c r="C1064" t="s">
        <v>1324</v>
      </c>
      <c r="D1064" s="3">
        <v>6</v>
      </c>
      <c r="E1064" s="3">
        <v>123</v>
      </c>
      <c r="F1064" s="3">
        <v>192</v>
      </c>
      <c r="G1064" s="3">
        <v>3</v>
      </c>
      <c r="H1064" s="3" t="s">
        <v>5</v>
      </c>
      <c r="I1064" s="3">
        <v>19</v>
      </c>
      <c r="J1064" s="3" t="str" cm="1">
        <f t="array" ref="J106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64" s="3">
        <v>19</v>
      </c>
      <c r="L1064" s="3" t="str" cm="1">
        <f t="array" ref="L106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64" s="3">
        <v>12</v>
      </c>
      <c r="N1064" s="3" t="str" cm="1">
        <f t="array" ref="N106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64" s="3">
        <v>16</v>
      </c>
      <c r="P1064" s="3" t="str" cm="1">
        <f t="array" ref="P106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64" s="3">
        <v>12</v>
      </c>
      <c r="R1064" s="3" t="str" cm="1">
        <f t="array" ref="R106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064" s="3">
        <v>20</v>
      </c>
      <c r="T1064" s="3" t="str" cm="1">
        <f t="array" ref="T106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064" s="3">
        <v>10</v>
      </c>
      <c r="V1064" s="3" t="str" cm="1">
        <f t="array" ref="V106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64" s="3">
        <v>15</v>
      </c>
      <c r="X1064" s="3" t="str" cm="1">
        <f t="array" ref="X106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065" spans="1:24" x14ac:dyDescent="0.25">
      <c r="A1065" s="7">
        <v>532141147</v>
      </c>
      <c r="B1065" t="s">
        <v>1258</v>
      </c>
      <c r="C1065" t="s">
        <v>1325</v>
      </c>
      <c r="D1065" s="3">
        <v>6</v>
      </c>
      <c r="E1065" s="3">
        <v>111</v>
      </c>
      <c r="F1065" s="3">
        <v>192</v>
      </c>
      <c r="G1065" s="3">
        <v>2</v>
      </c>
      <c r="H1065" s="3" t="s">
        <v>8</v>
      </c>
      <c r="I1065" s="3">
        <v>17</v>
      </c>
      <c r="J1065" s="3" t="str" cm="1">
        <f t="array" ref="J106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65" s="3">
        <v>14</v>
      </c>
      <c r="L1065" s="3" t="str" cm="1">
        <f t="array" ref="L106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065" s="3">
        <v>11</v>
      </c>
      <c r="N1065" s="3" t="str" cm="1">
        <f t="array" ref="N106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65" s="3">
        <v>17</v>
      </c>
      <c r="P1065" s="3" t="str" cm="1">
        <f t="array" ref="P106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65" s="3">
        <v>12</v>
      </c>
      <c r="R1065" s="3" t="str" cm="1">
        <f t="array" ref="R106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065" s="3">
        <v>19</v>
      </c>
      <c r="T1065" s="3" t="str" cm="1">
        <f t="array" ref="T106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065" s="3">
        <v>11</v>
      </c>
      <c r="V1065" s="3" t="str" cm="1">
        <f t="array" ref="V106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65" s="3">
        <v>10</v>
      </c>
      <c r="X1065" s="3" t="str" cm="1">
        <f t="array" ref="X106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066" spans="1:24" x14ac:dyDescent="0.25">
      <c r="A1066" s="7">
        <v>505007784</v>
      </c>
      <c r="B1066" t="s">
        <v>1258</v>
      </c>
      <c r="C1066" t="s">
        <v>1326</v>
      </c>
      <c r="D1066" s="3">
        <v>6</v>
      </c>
      <c r="E1066" s="3">
        <v>137</v>
      </c>
      <c r="F1066" s="3">
        <v>192</v>
      </c>
      <c r="G1066" s="3">
        <v>3</v>
      </c>
      <c r="H1066" s="3" t="s">
        <v>5</v>
      </c>
      <c r="I1066" s="3">
        <v>19</v>
      </c>
      <c r="J1066" s="3" t="str" cm="1">
        <f t="array" ref="J106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66" s="3">
        <v>20</v>
      </c>
      <c r="L1066" s="3" t="str" cm="1">
        <f t="array" ref="L106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66" s="3">
        <v>12</v>
      </c>
      <c r="N1066" s="3" t="str" cm="1">
        <f t="array" ref="N106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66" s="3">
        <v>19</v>
      </c>
      <c r="P1066" s="3" t="str" cm="1">
        <f t="array" ref="P106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66" s="3">
        <v>12</v>
      </c>
      <c r="R1066" s="3" t="str" cm="1">
        <f t="array" ref="R106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066" s="3">
        <v>22</v>
      </c>
      <c r="T1066" s="3" t="str" cm="1">
        <f t="array" ref="T106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066" s="3">
        <v>14</v>
      </c>
      <c r="V1066" s="3" t="str" cm="1">
        <f t="array" ref="V106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66" s="3">
        <v>19</v>
      </c>
      <c r="X1066" s="3" t="str" cm="1">
        <f t="array" ref="X106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67" spans="1:24" x14ac:dyDescent="0.25">
      <c r="A1067" s="7">
        <v>510008790</v>
      </c>
      <c r="B1067" t="s">
        <v>1258</v>
      </c>
      <c r="C1067" t="s">
        <v>1327</v>
      </c>
      <c r="D1067" s="3">
        <v>1</v>
      </c>
      <c r="E1067" s="3">
        <v>168</v>
      </c>
      <c r="F1067" s="3">
        <v>213</v>
      </c>
      <c r="G1067" s="3">
        <v>3</v>
      </c>
      <c r="H1067" s="3" t="s">
        <v>5</v>
      </c>
      <c r="I1067" s="3">
        <v>24</v>
      </c>
      <c r="J1067" s="3" t="str" cm="1">
        <f t="array" ref="J106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67" s="3">
        <v>19</v>
      </c>
      <c r="L1067" s="3" t="str" cm="1">
        <f t="array" ref="L106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67" s="3">
        <v>16</v>
      </c>
      <c r="N1067" s="3" t="str" cm="1">
        <f t="array" ref="N106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67" s="3">
        <v>21</v>
      </c>
      <c r="P1067" s="3" t="str" cm="1">
        <f t="array" ref="P106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067" s="3">
        <v>15</v>
      </c>
      <c r="R1067" s="3" t="str" cm="1">
        <f t="array" ref="R106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67" s="3">
        <v>40</v>
      </c>
      <c r="T1067" s="3" t="str" cm="1">
        <f t="array" ref="T106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067" s="3">
        <v>11</v>
      </c>
      <c r="V1067" s="3" t="str" cm="1">
        <f t="array" ref="V106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67" s="3">
        <v>22</v>
      </c>
      <c r="X1067" s="3" t="str" cm="1">
        <f t="array" ref="X106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68" spans="1:24" x14ac:dyDescent="0.25">
      <c r="A1068" s="7">
        <v>505007978</v>
      </c>
      <c r="B1068" t="s">
        <v>1258</v>
      </c>
      <c r="C1068" t="s">
        <v>1328</v>
      </c>
      <c r="D1068" s="3">
        <v>6</v>
      </c>
      <c r="E1068" s="3">
        <v>122</v>
      </c>
      <c r="F1068" s="3">
        <v>192</v>
      </c>
      <c r="G1068" s="3">
        <v>2</v>
      </c>
      <c r="H1068" s="3" t="s">
        <v>8</v>
      </c>
      <c r="I1068" s="3">
        <v>16</v>
      </c>
      <c r="J1068" s="3" t="str" cm="1">
        <f t="array" ref="J106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068" s="3">
        <v>15</v>
      </c>
      <c r="L1068" s="3" t="str" cm="1">
        <f t="array" ref="L106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068" s="3">
        <v>12</v>
      </c>
      <c r="N1068" s="3" t="str" cm="1">
        <f t="array" ref="N106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68" s="3">
        <v>18</v>
      </c>
      <c r="P1068" s="3" t="str" cm="1">
        <f t="array" ref="P106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68" s="3">
        <v>10</v>
      </c>
      <c r="R1068" s="3" t="str" cm="1">
        <f t="array" ref="R106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068" s="3">
        <v>20</v>
      </c>
      <c r="T1068" s="3" t="str" cm="1">
        <f t="array" ref="T106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068" s="3">
        <v>12</v>
      </c>
      <c r="V1068" s="3" t="str" cm="1">
        <f t="array" ref="V106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68" s="3">
        <v>19</v>
      </c>
      <c r="X1068" s="3" t="str" cm="1">
        <f t="array" ref="X106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69" spans="1:24" x14ac:dyDescent="0.25">
      <c r="A1069" s="7">
        <v>505007921</v>
      </c>
      <c r="B1069" t="s">
        <v>1258</v>
      </c>
      <c r="C1069" t="s">
        <v>1329</v>
      </c>
      <c r="D1069" s="3">
        <v>5</v>
      </c>
      <c r="E1069" s="3">
        <v>129</v>
      </c>
      <c r="F1069" s="3">
        <v>208</v>
      </c>
      <c r="G1069" s="3">
        <v>2</v>
      </c>
      <c r="H1069" s="3" t="s">
        <v>8</v>
      </c>
      <c r="I1069" s="3">
        <v>23</v>
      </c>
      <c r="J1069" s="3" t="str" cm="1">
        <f t="array" ref="J106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69" s="3">
        <v>16</v>
      </c>
      <c r="L1069" s="3" t="str" cm="1">
        <f t="array" ref="L106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69" s="3">
        <v>11</v>
      </c>
      <c r="N1069" s="3" t="str" cm="1">
        <f t="array" ref="N106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69" s="3">
        <v>16</v>
      </c>
      <c r="P1069" s="3" t="str" cm="1">
        <f t="array" ref="P106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69" s="3">
        <v>11</v>
      </c>
      <c r="R1069" s="3" t="str" cm="1">
        <f t="array" ref="R106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069" s="3">
        <v>23</v>
      </c>
      <c r="T1069" s="3" t="str" cm="1">
        <f t="array" ref="T106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069" s="3">
        <v>10</v>
      </c>
      <c r="V1069" s="3" t="str" cm="1">
        <f t="array" ref="V106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69" s="3">
        <v>19</v>
      </c>
      <c r="X1069" s="3" t="str" cm="1">
        <f t="array" ref="X106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70" spans="1:24" x14ac:dyDescent="0.25">
      <c r="A1070" s="7">
        <v>544020210</v>
      </c>
      <c r="B1070" t="s">
        <v>1258</v>
      </c>
      <c r="C1070" t="s">
        <v>1330</v>
      </c>
      <c r="D1070" s="3">
        <v>2</v>
      </c>
      <c r="E1070" s="3">
        <v>168</v>
      </c>
      <c r="F1070" s="3">
        <v>197</v>
      </c>
      <c r="G1070" s="3">
        <v>4</v>
      </c>
      <c r="H1070" s="3" t="s">
        <v>6</v>
      </c>
      <c r="I1070" s="3">
        <v>19</v>
      </c>
      <c r="J1070" s="3" t="str" cm="1">
        <f t="array" ref="J107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70" s="3">
        <v>21</v>
      </c>
      <c r="L1070" s="3" t="str" cm="1">
        <f t="array" ref="L107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70" s="3">
        <v>18</v>
      </c>
      <c r="N1070" s="3" t="str" cm="1">
        <f t="array" ref="N107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070" s="3">
        <v>20</v>
      </c>
      <c r="P1070" s="3" t="str" cm="1">
        <f t="array" ref="P107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070" s="3">
        <v>20</v>
      </c>
      <c r="R1070" s="3" t="str" cm="1">
        <f t="array" ref="R107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070" s="3">
        <v>32</v>
      </c>
      <c r="T1070" s="3" t="str" cm="1">
        <f t="array" ref="T107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070" s="3">
        <v>14</v>
      </c>
      <c r="V1070" s="3" t="str" cm="1">
        <f t="array" ref="V107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70" s="3">
        <v>24</v>
      </c>
      <c r="X1070" s="3" t="str" cm="1">
        <f t="array" ref="X107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71" spans="1:24" x14ac:dyDescent="0.25">
      <c r="A1071" s="7">
        <v>539011193</v>
      </c>
      <c r="B1071" t="s">
        <v>1258</v>
      </c>
      <c r="C1071" t="s">
        <v>1331</v>
      </c>
      <c r="D1071" s="3">
        <v>1</v>
      </c>
      <c r="E1071" s="3">
        <v>165</v>
      </c>
      <c r="F1071" s="3">
        <v>213</v>
      </c>
      <c r="G1071" s="3">
        <v>3</v>
      </c>
      <c r="H1071" s="3" t="s">
        <v>5</v>
      </c>
      <c r="I1071" s="3">
        <v>20</v>
      </c>
      <c r="J1071" s="3" t="str" cm="1">
        <f t="array" ref="J107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71" s="3">
        <v>21</v>
      </c>
      <c r="L1071" s="3" t="str" cm="1">
        <f t="array" ref="L107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71" s="3">
        <v>17</v>
      </c>
      <c r="N1071" s="3" t="str" cm="1">
        <f t="array" ref="N107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071" s="3">
        <v>20</v>
      </c>
      <c r="P1071" s="3" t="str" cm="1">
        <f t="array" ref="P107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071" s="3">
        <v>17</v>
      </c>
      <c r="R1071" s="3" t="str" cm="1">
        <f t="array" ref="R107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71" s="3">
        <v>36</v>
      </c>
      <c r="T1071" s="3" t="str" cm="1">
        <f t="array" ref="T107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71" s="3">
        <v>14</v>
      </c>
      <c r="V1071" s="3" t="str" cm="1">
        <f t="array" ref="V107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71" s="3">
        <v>20</v>
      </c>
      <c r="X1071" s="3" t="str" cm="1">
        <f t="array" ref="X107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72" spans="1:24" x14ac:dyDescent="0.25">
      <c r="A1072" s="7">
        <v>532140760</v>
      </c>
      <c r="B1072" t="s">
        <v>1258</v>
      </c>
      <c r="C1072" t="s">
        <v>1332</v>
      </c>
      <c r="D1072" s="3">
        <v>2</v>
      </c>
      <c r="E1072" s="3">
        <v>156</v>
      </c>
      <c r="F1072" s="3">
        <v>197</v>
      </c>
      <c r="G1072" s="3">
        <v>3</v>
      </c>
      <c r="H1072" s="3" t="s">
        <v>5</v>
      </c>
      <c r="I1072" s="3">
        <v>23</v>
      </c>
      <c r="J1072" s="3" t="str" cm="1">
        <f t="array" ref="J107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72" s="3">
        <v>15</v>
      </c>
      <c r="L1072" s="3" t="str" cm="1">
        <f t="array" ref="L107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072" s="3">
        <v>10</v>
      </c>
      <c r="N1072" s="3" t="str" cm="1">
        <f t="array" ref="N107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72" s="3">
        <v>21</v>
      </c>
      <c r="P1072" s="3" t="str" cm="1">
        <f t="array" ref="P107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072" s="3">
        <v>18</v>
      </c>
      <c r="R1072" s="3" t="str" cm="1">
        <f t="array" ref="R107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72" s="3">
        <v>28</v>
      </c>
      <c r="T1072" s="3" t="str" cm="1">
        <f t="array" ref="T107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72" s="3">
        <v>13</v>
      </c>
      <c r="V1072" s="3" t="str" cm="1">
        <f t="array" ref="V107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72" s="3">
        <v>28</v>
      </c>
      <c r="X1072" s="3" t="str" cm="1">
        <f t="array" ref="X107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073" spans="1:24" x14ac:dyDescent="0.25">
      <c r="A1073" s="7">
        <v>506009449</v>
      </c>
      <c r="B1073" t="s">
        <v>1258</v>
      </c>
      <c r="C1073" t="s">
        <v>1333</v>
      </c>
      <c r="D1073" s="3">
        <v>6</v>
      </c>
      <c r="E1073" s="3">
        <v>165</v>
      </c>
      <c r="F1073" s="3">
        <v>192</v>
      </c>
      <c r="G1073" s="3">
        <v>4</v>
      </c>
      <c r="H1073" s="3" t="s">
        <v>6</v>
      </c>
      <c r="I1073" s="3">
        <v>25</v>
      </c>
      <c r="J1073" s="3" t="str" cm="1">
        <f t="array" ref="J107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73" s="3">
        <v>21</v>
      </c>
      <c r="L1073" s="3" t="str" cm="1">
        <f t="array" ref="L107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73" s="3">
        <v>15</v>
      </c>
      <c r="N1073" s="3" t="str" cm="1">
        <f t="array" ref="N107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73" s="3">
        <v>22</v>
      </c>
      <c r="P1073" s="3" t="str" cm="1">
        <f t="array" ref="P107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073" s="3">
        <v>17</v>
      </c>
      <c r="R1073" s="3" t="str" cm="1">
        <f t="array" ref="R107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73" s="3">
        <v>26</v>
      </c>
      <c r="T1073" s="3" t="str" cm="1">
        <f t="array" ref="T107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73" s="3">
        <v>13</v>
      </c>
      <c r="V1073" s="3" t="str" cm="1">
        <f t="array" ref="V107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73" s="3">
        <v>26</v>
      </c>
      <c r="X1073" s="3" t="str" cm="1">
        <f t="array" ref="X107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074" spans="1:24" x14ac:dyDescent="0.25">
      <c r="A1074" s="7">
        <v>510009554</v>
      </c>
      <c r="B1074" t="s">
        <v>1258</v>
      </c>
      <c r="C1074" t="s">
        <v>1334</v>
      </c>
      <c r="D1074" s="3">
        <v>2</v>
      </c>
      <c r="E1074" s="3">
        <v>163</v>
      </c>
      <c r="F1074" s="3">
        <v>197</v>
      </c>
      <c r="G1074" s="3">
        <v>3</v>
      </c>
      <c r="H1074" s="3" t="s">
        <v>5</v>
      </c>
      <c r="I1074" s="3">
        <v>27</v>
      </c>
      <c r="J1074" s="3" t="str" cm="1">
        <f t="array" ref="J107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074" s="3">
        <v>20</v>
      </c>
      <c r="L1074" s="3" t="str" cm="1">
        <f t="array" ref="L107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74" s="3">
        <v>13</v>
      </c>
      <c r="N1074" s="3" t="str" cm="1">
        <f t="array" ref="N107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74" s="3">
        <v>15</v>
      </c>
      <c r="P1074" s="3" t="str" cm="1">
        <f t="array" ref="P107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074" s="3">
        <v>17</v>
      </c>
      <c r="R1074" s="3" t="str" cm="1">
        <f t="array" ref="R107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74" s="3">
        <v>31</v>
      </c>
      <c r="T1074" s="3" t="str" cm="1">
        <f t="array" ref="T107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74" s="3">
        <v>12</v>
      </c>
      <c r="V1074" s="3" t="str" cm="1">
        <f t="array" ref="V107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74" s="3">
        <v>28</v>
      </c>
      <c r="X1074" s="3" t="str" cm="1">
        <f t="array" ref="X107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075" spans="1:24" x14ac:dyDescent="0.25">
      <c r="A1075" s="7">
        <v>532140915</v>
      </c>
      <c r="B1075" t="s">
        <v>1258</v>
      </c>
      <c r="C1075" t="s">
        <v>1335</v>
      </c>
      <c r="D1075" s="3">
        <v>6</v>
      </c>
      <c r="E1075" s="3">
        <v>137</v>
      </c>
      <c r="F1075" s="3">
        <v>192</v>
      </c>
      <c r="G1075" s="3">
        <v>3</v>
      </c>
      <c r="H1075" s="3" t="s">
        <v>5</v>
      </c>
      <c r="I1075" s="3">
        <v>24</v>
      </c>
      <c r="J1075" s="3" t="str" cm="1">
        <f t="array" ref="J107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75" s="3">
        <v>19</v>
      </c>
      <c r="L1075" s="3" t="str" cm="1">
        <f t="array" ref="L107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75" s="3">
        <v>13</v>
      </c>
      <c r="N1075" s="3" t="str" cm="1">
        <f t="array" ref="N107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75" s="3">
        <v>16</v>
      </c>
      <c r="P1075" s="3" t="str" cm="1">
        <f t="array" ref="P107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75" s="3">
        <v>14</v>
      </c>
      <c r="R1075" s="3" t="str" cm="1">
        <f t="array" ref="R107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75" s="3">
        <v>23</v>
      </c>
      <c r="T1075" s="3" t="str" cm="1">
        <f t="array" ref="T107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75" s="3">
        <v>11</v>
      </c>
      <c r="V1075" s="3" t="str" cm="1">
        <f t="array" ref="V107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75" s="3">
        <v>17</v>
      </c>
      <c r="X1075" s="3" t="str" cm="1">
        <f t="array" ref="X107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76" spans="1:24" x14ac:dyDescent="0.25">
      <c r="A1076" s="7">
        <v>505008153</v>
      </c>
      <c r="B1076" t="s">
        <v>1258</v>
      </c>
      <c r="C1076" t="s">
        <v>1336</v>
      </c>
      <c r="D1076" s="3">
        <v>6</v>
      </c>
      <c r="E1076" s="3">
        <v>110</v>
      </c>
      <c r="F1076" s="3">
        <v>192</v>
      </c>
      <c r="G1076" s="3">
        <v>2</v>
      </c>
      <c r="H1076" s="3" t="s">
        <v>8</v>
      </c>
      <c r="I1076" s="3">
        <v>13</v>
      </c>
      <c r="J1076" s="3" t="str" cm="1">
        <f t="array" ref="J107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076" s="3">
        <v>11</v>
      </c>
      <c r="L1076" s="3" t="str" cm="1">
        <f t="array" ref="L107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1076" s="3">
        <v>13</v>
      </c>
      <c r="N1076" s="3" t="str" cm="1">
        <f t="array" ref="N107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76" s="3">
        <v>15</v>
      </c>
      <c r="P1076" s="3" t="str" cm="1">
        <f t="array" ref="P107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076" s="3">
        <v>14</v>
      </c>
      <c r="R1076" s="3" t="str" cm="1">
        <f t="array" ref="R107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76" s="3">
        <v>19</v>
      </c>
      <c r="T1076" s="3" t="str" cm="1">
        <f t="array" ref="T107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076" s="3">
        <v>10</v>
      </c>
      <c r="V1076" s="3" t="str" cm="1">
        <f t="array" ref="V107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76" s="3">
        <v>15</v>
      </c>
      <c r="X1076" s="3" t="str" cm="1">
        <f t="array" ref="X107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077" spans="1:24" x14ac:dyDescent="0.25">
      <c r="A1077" s="7">
        <v>537003831</v>
      </c>
      <c r="B1077" t="s">
        <v>1337</v>
      </c>
      <c r="C1077" t="s">
        <v>1338</v>
      </c>
      <c r="D1077" s="3">
        <v>2</v>
      </c>
      <c r="E1077" s="3">
        <v>164</v>
      </c>
      <c r="F1077" s="3">
        <v>197</v>
      </c>
      <c r="G1077" s="3">
        <v>4</v>
      </c>
      <c r="H1077" s="3" t="s">
        <v>6</v>
      </c>
      <c r="I1077" s="3">
        <v>26</v>
      </c>
      <c r="J1077" s="3" t="str" cm="1">
        <f t="array" ref="J107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77" s="3">
        <v>17</v>
      </c>
      <c r="L1077" s="3" t="str" cm="1">
        <f t="array" ref="L107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77" s="3">
        <v>18</v>
      </c>
      <c r="N1077" s="3" t="str" cm="1">
        <f t="array" ref="N107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077" s="3">
        <v>21</v>
      </c>
      <c r="P1077" s="3" t="str" cm="1">
        <f t="array" ref="P107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077" s="3">
        <v>19</v>
      </c>
      <c r="R1077" s="3" t="str" cm="1">
        <f t="array" ref="R107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77" s="3">
        <v>28</v>
      </c>
      <c r="T1077" s="3" t="str" cm="1">
        <f t="array" ref="T107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77" s="3">
        <v>14</v>
      </c>
      <c r="V1077" s="3" t="str" cm="1">
        <f t="array" ref="V107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77" s="3">
        <v>21</v>
      </c>
      <c r="X1077" s="3" t="str" cm="1">
        <f t="array" ref="X107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78" spans="1:24" x14ac:dyDescent="0.25">
      <c r="A1078" s="7">
        <v>537003775</v>
      </c>
      <c r="B1078" t="s">
        <v>1337</v>
      </c>
      <c r="C1078" t="s">
        <v>1339</v>
      </c>
      <c r="D1078" s="3">
        <v>2</v>
      </c>
      <c r="E1078" s="3">
        <v>140</v>
      </c>
      <c r="F1078" s="3">
        <v>197</v>
      </c>
      <c r="G1078" s="3">
        <v>3</v>
      </c>
      <c r="H1078" s="3" t="s">
        <v>5</v>
      </c>
      <c r="I1078" s="3">
        <v>23</v>
      </c>
      <c r="J1078" s="3" t="str" cm="1">
        <f t="array" ref="J107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78" s="3">
        <v>21</v>
      </c>
      <c r="L1078" s="3" t="str" cm="1">
        <f t="array" ref="L107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78" s="3">
        <v>12</v>
      </c>
      <c r="N1078" s="3" t="str" cm="1">
        <f t="array" ref="N107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78" s="3">
        <v>18</v>
      </c>
      <c r="P1078" s="3" t="str" cm="1">
        <f t="array" ref="P107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78" s="3">
        <v>14</v>
      </c>
      <c r="R1078" s="3" t="str" cm="1">
        <f t="array" ref="R107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78" s="3">
        <v>25</v>
      </c>
      <c r="T1078" s="3" t="str" cm="1">
        <f t="array" ref="T107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78" s="3">
        <v>8</v>
      </c>
      <c r="V1078" s="3" t="str" cm="1">
        <f t="array" ref="V107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78" s="3">
        <v>19</v>
      </c>
      <c r="X1078" s="3" t="str" cm="1">
        <f t="array" ref="X107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79" spans="1:24" x14ac:dyDescent="0.25">
      <c r="A1079" s="7">
        <v>537003944</v>
      </c>
      <c r="B1079" t="s">
        <v>1337</v>
      </c>
      <c r="C1079" t="s">
        <v>1340</v>
      </c>
      <c r="D1079" s="3">
        <v>1</v>
      </c>
      <c r="E1079" s="3">
        <v>158</v>
      </c>
      <c r="F1079" s="3">
        <v>213</v>
      </c>
      <c r="G1079" s="3">
        <v>3</v>
      </c>
      <c r="H1079" s="3" t="s">
        <v>5</v>
      </c>
      <c r="I1079" s="3">
        <v>26</v>
      </c>
      <c r="J1079" s="3" t="str" cm="1">
        <f t="array" ref="J107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79" s="3">
        <v>20</v>
      </c>
      <c r="L1079" s="3" t="str" cm="1">
        <f t="array" ref="L107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79" s="3">
        <v>14</v>
      </c>
      <c r="N1079" s="3" t="str" cm="1">
        <f t="array" ref="N107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79" s="3">
        <v>19</v>
      </c>
      <c r="P1079" s="3" t="str" cm="1">
        <f t="array" ref="P107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79" s="3">
        <v>14</v>
      </c>
      <c r="R1079" s="3" t="str" cm="1">
        <f t="array" ref="R107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79" s="3">
        <v>37</v>
      </c>
      <c r="T1079" s="3" t="str" cm="1">
        <f t="array" ref="T107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79" s="3">
        <v>9</v>
      </c>
      <c r="V1079" s="3" t="str" cm="1">
        <f t="array" ref="V107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79" s="3">
        <v>19</v>
      </c>
      <c r="X1079" s="3" t="str" cm="1">
        <f t="array" ref="X107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80" spans="1:24" x14ac:dyDescent="0.25">
      <c r="A1080" s="7">
        <v>537003824</v>
      </c>
      <c r="B1080" t="s">
        <v>1337</v>
      </c>
      <c r="C1080" t="s">
        <v>1341</v>
      </c>
      <c r="D1080" s="3">
        <v>1</v>
      </c>
      <c r="E1080" s="3">
        <v>179</v>
      </c>
      <c r="F1080" s="3">
        <v>213</v>
      </c>
      <c r="G1080" s="3">
        <v>4</v>
      </c>
      <c r="H1080" s="3" t="s">
        <v>6</v>
      </c>
      <c r="I1080" s="3">
        <v>27</v>
      </c>
      <c r="J1080" s="3" t="str" cm="1">
        <f t="array" ref="J108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080" s="3">
        <v>21</v>
      </c>
      <c r="L1080" s="3" t="str" cm="1">
        <f t="array" ref="L108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80" s="3">
        <v>15</v>
      </c>
      <c r="N1080" s="3" t="str" cm="1">
        <f t="array" ref="N108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80" s="3">
        <v>21</v>
      </c>
      <c r="P1080" s="3" t="str" cm="1">
        <f t="array" ref="P108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080" s="3">
        <v>19</v>
      </c>
      <c r="R1080" s="3" t="str" cm="1">
        <f t="array" ref="R108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80" s="3">
        <v>44</v>
      </c>
      <c r="T1080" s="3" t="str" cm="1">
        <f t="array" ref="T108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080" s="3">
        <v>10</v>
      </c>
      <c r="V1080" s="3" t="str" cm="1">
        <f t="array" ref="V108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80" s="3">
        <v>22</v>
      </c>
      <c r="X1080" s="3" t="str" cm="1">
        <f t="array" ref="X108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81" spans="1:24" x14ac:dyDescent="0.25">
      <c r="A1081" s="7">
        <v>537003817</v>
      </c>
      <c r="B1081" t="s">
        <v>1337</v>
      </c>
      <c r="C1081" t="s">
        <v>1342</v>
      </c>
      <c r="D1081" s="3">
        <v>1</v>
      </c>
      <c r="E1081" s="3">
        <v>182</v>
      </c>
      <c r="F1081" s="3">
        <v>213</v>
      </c>
      <c r="G1081" s="3">
        <v>4</v>
      </c>
      <c r="H1081" s="3" t="s">
        <v>6</v>
      </c>
      <c r="I1081" s="3">
        <v>24</v>
      </c>
      <c r="J1081" s="3" t="str" cm="1">
        <f t="array" ref="J108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81" s="3">
        <v>17</v>
      </c>
      <c r="L1081" s="3" t="str" cm="1">
        <f t="array" ref="L108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81" s="3">
        <v>19</v>
      </c>
      <c r="N1081" s="3" t="str" cm="1">
        <f t="array" ref="N108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081" s="3">
        <v>22</v>
      </c>
      <c r="P1081" s="3" t="str" cm="1">
        <f t="array" ref="P108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081" s="3">
        <v>20</v>
      </c>
      <c r="R1081" s="3" t="str" cm="1">
        <f t="array" ref="R108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81" s="3">
        <v>43</v>
      </c>
      <c r="T1081" s="3" t="str" cm="1">
        <f t="array" ref="T108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081" s="3">
        <v>14</v>
      </c>
      <c r="V1081" s="3" t="str" cm="1">
        <f t="array" ref="V108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81" s="3">
        <v>23</v>
      </c>
      <c r="X1081" s="3" t="str" cm="1">
        <f t="array" ref="X108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82" spans="1:24" x14ac:dyDescent="0.25">
      <c r="A1082" s="7">
        <v>537003895</v>
      </c>
      <c r="B1082" t="s">
        <v>1337</v>
      </c>
      <c r="C1082" t="s">
        <v>1343</v>
      </c>
      <c r="D1082" s="3">
        <v>6</v>
      </c>
      <c r="E1082" s="3">
        <v>122</v>
      </c>
      <c r="F1082" s="3">
        <v>192</v>
      </c>
      <c r="G1082" s="3">
        <v>1</v>
      </c>
      <c r="H1082" s="3" t="s">
        <v>7</v>
      </c>
      <c r="I1082" s="3">
        <v>23</v>
      </c>
      <c r="J1082" s="3" t="str" cm="1">
        <f t="array" ref="J108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82" s="3">
        <v>17</v>
      </c>
      <c r="L1082" s="3" t="str" cm="1">
        <f t="array" ref="L108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82" s="3">
        <v>15</v>
      </c>
      <c r="N1082" s="3" t="str" cm="1">
        <f t="array" ref="N108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82" s="3">
        <v>20</v>
      </c>
      <c r="P1082" s="3" t="str" cm="1">
        <f t="array" ref="P108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082" s="3">
        <v>14</v>
      </c>
      <c r="R1082" s="3" t="str" cm="1">
        <f t="array" ref="R108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82" s="3">
        <v>0</v>
      </c>
      <c r="T1082" s="3" t="str" cm="1">
        <f t="array" ref="T108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1082" s="3">
        <v>14</v>
      </c>
      <c r="V1082" s="3" t="str" cm="1">
        <f t="array" ref="V108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82" s="3">
        <v>19</v>
      </c>
      <c r="X1082" s="3" t="str" cm="1">
        <f t="array" ref="X108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83" spans="1:24" x14ac:dyDescent="0.25">
      <c r="A1083" s="7">
        <v>537004680</v>
      </c>
      <c r="B1083" t="s">
        <v>1337</v>
      </c>
      <c r="C1083" t="s">
        <v>1344</v>
      </c>
      <c r="D1083" s="3">
        <v>7</v>
      </c>
      <c r="E1083" s="3">
        <v>150</v>
      </c>
      <c r="F1083" s="3">
        <v>206</v>
      </c>
      <c r="G1083" s="3">
        <v>3</v>
      </c>
      <c r="H1083" s="3" t="s">
        <v>5</v>
      </c>
      <c r="I1083" s="3">
        <v>25</v>
      </c>
      <c r="J1083" s="3" t="str" cm="1">
        <f t="array" ref="J108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83" s="3">
        <v>21</v>
      </c>
      <c r="L1083" s="3" t="str" cm="1">
        <f t="array" ref="L108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83" s="3">
        <v>15</v>
      </c>
      <c r="N1083" s="3" t="str" cm="1">
        <f t="array" ref="N108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83" s="3">
        <v>17</v>
      </c>
      <c r="P1083" s="3" t="str" cm="1">
        <f t="array" ref="P108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83" s="3">
        <v>15</v>
      </c>
      <c r="R1083" s="3" t="str" cm="1">
        <f t="array" ref="R108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83" s="3">
        <v>29</v>
      </c>
      <c r="T1083" s="3" t="str" cm="1">
        <f t="array" ref="T108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83" s="3">
        <v>9</v>
      </c>
      <c r="V1083" s="3" t="str" cm="1">
        <f t="array" ref="V108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83" s="3">
        <v>19</v>
      </c>
      <c r="X1083" s="3" t="str" cm="1">
        <f t="array" ref="X108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84" spans="1:24" x14ac:dyDescent="0.25">
      <c r="A1084" s="7">
        <v>537003888</v>
      </c>
      <c r="B1084" t="s">
        <v>1337</v>
      </c>
      <c r="C1084" t="s">
        <v>1346</v>
      </c>
      <c r="D1084" s="3">
        <v>6</v>
      </c>
      <c r="E1084" s="3">
        <v>136</v>
      </c>
      <c r="F1084" s="3">
        <v>192</v>
      </c>
      <c r="G1084" s="3">
        <v>3</v>
      </c>
      <c r="H1084" s="3" t="s">
        <v>5</v>
      </c>
      <c r="I1084" s="3">
        <v>21</v>
      </c>
      <c r="J1084" s="3" t="str" cm="1">
        <f t="array" ref="J108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84" s="3">
        <v>21</v>
      </c>
      <c r="L1084" s="3" t="str" cm="1">
        <f t="array" ref="L108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84" s="3">
        <v>15</v>
      </c>
      <c r="N1084" s="3" t="str" cm="1">
        <f t="array" ref="N108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84" s="3">
        <v>20</v>
      </c>
      <c r="P1084" s="3" t="str" cm="1">
        <f t="array" ref="P108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084" s="3">
        <v>15</v>
      </c>
      <c r="R1084" s="3" t="str" cm="1">
        <f t="array" ref="R108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84" s="3">
        <v>19</v>
      </c>
      <c r="T1084" s="3" t="str" cm="1">
        <f t="array" ref="T108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084" s="3">
        <v>9</v>
      </c>
      <c r="V1084" s="3" t="str" cm="1">
        <f t="array" ref="V108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84" s="3">
        <v>16</v>
      </c>
      <c r="X1084" s="3" t="str" cm="1">
        <f t="array" ref="X108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085" spans="1:24" x14ac:dyDescent="0.25">
      <c r="A1085" s="7">
        <v>537003983</v>
      </c>
      <c r="B1085" t="s">
        <v>1337</v>
      </c>
      <c r="C1085" t="s">
        <v>1345</v>
      </c>
      <c r="D1085" s="3">
        <v>2</v>
      </c>
      <c r="E1085" s="3">
        <v>155</v>
      </c>
      <c r="F1085" s="3">
        <v>197</v>
      </c>
      <c r="G1085" s="3">
        <v>3</v>
      </c>
      <c r="H1085" s="3" t="s">
        <v>5</v>
      </c>
      <c r="I1085" s="3">
        <v>29</v>
      </c>
      <c r="J1085" s="3" t="str" cm="1">
        <f t="array" ref="J108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085" s="3">
        <v>15</v>
      </c>
      <c r="L1085" s="3" t="str" cm="1">
        <f t="array" ref="L108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085" s="3">
        <v>10</v>
      </c>
      <c r="N1085" s="3" t="str" cm="1">
        <f t="array" ref="N108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85" s="3">
        <v>19</v>
      </c>
      <c r="P1085" s="3" t="str" cm="1">
        <f t="array" ref="P108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85" s="3">
        <v>20</v>
      </c>
      <c r="R1085" s="3" t="str" cm="1">
        <f t="array" ref="R108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085" s="3">
        <v>30</v>
      </c>
      <c r="T1085" s="3" t="str" cm="1">
        <f t="array" ref="T108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85" s="3">
        <v>9</v>
      </c>
      <c r="V1085" s="3" t="str" cm="1">
        <f t="array" ref="V108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85" s="3">
        <v>23</v>
      </c>
      <c r="X1085" s="3" t="str" cm="1">
        <f t="array" ref="X108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86" spans="1:24" x14ac:dyDescent="0.25">
      <c r="A1086" s="7">
        <v>537004909</v>
      </c>
      <c r="B1086" t="s">
        <v>1337</v>
      </c>
      <c r="C1086" t="s">
        <v>1347</v>
      </c>
      <c r="D1086" s="3">
        <v>4</v>
      </c>
      <c r="E1086" s="3">
        <v>124</v>
      </c>
      <c r="F1086" s="3">
        <v>166</v>
      </c>
      <c r="G1086" s="3">
        <v>3</v>
      </c>
      <c r="H1086" s="3" t="s">
        <v>5</v>
      </c>
      <c r="I1086" s="3">
        <v>25</v>
      </c>
      <c r="J1086" s="3" t="str" cm="1">
        <f t="array" ref="J108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86" s="3">
        <v>19</v>
      </c>
      <c r="L1086" s="3" t="str" cm="1">
        <f t="array" ref="L108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86" s="3">
        <v>11</v>
      </c>
      <c r="N1086" s="3" t="str" cm="1">
        <f t="array" ref="N108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86" s="3">
        <v>18</v>
      </c>
      <c r="P1086" s="3" t="str" cm="1">
        <f t="array" ref="P108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86" s="3">
        <v>16</v>
      </c>
      <c r="R1086" s="3" t="str" cm="1">
        <f t="array" ref="R108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86" s="3">
        <v>16</v>
      </c>
      <c r="T1086" s="3" t="str" cm="1">
        <f t="array" ref="T108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086" s="3">
        <v>1</v>
      </c>
      <c r="V1086" s="3" t="str" cm="1">
        <f t="array" ref="V108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86" s="3">
        <v>18</v>
      </c>
      <c r="X1086" s="3" t="str" cm="1">
        <f t="array" ref="X108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87" spans="1:24" x14ac:dyDescent="0.25">
      <c r="A1087" s="7">
        <v>537003856</v>
      </c>
      <c r="B1087" t="s">
        <v>1337</v>
      </c>
      <c r="C1087" t="s">
        <v>1348</v>
      </c>
      <c r="D1087" s="3">
        <v>6</v>
      </c>
      <c r="E1087" s="3">
        <v>147</v>
      </c>
      <c r="F1087" s="3">
        <v>192</v>
      </c>
      <c r="G1087" s="3">
        <v>3</v>
      </c>
      <c r="H1087" s="3" t="s">
        <v>5</v>
      </c>
      <c r="I1087" s="3">
        <v>27</v>
      </c>
      <c r="J1087" s="3" t="str" cm="1">
        <f t="array" ref="J108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087" s="3">
        <v>17</v>
      </c>
      <c r="L1087" s="3" t="str" cm="1">
        <f t="array" ref="L108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87" s="3">
        <v>15</v>
      </c>
      <c r="N1087" s="3" t="str" cm="1">
        <f t="array" ref="N108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87" s="3">
        <v>19</v>
      </c>
      <c r="P1087" s="3" t="str" cm="1">
        <f t="array" ref="P108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87" s="3">
        <v>18</v>
      </c>
      <c r="R1087" s="3" t="str" cm="1">
        <f t="array" ref="R108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87" s="3">
        <v>20</v>
      </c>
      <c r="T1087" s="3" t="str" cm="1">
        <f t="array" ref="T108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087" s="3">
        <v>10</v>
      </c>
      <c r="V1087" s="3" t="str" cm="1">
        <f t="array" ref="V108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87" s="3">
        <v>21</v>
      </c>
      <c r="X1087" s="3" t="str" cm="1">
        <f t="array" ref="X108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88" spans="1:24" x14ac:dyDescent="0.25">
      <c r="A1088" s="7">
        <v>537003790</v>
      </c>
      <c r="B1088" t="s">
        <v>1337</v>
      </c>
      <c r="C1088" t="s">
        <v>1349</v>
      </c>
      <c r="D1088" s="3">
        <v>1</v>
      </c>
      <c r="E1088" s="3">
        <v>162</v>
      </c>
      <c r="F1088" s="3">
        <v>213</v>
      </c>
      <c r="G1088" s="3">
        <v>3</v>
      </c>
      <c r="H1088" s="3" t="s">
        <v>5</v>
      </c>
      <c r="I1088" s="3">
        <v>26</v>
      </c>
      <c r="J1088" s="3" t="str" cm="1">
        <f t="array" ref="J108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88" s="3">
        <v>18</v>
      </c>
      <c r="L1088" s="3" t="str" cm="1">
        <f t="array" ref="L108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88" s="3">
        <v>18</v>
      </c>
      <c r="N1088" s="3" t="str" cm="1">
        <f t="array" ref="N108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088" s="3">
        <v>20</v>
      </c>
      <c r="P1088" s="3" t="str" cm="1">
        <f t="array" ref="P108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088" s="3">
        <v>14</v>
      </c>
      <c r="R1088" s="3" t="str" cm="1">
        <f t="array" ref="R108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88" s="3">
        <v>33</v>
      </c>
      <c r="T1088" s="3" t="str" cm="1">
        <f t="array" ref="T108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88" s="3">
        <v>13</v>
      </c>
      <c r="V1088" s="3" t="str" cm="1">
        <f t="array" ref="V108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88" s="3">
        <v>20</v>
      </c>
      <c r="X1088" s="3" t="str" cm="1">
        <f t="array" ref="X108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89" spans="1:24" x14ac:dyDescent="0.25">
      <c r="A1089" s="7">
        <v>537003969</v>
      </c>
      <c r="B1089" t="s">
        <v>1337</v>
      </c>
      <c r="C1089" t="s">
        <v>1350</v>
      </c>
      <c r="D1089" s="3">
        <v>6</v>
      </c>
      <c r="E1089" s="3">
        <v>160</v>
      </c>
      <c r="F1089" s="3">
        <v>192</v>
      </c>
      <c r="G1089" s="3">
        <v>3</v>
      </c>
      <c r="H1089" s="3" t="s">
        <v>5</v>
      </c>
      <c r="I1089" s="3">
        <v>26</v>
      </c>
      <c r="J1089" s="3" t="str" cm="1">
        <f t="array" ref="J108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89" s="3">
        <v>21</v>
      </c>
      <c r="L1089" s="3" t="str" cm="1">
        <f t="array" ref="L108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89" s="3">
        <v>16</v>
      </c>
      <c r="N1089" s="3" t="str" cm="1">
        <f t="array" ref="N108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089" s="3">
        <v>20</v>
      </c>
      <c r="P1089" s="3" t="str" cm="1">
        <f t="array" ref="P108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089" s="3">
        <v>18</v>
      </c>
      <c r="R1089" s="3" t="str" cm="1">
        <f t="array" ref="R108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89" s="3">
        <v>23</v>
      </c>
      <c r="T1089" s="3" t="str" cm="1">
        <f t="array" ref="T108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89" s="3">
        <v>14</v>
      </c>
      <c r="V1089" s="3" t="str" cm="1">
        <f t="array" ref="V108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89" s="3">
        <v>22</v>
      </c>
      <c r="X1089" s="3" t="str" cm="1">
        <f t="array" ref="X108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90" spans="1:24" x14ac:dyDescent="0.25">
      <c r="A1090" s="7">
        <v>537003870</v>
      </c>
      <c r="B1090" t="s">
        <v>1337</v>
      </c>
      <c r="C1090" t="s">
        <v>1351</v>
      </c>
      <c r="D1090" s="3">
        <v>6</v>
      </c>
      <c r="E1090" s="3">
        <v>155</v>
      </c>
      <c r="F1090" s="3">
        <v>192</v>
      </c>
      <c r="G1090" s="3">
        <v>3</v>
      </c>
      <c r="H1090" s="3" t="s">
        <v>5</v>
      </c>
      <c r="I1090" s="3">
        <v>25</v>
      </c>
      <c r="J1090" s="3" t="str" cm="1">
        <f t="array" ref="J109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90" s="3">
        <v>18</v>
      </c>
      <c r="L1090" s="3" t="str" cm="1">
        <f t="array" ref="L109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90" s="3">
        <v>14</v>
      </c>
      <c r="N1090" s="3" t="str" cm="1">
        <f t="array" ref="N109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90" s="3">
        <v>19</v>
      </c>
      <c r="P1090" s="3" t="str" cm="1">
        <f t="array" ref="P109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90" s="3">
        <v>18</v>
      </c>
      <c r="R1090" s="3" t="str" cm="1">
        <f t="array" ref="R109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90" s="3">
        <v>25</v>
      </c>
      <c r="T1090" s="3" t="str" cm="1">
        <f t="array" ref="T109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90" s="3">
        <v>14</v>
      </c>
      <c r="V1090" s="3" t="str" cm="1">
        <f t="array" ref="V109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90" s="3">
        <v>22</v>
      </c>
      <c r="X1090" s="3" t="str" cm="1">
        <f t="array" ref="X109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91" spans="1:24" x14ac:dyDescent="0.25">
      <c r="A1091" s="7">
        <v>537004786</v>
      </c>
      <c r="B1091" t="s">
        <v>1337</v>
      </c>
      <c r="C1091" t="s">
        <v>1352</v>
      </c>
      <c r="D1091" s="3">
        <v>1</v>
      </c>
      <c r="E1091" s="3">
        <v>196</v>
      </c>
      <c r="F1091" s="3">
        <v>213</v>
      </c>
      <c r="G1091" s="3">
        <v>4</v>
      </c>
      <c r="H1091" s="3" t="s">
        <v>6</v>
      </c>
      <c r="I1091" s="3">
        <v>28</v>
      </c>
      <c r="J1091" s="3" t="str" cm="1">
        <f t="array" ref="J109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091" s="3">
        <v>20</v>
      </c>
      <c r="L1091" s="3" t="str" cm="1">
        <f t="array" ref="L109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91" s="3">
        <v>18</v>
      </c>
      <c r="N1091" s="3" t="str" cm="1">
        <f t="array" ref="N109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091" s="3">
        <v>22</v>
      </c>
      <c r="P1091" s="3" t="str" cm="1">
        <f t="array" ref="P109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091" s="3">
        <v>20</v>
      </c>
      <c r="R1091" s="3" t="str" cm="1">
        <f t="array" ref="R109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91" s="3">
        <v>48</v>
      </c>
      <c r="T1091" s="3" t="str" cm="1">
        <f t="array" ref="T109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091" s="3">
        <v>14</v>
      </c>
      <c r="V1091" s="3" t="str" cm="1">
        <f t="array" ref="V109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91" s="3">
        <v>26</v>
      </c>
      <c r="X1091" s="3" t="str" cm="1">
        <f t="array" ref="X109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092" spans="1:24" x14ac:dyDescent="0.25">
      <c r="A1092" s="7">
        <v>537003863</v>
      </c>
      <c r="B1092" t="s">
        <v>1337</v>
      </c>
      <c r="C1092" t="s">
        <v>1353</v>
      </c>
      <c r="D1092" s="3">
        <v>1</v>
      </c>
      <c r="E1092" s="3">
        <v>146</v>
      </c>
      <c r="F1092" s="3">
        <v>213</v>
      </c>
      <c r="G1092" s="3">
        <v>3</v>
      </c>
      <c r="H1092" s="3" t="s">
        <v>5</v>
      </c>
      <c r="I1092" s="3">
        <v>21</v>
      </c>
      <c r="J1092" s="3" t="str" cm="1">
        <f t="array" ref="J109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92" s="3">
        <v>18</v>
      </c>
      <c r="L1092" s="3" t="str" cm="1">
        <f t="array" ref="L109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92" s="3">
        <v>11</v>
      </c>
      <c r="N1092" s="3" t="str" cm="1">
        <f t="array" ref="N109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92" s="3">
        <v>18</v>
      </c>
      <c r="P1092" s="3" t="str" cm="1">
        <f t="array" ref="P109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92" s="3">
        <v>17</v>
      </c>
      <c r="R1092" s="3" t="str" cm="1">
        <f t="array" ref="R109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92" s="3">
        <v>31</v>
      </c>
      <c r="T1092" s="3" t="str" cm="1">
        <f t="array" ref="T109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92" s="3">
        <v>11</v>
      </c>
      <c r="V1092" s="3" t="str" cm="1">
        <f t="array" ref="V109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92" s="3">
        <v>19</v>
      </c>
      <c r="X1092" s="3" t="str" cm="1">
        <f t="array" ref="X109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93" spans="1:24" x14ac:dyDescent="0.25">
      <c r="A1093" s="7">
        <v>537003990</v>
      </c>
      <c r="B1093" t="s">
        <v>1337</v>
      </c>
      <c r="C1093" t="s">
        <v>1354</v>
      </c>
      <c r="D1093" s="3">
        <v>1</v>
      </c>
      <c r="E1093" s="3">
        <v>132</v>
      </c>
      <c r="F1093" s="3">
        <v>213</v>
      </c>
      <c r="G1093" s="3">
        <v>1</v>
      </c>
      <c r="H1093" s="3" t="s">
        <v>7</v>
      </c>
      <c r="I1093" s="3">
        <v>21</v>
      </c>
      <c r="J1093" s="3" t="str" cm="1">
        <f t="array" ref="J109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93" s="3">
        <v>17</v>
      </c>
      <c r="L1093" s="3" t="str" cm="1">
        <f t="array" ref="L109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93" s="3">
        <v>14</v>
      </c>
      <c r="N1093" s="3" t="str" cm="1">
        <f t="array" ref="N109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93" s="3">
        <v>20</v>
      </c>
      <c r="P1093" s="3" t="str" cm="1">
        <f t="array" ref="P109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093" s="3">
        <v>16</v>
      </c>
      <c r="R1093" s="3" t="str" cm="1">
        <f t="array" ref="R109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93" s="3">
        <v>30</v>
      </c>
      <c r="T1093" s="3" t="str" cm="1">
        <f t="array" ref="T109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93" s="3">
        <v>14</v>
      </c>
      <c r="V1093" s="3" t="str" cm="1">
        <f t="array" ref="V109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93" s="3">
        <v>0</v>
      </c>
      <c r="X1093" s="3" t="str" cm="1">
        <f t="array" ref="X109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Ниже базового</v>
      </c>
    </row>
    <row r="1094" spans="1:24" x14ac:dyDescent="0.25">
      <c r="A1094" s="7">
        <v>537003768</v>
      </c>
      <c r="B1094" t="s">
        <v>1337</v>
      </c>
      <c r="C1094" t="s">
        <v>1355</v>
      </c>
      <c r="D1094" s="3">
        <v>2</v>
      </c>
      <c r="E1094" s="3">
        <v>108</v>
      </c>
      <c r="F1094" s="3">
        <v>197</v>
      </c>
      <c r="G1094" s="3">
        <v>1</v>
      </c>
      <c r="H1094" s="3" t="s">
        <v>7</v>
      </c>
      <c r="I1094" s="3">
        <v>18</v>
      </c>
      <c r="J1094" s="3" t="str" cm="1">
        <f t="array" ref="J109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94" s="3">
        <v>19</v>
      </c>
      <c r="L1094" s="3" t="str" cm="1">
        <f t="array" ref="L109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94" s="3">
        <v>9</v>
      </c>
      <c r="N1094" s="3" t="str" cm="1">
        <f t="array" ref="N109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094" s="3">
        <v>15</v>
      </c>
      <c r="P1094" s="3" t="str" cm="1">
        <f t="array" ref="P109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094" s="3">
        <v>0</v>
      </c>
      <c r="R1094" s="3" t="str" cm="1">
        <f t="array" ref="R109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Ниже базового</v>
      </c>
      <c r="S1094" s="3">
        <v>22</v>
      </c>
      <c r="T1094" s="3" t="str" cm="1">
        <f t="array" ref="T109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094" s="3">
        <v>9</v>
      </c>
      <c r="V1094" s="3" t="str" cm="1">
        <f t="array" ref="V109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94" s="3">
        <v>16</v>
      </c>
      <c r="X1094" s="3" t="str" cm="1">
        <f t="array" ref="X109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095" spans="1:24" x14ac:dyDescent="0.25">
      <c r="A1095" s="7">
        <v>537003849</v>
      </c>
      <c r="B1095" t="s">
        <v>1337</v>
      </c>
      <c r="C1095" t="s">
        <v>1356</v>
      </c>
      <c r="D1095" s="3">
        <v>2</v>
      </c>
      <c r="E1095" s="3">
        <v>176</v>
      </c>
      <c r="F1095" s="3">
        <v>197</v>
      </c>
      <c r="G1095" s="3">
        <v>4</v>
      </c>
      <c r="H1095" s="3" t="s">
        <v>6</v>
      </c>
      <c r="I1095" s="3">
        <v>27</v>
      </c>
      <c r="J1095" s="3" t="str" cm="1">
        <f t="array" ref="J109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095" s="3">
        <v>21</v>
      </c>
      <c r="L1095" s="3" t="str" cm="1">
        <f t="array" ref="L109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95" s="3">
        <v>18</v>
      </c>
      <c r="N1095" s="3" t="str" cm="1">
        <f t="array" ref="N109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095" s="3">
        <v>21</v>
      </c>
      <c r="P1095" s="3" t="str" cm="1">
        <f t="array" ref="P109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095" s="3">
        <v>20</v>
      </c>
      <c r="R1095" s="3" t="str" cm="1">
        <f t="array" ref="R109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095" s="3">
        <v>32</v>
      </c>
      <c r="T1095" s="3" t="str" cm="1">
        <f t="array" ref="T109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095" s="3">
        <v>13</v>
      </c>
      <c r="V1095" s="3" t="str" cm="1">
        <f t="array" ref="V109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95" s="3">
        <v>24</v>
      </c>
      <c r="X1095" s="3" t="str" cm="1">
        <f t="array" ref="X109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96" spans="1:24" x14ac:dyDescent="0.25">
      <c r="A1096" s="7">
        <v>537003951</v>
      </c>
      <c r="B1096" t="s">
        <v>1337</v>
      </c>
      <c r="C1096" t="s">
        <v>1357</v>
      </c>
      <c r="D1096" s="3">
        <v>6</v>
      </c>
      <c r="E1096" s="3">
        <v>149</v>
      </c>
      <c r="F1096" s="3">
        <v>192</v>
      </c>
      <c r="G1096" s="3">
        <v>3</v>
      </c>
      <c r="H1096" s="3" t="s">
        <v>5</v>
      </c>
      <c r="I1096" s="3">
        <v>25</v>
      </c>
      <c r="J1096" s="3" t="str" cm="1">
        <f t="array" ref="J109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96" s="3">
        <v>18</v>
      </c>
      <c r="L1096" s="3" t="str" cm="1">
        <f t="array" ref="L109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96" s="3">
        <v>15</v>
      </c>
      <c r="N1096" s="3" t="str" cm="1">
        <f t="array" ref="N109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96" s="3">
        <v>19</v>
      </c>
      <c r="P1096" s="3" t="str" cm="1">
        <f t="array" ref="P109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96" s="3">
        <v>18</v>
      </c>
      <c r="R1096" s="3" t="str" cm="1">
        <f t="array" ref="R109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96" s="3">
        <v>21</v>
      </c>
      <c r="T1096" s="3" t="str" cm="1">
        <f t="array" ref="T109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096" s="3">
        <v>10</v>
      </c>
      <c r="V1096" s="3" t="str" cm="1">
        <f t="array" ref="V109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96" s="3">
        <v>23</v>
      </c>
      <c r="X1096" s="3" t="str" cm="1">
        <f t="array" ref="X109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97" spans="1:24" x14ac:dyDescent="0.25">
      <c r="A1097" s="7">
        <v>537003800</v>
      </c>
      <c r="B1097" t="s">
        <v>1337</v>
      </c>
      <c r="C1097" t="s">
        <v>1358</v>
      </c>
      <c r="D1097" s="3">
        <v>1</v>
      </c>
      <c r="E1097" s="3">
        <v>152</v>
      </c>
      <c r="F1097" s="3">
        <v>213</v>
      </c>
      <c r="G1097" s="3">
        <v>3</v>
      </c>
      <c r="H1097" s="3" t="s">
        <v>5</v>
      </c>
      <c r="I1097" s="3">
        <v>26</v>
      </c>
      <c r="J1097" s="3" t="str" cm="1">
        <f t="array" ref="J109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97" s="3">
        <v>19</v>
      </c>
      <c r="L1097" s="3" t="str" cm="1">
        <f t="array" ref="L109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97" s="3">
        <v>14</v>
      </c>
      <c r="N1097" s="3" t="str" cm="1">
        <f t="array" ref="N109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97" s="3">
        <v>19</v>
      </c>
      <c r="P1097" s="3" t="str" cm="1">
        <f t="array" ref="P109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97" s="3">
        <v>15</v>
      </c>
      <c r="R1097" s="3" t="str" cm="1">
        <f t="array" ref="R109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97" s="3">
        <v>32</v>
      </c>
      <c r="T1097" s="3" t="str" cm="1">
        <f t="array" ref="T109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97" s="3">
        <v>8</v>
      </c>
      <c r="V1097" s="3" t="str" cm="1">
        <f t="array" ref="V109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97" s="3">
        <v>19</v>
      </c>
      <c r="X1097" s="3" t="str" cm="1">
        <f t="array" ref="X109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98" spans="1:24" x14ac:dyDescent="0.25">
      <c r="A1098" s="7">
        <v>537003782</v>
      </c>
      <c r="B1098" t="s">
        <v>1337</v>
      </c>
      <c r="C1098" t="s">
        <v>1359</v>
      </c>
      <c r="D1098" s="3">
        <v>6</v>
      </c>
      <c r="E1098" s="3">
        <v>149</v>
      </c>
      <c r="F1098" s="3">
        <v>192</v>
      </c>
      <c r="G1098" s="3">
        <v>3</v>
      </c>
      <c r="H1098" s="3" t="s">
        <v>5</v>
      </c>
      <c r="I1098" s="3">
        <v>24</v>
      </c>
      <c r="J1098" s="3" t="str" cm="1">
        <f t="array" ref="J109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98" s="3">
        <v>20</v>
      </c>
      <c r="L1098" s="3" t="str" cm="1">
        <f t="array" ref="L109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98" s="3">
        <v>13</v>
      </c>
      <c r="N1098" s="3" t="str" cm="1">
        <f t="array" ref="N109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098" s="3">
        <v>20</v>
      </c>
      <c r="P1098" s="3" t="str" cm="1">
        <f t="array" ref="P109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098" s="3">
        <v>17</v>
      </c>
      <c r="R1098" s="3" t="str" cm="1">
        <f t="array" ref="R109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98" s="3">
        <v>23</v>
      </c>
      <c r="T1098" s="3" t="str" cm="1">
        <f t="array" ref="T109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098" s="3">
        <v>11</v>
      </c>
      <c r="V1098" s="3" t="str" cm="1">
        <f t="array" ref="V109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098" s="3">
        <v>21</v>
      </c>
      <c r="X1098" s="3" t="str" cm="1">
        <f t="array" ref="X109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099" spans="1:24" x14ac:dyDescent="0.25">
      <c r="A1099" s="7">
        <v>538000752</v>
      </c>
      <c r="B1099" t="s">
        <v>1360</v>
      </c>
      <c r="C1099" t="s">
        <v>1361</v>
      </c>
      <c r="D1099" s="3">
        <v>1</v>
      </c>
      <c r="E1099" s="3">
        <v>96</v>
      </c>
      <c r="F1099" s="3">
        <v>213</v>
      </c>
      <c r="G1099" s="3">
        <v>1</v>
      </c>
      <c r="H1099" s="3" t="s">
        <v>7</v>
      </c>
      <c r="I1099" s="3">
        <v>20</v>
      </c>
      <c r="J1099" s="3" t="str" cm="1">
        <f t="array" ref="J109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099" s="3">
        <v>18</v>
      </c>
      <c r="L1099" s="3" t="str" cm="1">
        <f t="array" ref="L109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099" s="3">
        <v>0</v>
      </c>
      <c r="N1099" s="3" t="str" cm="1">
        <f t="array" ref="N109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1099" s="3">
        <v>16</v>
      </c>
      <c r="P1099" s="3" t="str" cm="1">
        <f t="array" ref="P109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099" s="3">
        <v>13</v>
      </c>
      <c r="R1099" s="3" t="str" cm="1">
        <f t="array" ref="R109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099" s="3">
        <v>0</v>
      </c>
      <c r="T1099" s="3" t="str" cm="1">
        <f t="array" ref="T109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1099" s="3">
        <v>13</v>
      </c>
      <c r="V1099" s="3" t="str" cm="1">
        <f t="array" ref="V109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099" s="3">
        <v>16</v>
      </c>
      <c r="X1099" s="3" t="str" cm="1">
        <f t="array" ref="X109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100" spans="1:24" x14ac:dyDescent="0.25">
      <c r="A1100" s="7">
        <v>538001594</v>
      </c>
      <c r="B1100" t="s">
        <v>1360</v>
      </c>
      <c r="C1100" t="s">
        <v>1362</v>
      </c>
      <c r="D1100" s="3">
        <v>1</v>
      </c>
      <c r="E1100" s="3">
        <v>179</v>
      </c>
      <c r="F1100" s="3">
        <v>213</v>
      </c>
      <c r="G1100" s="3">
        <v>4</v>
      </c>
      <c r="H1100" s="3" t="s">
        <v>6</v>
      </c>
      <c r="I1100" s="3">
        <v>27</v>
      </c>
      <c r="J1100" s="3" t="str" cm="1">
        <f t="array" ref="J110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100" s="3">
        <v>21</v>
      </c>
      <c r="L1100" s="3" t="str" cm="1">
        <f t="array" ref="L110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00" s="3">
        <v>18</v>
      </c>
      <c r="N1100" s="3" t="str" cm="1">
        <f t="array" ref="N110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100" s="3">
        <v>20</v>
      </c>
      <c r="P1100" s="3" t="str" cm="1">
        <f t="array" ref="P110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100" s="3">
        <v>21</v>
      </c>
      <c r="R1100" s="3" t="str" cm="1">
        <f t="array" ref="R110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100" s="3">
        <v>33</v>
      </c>
      <c r="T1100" s="3" t="str" cm="1">
        <f t="array" ref="T110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00" s="3">
        <v>14</v>
      </c>
      <c r="V1100" s="3" t="str" cm="1">
        <f t="array" ref="V110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00" s="3">
        <v>25</v>
      </c>
      <c r="X1100" s="3" t="str" cm="1">
        <f t="array" ref="X110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101" spans="1:24" x14ac:dyDescent="0.25">
      <c r="A1101" s="7">
        <v>538002397</v>
      </c>
      <c r="B1101" t="s">
        <v>1360</v>
      </c>
      <c r="C1101" t="s">
        <v>1363</v>
      </c>
      <c r="D1101" s="3">
        <v>2</v>
      </c>
      <c r="E1101" s="3">
        <v>69</v>
      </c>
      <c r="F1101" s="3">
        <v>197</v>
      </c>
      <c r="G1101" s="3">
        <v>1</v>
      </c>
      <c r="H1101" s="3" t="s">
        <v>7</v>
      </c>
      <c r="I1101" s="3">
        <v>21</v>
      </c>
      <c r="J1101" s="3" t="str" cm="1">
        <f t="array" ref="J110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01" s="3">
        <v>11</v>
      </c>
      <c r="L1101" s="3" t="str" cm="1">
        <f t="array" ref="L110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1101" s="3">
        <v>0</v>
      </c>
      <c r="N1101" s="3" t="str" cm="1">
        <f t="array" ref="N110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1101" s="3">
        <v>16</v>
      </c>
      <c r="P1101" s="3" t="str" cm="1">
        <f t="array" ref="P110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01" s="3">
        <v>13</v>
      </c>
      <c r="R1101" s="3" t="str" cm="1">
        <f t="array" ref="R110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01" s="3">
        <v>0</v>
      </c>
      <c r="T1101" s="3" t="str" cm="1">
        <f t="array" ref="T110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1101" s="3">
        <v>8</v>
      </c>
      <c r="V1101" s="3" t="str" cm="1">
        <f t="array" ref="V110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01" s="3">
        <v>0</v>
      </c>
      <c r="X1101" s="3" t="str" cm="1">
        <f t="array" ref="X110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Ниже базового</v>
      </c>
    </row>
    <row r="1102" spans="1:24" x14ac:dyDescent="0.25">
      <c r="A1102" s="7">
        <v>538001604</v>
      </c>
      <c r="B1102" t="s">
        <v>1360</v>
      </c>
      <c r="C1102" t="s">
        <v>1364</v>
      </c>
      <c r="D1102" s="3">
        <v>6</v>
      </c>
      <c r="E1102" s="3">
        <v>144</v>
      </c>
      <c r="F1102" s="3">
        <v>192</v>
      </c>
      <c r="G1102" s="3">
        <v>3</v>
      </c>
      <c r="H1102" s="3" t="s">
        <v>5</v>
      </c>
      <c r="I1102" s="3">
        <v>23</v>
      </c>
      <c r="J1102" s="3" t="str" cm="1">
        <f t="array" ref="J110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02" s="3">
        <v>17</v>
      </c>
      <c r="L1102" s="3" t="str" cm="1">
        <f t="array" ref="L110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02" s="3">
        <v>13</v>
      </c>
      <c r="N1102" s="3" t="str" cm="1">
        <f t="array" ref="N110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02" s="3">
        <v>19</v>
      </c>
      <c r="P1102" s="3" t="str" cm="1">
        <f t="array" ref="P110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02" s="3">
        <v>15</v>
      </c>
      <c r="R1102" s="3" t="str" cm="1">
        <f t="array" ref="R110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02" s="3">
        <v>25</v>
      </c>
      <c r="T1102" s="3" t="str" cm="1">
        <f t="array" ref="T110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02" s="3">
        <v>14</v>
      </c>
      <c r="V1102" s="3" t="str" cm="1">
        <f t="array" ref="V110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02" s="3">
        <v>18</v>
      </c>
      <c r="X1102" s="3" t="str" cm="1">
        <f t="array" ref="X110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03" spans="1:24" x14ac:dyDescent="0.25">
      <c r="A1103" s="7">
        <v>538000939</v>
      </c>
      <c r="B1103" t="s">
        <v>1360</v>
      </c>
      <c r="C1103" t="s">
        <v>1365</v>
      </c>
      <c r="D1103" s="3">
        <v>1</v>
      </c>
      <c r="E1103" s="3">
        <v>86</v>
      </c>
      <c r="F1103" s="3">
        <v>213</v>
      </c>
      <c r="G1103" s="3">
        <v>1</v>
      </c>
      <c r="H1103" s="3" t="s">
        <v>7</v>
      </c>
      <c r="I1103" s="3">
        <v>0</v>
      </c>
      <c r="J1103" s="3" t="str" cm="1">
        <f t="array" ref="J110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Ниже базового</v>
      </c>
      <c r="K1103" s="3">
        <v>16</v>
      </c>
      <c r="L1103" s="3" t="str" cm="1">
        <f t="array" ref="L110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03" s="3">
        <v>8</v>
      </c>
      <c r="N1103" s="3" t="str" cm="1">
        <f t="array" ref="N110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103" s="3">
        <v>17</v>
      </c>
      <c r="P1103" s="3" t="str" cm="1">
        <f t="array" ref="P110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03" s="3">
        <v>17</v>
      </c>
      <c r="R1103" s="3" t="str" cm="1">
        <f t="array" ref="R110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03" s="3">
        <v>0</v>
      </c>
      <c r="T1103" s="3" t="str" cm="1">
        <f t="array" ref="T110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1103" s="3">
        <v>11</v>
      </c>
      <c r="V1103" s="3" t="str" cm="1">
        <f t="array" ref="V110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03" s="3">
        <v>17</v>
      </c>
      <c r="X1103" s="3" t="str" cm="1">
        <f t="array" ref="X110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04" spans="1:24" x14ac:dyDescent="0.25">
      <c r="A1104" s="7">
        <v>538002421</v>
      </c>
      <c r="B1104" t="s">
        <v>1360</v>
      </c>
      <c r="C1104" t="s">
        <v>1366</v>
      </c>
      <c r="D1104" s="3">
        <v>2</v>
      </c>
      <c r="E1104" s="3">
        <v>95</v>
      </c>
      <c r="F1104" s="3">
        <v>197</v>
      </c>
      <c r="G1104" s="3">
        <v>1</v>
      </c>
      <c r="H1104" s="3" t="s">
        <v>7</v>
      </c>
      <c r="I1104" s="3">
        <v>0</v>
      </c>
      <c r="J1104" s="3" t="str" cm="1">
        <f t="array" ref="J110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Ниже базового</v>
      </c>
      <c r="K1104" s="3">
        <v>13</v>
      </c>
      <c r="L1104" s="3" t="str" cm="1">
        <f t="array" ref="L110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104" s="3">
        <v>14</v>
      </c>
      <c r="N1104" s="3" t="str" cm="1">
        <f t="array" ref="N110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04" s="3">
        <v>20</v>
      </c>
      <c r="P1104" s="3" t="str" cm="1">
        <f t="array" ref="P110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104" s="3">
        <v>16</v>
      </c>
      <c r="R1104" s="3" t="str" cm="1">
        <f t="array" ref="R110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04" s="3">
        <v>0</v>
      </c>
      <c r="T1104" s="3" t="str" cm="1">
        <f t="array" ref="T110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1104" s="3">
        <v>10</v>
      </c>
      <c r="V1104" s="3" t="str" cm="1">
        <f t="array" ref="V110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04" s="3">
        <v>22</v>
      </c>
      <c r="X1104" s="3" t="str" cm="1">
        <f t="array" ref="X110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05" spans="1:24" x14ac:dyDescent="0.25">
      <c r="A1105" s="7">
        <v>538001820</v>
      </c>
      <c r="B1105" t="s">
        <v>1360</v>
      </c>
      <c r="C1105" t="s">
        <v>1367</v>
      </c>
      <c r="D1105" s="3">
        <v>2</v>
      </c>
      <c r="E1105" s="3">
        <v>157</v>
      </c>
      <c r="F1105" s="3">
        <v>197</v>
      </c>
      <c r="G1105" s="3">
        <v>1</v>
      </c>
      <c r="H1105" s="3" t="s">
        <v>7</v>
      </c>
      <c r="I1105" s="3">
        <v>31</v>
      </c>
      <c r="J1105" s="3" t="str" cm="1">
        <f t="array" ref="J110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105" s="3">
        <v>21</v>
      </c>
      <c r="L1105" s="3" t="str" cm="1">
        <f t="array" ref="L110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05" s="3">
        <v>18</v>
      </c>
      <c r="N1105" s="3" t="str" cm="1">
        <f t="array" ref="N110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105" s="3">
        <v>22</v>
      </c>
      <c r="P1105" s="3" t="str" cm="1">
        <f t="array" ref="P110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105" s="3">
        <v>22</v>
      </c>
      <c r="R1105" s="3" t="str" cm="1">
        <f t="array" ref="R110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105" s="3">
        <v>0</v>
      </c>
      <c r="T1105" s="3" t="str" cm="1">
        <f t="array" ref="T110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1105" s="3">
        <v>14</v>
      </c>
      <c r="V1105" s="3" t="str" cm="1">
        <f t="array" ref="V110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05" s="3">
        <v>29</v>
      </c>
      <c r="X1105" s="3" t="str" cm="1">
        <f t="array" ref="X110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106" spans="1:24" x14ac:dyDescent="0.25">
      <c r="A1106" s="7">
        <v>538001097</v>
      </c>
      <c r="B1106" t="s">
        <v>1360</v>
      </c>
      <c r="C1106" t="s">
        <v>1368</v>
      </c>
      <c r="D1106" s="3">
        <v>2</v>
      </c>
      <c r="E1106" s="3">
        <v>158</v>
      </c>
      <c r="F1106" s="3">
        <v>197</v>
      </c>
      <c r="G1106" s="3">
        <v>1</v>
      </c>
      <c r="H1106" s="3" t="s">
        <v>7</v>
      </c>
      <c r="I1106" s="3">
        <v>27</v>
      </c>
      <c r="J1106" s="3" t="str" cm="1">
        <f t="array" ref="J110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106" s="3">
        <v>20</v>
      </c>
      <c r="L1106" s="3" t="str" cm="1">
        <f t="array" ref="L110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06" s="3">
        <v>0</v>
      </c>
      <c r="N1106" s="3" t="str" cm="1">
        <f t="array" ref="N110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1106" s="3">
        <v>20</v>
      </c>
      <c r="P1106" s="3" t="str" cm="1">
        <f t="array" ref="P110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106" s="3">
        <v>19</v>
      </c>
      <c r="R1106" s="3" t="str" cm="1">
        <f t="array" ref="R110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06" s="3">
        <v>33</v>
      </c>
      <c r="T1106" s="3" t="str" cm="1">
        <f t="array" ref="T110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106" s="3">
        <v>13</v>
      </c>
      <c r="V1106" s="3" t="str" cm="1">
        <f t="array" ref="V110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06" s="3">
        <v>26</v>
      </c>
      <c r="X1106" s="3" t="str" cm="1">
        <f t="array" ref="X110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107" spans="1:24" x14ac:dyDescent="0.25">
      <c r="A1107" s="7">
        <v>538001844</v>
      </c>
      <c r="B1107" t="s">
        <v>1360</v>
      </c>
      <c r="C1107" t="s">
        <v>1369</v>
      </c>
      <c r="D1107" s="3">
        <v>2</v>
      </c>
      <c r="E1107" s="3">
        <v>173</v>
      </c>
      <c r="F1107" s="3">
        <v>197</v>
      </c>
      <c r="G1107" s="3">
        <v>4</v>
      </c>
      <c r="H1107" s="3" t="s">
        <v>6</v>
      </c>
      <c r="I1107" s="3">
        <v>29</v>
      </c>
      <c r="J1107" s="3" t="str" cm="1">
        <f t="array" ref="J110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107" s="3">
        <v>19</v>
      </c>
      <c r="L1107" s="3" t="str" cm="1">
        <f t="array" ref="L110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07" s="3">
        <v>17</v>
      </c>
      <c r="N1107" s="3" t="str" cm="1">
        <f t="array" ref="N110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107" s="3">
        <v>21</v>
      </c>
      <c r="P1107" s="3" t="str" cm="1">
        <f t="array" ref="P110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107" s="3">
        <v>18</v>
      </c>
      <c r="R1107" s="3" t="str" cm="1">
        <f t="array" ref="R110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07" s="3">
        <v>29</v>
      </c>
      <c r="T1107" s="3" t="str" cm="1">
        <f t="array" ref="T110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07" s="3">
        <v>14</v>
      </c>
      <c r="V1107" s="3" t="str" cm="1">
        <f t="array" ref="V110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07" s="3">
        <v>26</v>
      </c>
      <c r="X1107" s="3" t="str" cm="1">
        <f t="array" ref="X110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108" spans="1:24" x14ac:dyDescent="0.25">
      <c r="A1108" s="7">
        <v>538001788</v>
      </c>
      <c r="B1108" t="s">
        <v>1360</v>
      </c>
      <c r="C1108" t="s">
        <v>1370</v>
      </c>
      <c r="D1108" s="3">
        <v>2</v>
      </c>
      <c r="E1108" s="3">
        <v>162</v>
      </c>
      <c r="F1108" s="3">
        <v>197</v>
      </c>
      <c r="G1108" s="3">
        <v>3</v>
      </c>
      <c r="H1108" s="3" t="s">
        <v>5</v>
      </c>
      <c r="I1108" s="3">
        <v>28</v>
      </c>
      <c r="J1108" s="3" t="str" cm="1">
        <f t="array" ref="J110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108" s="3">
        <v>21</v>
      </c>
      <c r="L1108" s="3" t="str" cm="1">
        <f t="array" ref="L110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08" s="3">
        <v>14</v>
      </c>
      <c r="N1108" s="3" t="str" cm="1">
        <f t="array" ref="N110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08" s="3">
        <v>20</v>
      </c>
      <c r="P1108" s="3" t="str" cm="1">
        <f t="array" ref="P110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108" s="3">
        <v>17</v>
      </c>
      <c r="R1108" s="3" t="str" cm="1">
        <f t="array" ref="R110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08" s="3">
        <v>25</v>
      </c>
      <c r="T1108" s="3" t="str" cm="1">
        <f t="array" ref="T110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08" s="3">
        <v>14</v>
      </c>
      <c r="V1108" s="3" t="str" cm="1">
        <f t="array" ref="V110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08" s="3">
        <v>23</v>
      </c>
      <c r="X1108" s="3" t="str" cm="1">
        <f t="array" ref="X110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09" spans="1:24" x14ac:dyDescent="0.25">
      <c r="A1109" s="7">
        <v>538001763</v>
      </c>
      <c r="B1109" t="s">
        <v>1360</v>
      </c>
      <c r="C1109" t="s">
        <v>1371</v>
      </c>
      <c r="D1109" s="3">
        <v>1</v>
      </c>
      <c r="E1109" s="3">
        <v>94</v>
      </c>
      <c r="F1109" s="3">
        <v>213</v>
      </c>
      <c r="G1109" s="3">
        <v>1</v>
      </c>
      <c r="H1109" s="3" t="s">
        <v>7</v>
      </c>
      <c r="I1109" s="3">
        <v>23</v>
      </c>
      <c r="J1109" s="3" t="str" cm="1">
        <f t="array" ref="J110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09" s="3">
        <v>16</v>
      </c>
      <c r="L1109" s="3" t="str" cm="1">
        <f t="array" ref="L110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09" s="3">
        <v>0</v>
      </c>
      <c r="N1109" s="3" t="str" cm="1">
        <f t="array" ref="N110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1109" s="3">
        <v>15</v>
      </c>
      <c r="P1109" s="3" t="str" cm="1">
        <f t="array" ref="P110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109" s="3">
        <v>14</v>
      </c>
      <c r="R1109" s="3" t="str" cm="1">
        <f t="array" ref="R110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09" s="3">
        <v>0</v>
      </c>
      <c r="T1109" s="3" t="str" cm="1">
        <f t="array" ref="T110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1109" s="3">
        <v>10</v>
      </c>
      <c r="V1109" s="3" t="str" cm="1">
        <f t="array" ref="V110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09" s="3">
        <v>16</v>
      </c>
      <c r="X1109" s="3" t="str" cm="1">
        <f t="array" ref="X110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110" spans="1:24" x14ac:dyDescent="0.25">
      <c r="A1110" s="7">
        <v>538001805</v>
      </c>
      <c r="B1110" t="s">
        <v>1360</v>
      </c>
      <c r="C1110" t="s">
        <v>1372</v>
      </c>
      <c r="D1110" s="3">
        <v>1</v>
      </c>
      <c r="E1110" s="3">
        <v>155</v>
      </c>
      <c r="F1110" s="3">
        <v>213</v>
      </c>
      <c r="G1110" s="3">
        <v>3</v>
      </c>
      <c r="H1110" s="3" t="s">
        <v>5</v>
      </c>
      <c r="I1110" s="3">
        <v>23</v>
      </c>
      <c r="J1110" s="3" t="str" cm="1">
        <f t="array" ref="J111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10" s="3">
        <v>17</v>
      </c>
      <c r="L1110" s="3" t="str" cm="1">
        <f t="array" ref="L111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10" s="3">
        <v>13</v>
      </c>
      <c r="N1110" s="3" t="str" cm="1">
        <f t="array" ref="N111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110" s="3">
        <v>19</v>
      </c>
      <c r="P1110" s="3" t="str" cm="1">
        <f t="array" ref="P111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10" s="3">
        <v>16</v>
      </c>
      <c r="R1110" s="3" t="str" cm="1">
        <f t="array" ref="R111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10" s="3">
        <v>35</v>
      </c>
      <c r="T1110" s="3" t="str" cm="1">
        <f t="array" ref="T111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10" s="3">
        <v>13</v>
      </c>
      <c r="V1110" s="3" t="str" cm="1">
        <f t="array" ref="V111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10" s="3">
        <v>19</v>
      </c>
      <c r="X1110" s="3" t="str" cm="1">
        <f t="array" ref="X111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11" spans="1:24" x14ac:dyDescent="0.25">
      <c r="A1111" s="7">
        <v>538000978</v>
      </c>
      <c r="B1111" t="s">
        <v>1360</v>
      </c>
      <c r="C1111" t="s">
        <v>1373</v>
      </c>
      <c r="D1111" s="3">
        <v>2</v>
      </c>
      <c r="E1111" s="3">
        <v>148</v>
      </c>
      <c r="F1111" s="3">
        <v>197</v>
      </c>
      <c r="G1111" s="3">
        <v>3</v>
      </c>
      <c r="H1111" s="3" t="s">
        <v>5</v>
      </c>
      <c r="I1111" s="3">
        <v>25</v>
      </c>
      <c r="J1111" s="3" t="str" cm="1">
        <f t="array" ref="J111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11" s="3">
        <v>18</v>
      </c>
      <c r="L1111" s="3" t="str" cm="1">
        <f t="array" ref="L111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11" s="3">
        <v>14</v>
      </c>
      <c r="N1111" s="3" t="str" cm="1">
        <f t="array" ref="N111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11" s="3">
        <v>19</v>
      </c>
      <c r="P1111" s="3" t="str" cm="1">
        <f t="array" ref="P111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11" s="3">
        <v>14</v>
      </c>
      <c r="R1111" s="3" t="str" cm="1">
        <f t="array" ref="R111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11" s="3">
        <v>26</v>
      </c>
      <c r="T1111" s="3" t="str" cm="1">
        <f t="array" ref="T111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11" s="3">
        <v>14</v>
      </c>
      <c r="V1111" s="3" t="str" cm="1">
        <f t="array" ref="V111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11" s="3">
        <v>18</v>
      </c>
      <c r="X1111" s="3" t="str" cm="1">
        <f t="array" ref="X111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12" spans="1:24" x14ac:dyDescent="0.25">
      <c r="A1112" s="7">
        <v>538001851</v>
      </c>
      <c r="B1112" t="s">
        <v>1360</v>
      </c>
      <c r="C1112" t="s">
        <v>1374</v>
      </c>
      <c r="D1112" s="3">
        <v>2</v>
      </c>
      <c r="E1112" s="3">
        <v>153</v>
      </c>
      <c r="F1112" s="3">
        <v>197</v>
      </c>
      <c r="G1112" s="3">
        <v>3</v>
      </c>
      <c r="H1112" s="3" t="s">
        <v>5</v>
      </c>
      <c r="I1112" s="3">
        <v>24</v>
      </c>
      <c r="J1112" s="3" t="str" cm="1">
        <f t="array" ref="J111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12" s="3">
        <v>16</v>
      </c>
      <c r="L1112" s="3" t="str" cm="1">
        <f t="array" ref="L111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12" s="3">
        <v>14</v>
      </c>
      <c r="N1112" s="3" t="str" cm="1">
        <f t="array" ref="N111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12" s="3">
        <v>20</v>
      </c>
      <c r="P1112" s="3" t="str" cm="1">
        <f t="array" ref="P111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112" s="3">
        <v>18</v>
      </c>
      <c r="R1112" s="3" t="str" cm="1">
        <f t="array" ref="R111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12" s="3">
        <v>26</v>
      </c>
      <c r="T1112" s="3" t="str" cm="1">
        <f t="array" ref="T111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12" s="3">
        <v>14</v>
      </c>
      <c r="V1112" s="3" t="str" cm="1">
        <f t="array" ref="V111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12" s="3">
        <v>21</v>
      </c>
      <c r="X1112" s="3" t="str" cm="1">
        <f t="array" ref="X111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13" spans="1:24" x14ac:dyDescent="0.25">
      <c r="A1113" s="7">
        <v>538001812</v>
      </c>
      <c r="B1113" t="s">
        <v>1360</v>
      </c>
      <c r="C1113" t="s">
        <v>1375</v>
      </c>
      <c r="D1113" s="3">
        <v>2</v>
      </c>
      <c r="E1113" s="3">
        <v>138</v>
      </c>
      <c r="F1113" s="3">
        <v>197</v>
      </c>
      <c r="G1113" s="3">
        <v>1</v>
      </c>
      <c r="H1113" s="3" t="s">
        <v>7</v>
      </c>
      <c r="I1113" s="3">
        <v>27</v>
      </c>
      <c r="J1113" s="3" t="str" cm="1">
        <f t="array" ref="J111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113" s="3">
        <v>18</v>
      </c>
      <c r="L1113" s="3" t="str" cm="1">
        <f t="array" ref="L111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13" s="3">
        <v>17</v>
      </c>
      <c r="N1113" s="3" t="str" cm="1">
        <f t="array" ref="N111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113" s="3">
        <v>22</v>
      </c>
      <c r="P1113" s="3" t="str" cm="1">
        <f t="array" ref="P111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113" s="3">
        <v>19</v>
      </c>
      <c r="R1113" s="3" t="str" cm="1">
        <f t="array" ref="R111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13" s="3">
        <v>0</v>
      </c>
      <c r="T1113" s="3" t="str" cm="1">
        <f t="array" ref="T111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1113" s="3">
        <v>14</v>
      </c>
      <c r="V1113" s="3" t="str" cm="1">
        <f t="array" ref="V111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13" s="3">
        <v>21</v>
      </c>
      <c r="X1113" s="3" t="str" cm="1">
        <f t="array" ref="X111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14" spans="1:24" x14ac:dyDescent="0.25">
      <c r="A1114" s="7">
        <v>538001795</v>
      </c>
      <c r="B1114" t="s">
        <v>1360</v>
      </c>
      <c r="C1114" t="s">
        <v>1376</v>
      </c>
      <c r="D1114" s="3">
        <v>2</v>
      </c>
      <c r="E1114" s="3">
        <v>167</v>
      </c>
      <c r="F1114" s="3">
        <v>197</v>
      </c>
      <c r="G1114" s="3">
        <v>4</v>
      </c>
      <c r="H1114" s="3" t="s">
        <v>6</v>
      </c>
      <c r="I1114" s="3">
        <v>27</v>
      </c>
      <c r="J1114" s="3" t="str" cm="1">
        <f t="array" ref="J111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114" s="3">
        <v>20</v>
      </c>
      <c r="L1114" s="3" t="str" cm="1">
        <f t="array" ref="L111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14" s="3">
        <v>16</v>
      </c>
      <c r="N1114" s="3" t="str" cm="1">
        <f t="array" ref="N111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114" s="3">
        <v>21</v>
      </c>
      <c r="P1114" s="3" t="str" cm="1">
        <f t="array" ref="P111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114" s="3">
        <v>17</v>
      </c>
      <c r="R1114" s="3" t="str" cm="1">
        <f t="array" ref="R111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14" s="3">
        <v>30</v>
      </c>
      <c r="T1114" s="3" t="str" cm="1">
        <f t="array" ref="T111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14" s="3">
        <v>14</v>
      </c>
      <c r="V1114" s="3" t="str" cm="1">
        <f t="array" ref="V111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14" s="3">
        <v>22</v>
      </c>
      <c r="X1114" s="3" t="str" cm="1">
        <f t="array" ref="X111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15" spans="1:24" x14ac:dyDescent="0.25">
      <c r="A1115" s="7">
        <v>538001756</v>
      </c>
      <c r="B1115" t="s">
        <v>1360</v>
      </c>
      <c r="C1115" t="s">
        <v>1377</v>
      </c>
      <c r="D1115" s="3">
        <v>1</v>
      </c>
      <c r="E1115" s="3">
        <v>48</v>
      </c>
      <c r="F1115" s="3">
        <v>213</v>
      </c>
      <c r="G1115" s="3">
        <v>1</v>
      </c>
      <c r="H1115" s="3" t="s">
        <v>7</v>
      </c>
      <c r="I1115" s="3">
        <v>0</v>
      </c>
      <c r="J1115" s="3" t="str" cm="1">
        <f t="array" ref="J111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Ниже базового</v>
      </c>
      <c r="K1115" s="3">
        <v>10</v>
      </c>
      <c r="L1115" s="3" t="str" cm="1">
        <f t="array" ref="L111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1115" s="3">
        <v>0</v>
      </c>
      <c r="N1115" s="3" t="str" cm="1">
        <f t="array" ref="N111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1115" s="3">
        <v>14</v>
      </c>
      <c r="P1115" s="3" t="str" cm="1">
        <f t="array" ref="P111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115" s="3">
        <v>9</v>
      </c>
      <c r="R1115" s="3" t="str" cm="1">
        <f t="array" ref="R111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115" s="3">
        <v>0</v>
      </c>
      <c r="T1115" s="3" t="str" cm="1">
        <f t="array" ref="T111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1115" s="3">
        <v>7</v>
      </c>
      <c r="V1115" s="3" t="str" cm="1">
        <f t="array" ref="V111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115" s="3">
        <v>8</v>
      </c>
      <c r="X1115" s="3" t="str" cm="1">
        <f t="array" ref="X111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Ниже базового</v>
      </c>
    </row>
    <row r="1116" spans="1:24" x14ac:dyDescent="0.25">
      <c r="A1116" s="7">
        <v>538001900</v>
      </c>
      <c r="B1116" t="s">
        <v>1360</v>
      </c>
      <c r="C1116" t="s">
        <v>1378</v>
      </c>
      <c r="D1116" s="3">
        <v>2</v>
      </c>
      <c r="E1116" s="3">
        <v>137</v>
      </c>
      <c r="F1116" s="3">
        <v>197</v>
      </c>
      <c r="G1116" s="3">
        <v>1</v>
      </c>
      <c r="H1116" s="3" t="s">
        <v>7</v>
      </c>
      <c r="I1116" s="3">
        <v>21</v>
      </c>
      <c r="J1116" s="3" t="str" cm="1">
        <f t="array" ref="J111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16" s="3">
        <v>17</v>
      </c>
      <c r="L1116" s="3" t="str" cm="1">
        <f t="array" ref="L111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16" s="3">
        <v>0</v>
      </c>
      <c r="N1116" s="3" t="str" cm="1">
        <f t="array" ref="N111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1116" s="3">
        <v>19</v>
      </c>
      <c r="P1116" s="3" t="str" cm="1">
        <f t="array" ref="P111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16" s="3">
        <v>16</v>
      </c>
      <c r="R1116" s="3" t="str" cm="1">
        <f t="array" ref="R111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16" s="3">
        <v>30</v>
      </c>
      <c r="T1116" s="3" t="str" cm="1">
        <f t="array" ref="T111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16" s="3">
        <v>14</v>
      </c>
      <c r="V1116" s="3" t="str" cm="1">
        <f t="array" ref="V111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16" s="3">
        <v>20</v>
      </c>
      <c r="X1116" s="3" t="str" cm="1">
        <f t="array" ref="X111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17" spans="1:24" x14ac:dyDescent="0.25">
      <c r="A1117" s="7">
        <v>538001837</v>
      </c>
      <c r="B1117" t="s">
        <v>1360</v>
      </c>
      <c r="C1117" t="s">
        <v>1379</v>
      </c>
      <c r="D1117" s="3">
        <v>2</v>
      </c>
      <c r="E1117" s="3">
        <v>154</v>
      </c>
      <c r="F1117" s="3">
        <v>197</v>
      </c>
      <c r="G1117" s="3">
        <v>3</v>
      </c>
      <c r="H1117" s="3" t="s">
        <v>5</v>
      </c>
      <c r="I1117" s="3">
        <v>21</v>
      </c>
      <c r="J1117" s="3" t="str" cm="1">
        <f t="array" ref="J111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17" s="3">
        <v>19</v>
      </c>
      <c r="L1117" s="3" t="str" cm="1">
        <f t="array" ref="L111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17" s="3">
        <v>12</v>
      </c>
      <c r="N1117" s="3" t="str" cm="1">
        <f t="array" ref="N111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117" s="3">
        <v>20</v>
      </c>
      <c r="P1117" s="3" t="str" cm="1">
        <f t="array" ref="P111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117" s="3">
        <v>16</v>
      </c>
      <c r="R1117" s="3" t="str" cm="1">
        <f t="array" ref="R111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17" s="3">
        <v>32</v>
      </c>
      <c r="T1117" s="3" t="str" cm="1">
        <f t="array" ref="T111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117" s="3">
        <v>14</v>
      </c>
      <c r="V1117" s="3" t="str" cm="1">
        <f t="array" ref="V111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17" s="3">
        <v>20</v>
      </c>
      <c r="X1117" s="3" t="str" cm="1">
        <f t="array" ref="X111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18" spans="1:24" x14ac:dyDescent="0.25">
      <c r="A1118" s="7">
        <v>538001770</v>
      </c>
      <c r="B1118" t="s">
        <v>1360</v>
      </c>
      <c r="C1118" t="s">
        <v>1380</v>
      </c>
      <c r="D1118" s="3">
        <v>2</v>
      </c>
      <c r="E1118" s="3">
        <v>93</v>
      </c>
      <c r="F1118" s="3">
        <v>197</v>
      </c>
      <c r="G1118" s="3">
        <v>1</v>
      </c>
      <c r="H1118" s="3" t="s">
        <v>7</v>
      </c>
      <c r="I1118" s="3">
        <v>27</v>
      </c>
      <c r="J1118" s="3" t="str" cm="1">
        <f t="array" ref="J111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118" s="3">
        <v>21</v>
      </c>
      <c r="L1118" s="3" t="str" cm="1">
        <f t="array" ref="L111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18" s="3">
        <v>13</v>
      </c>
      <c r="N1118" s="3" t="str" cm="1">
        <f t="array" ref="N111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18" s="3">
        <v>0</v>
      </c>
      <c r="P1118" s="3" t="str" cm="1">
        <f t="array" ref="P111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Ниже базового</v>
      </c>
      <c r="Q1118" s="3">
        <v>18</v>
      </c>
      <c r="R1118" s="3" t="str" cm="1">
        <f t="array" ref="R111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18" s="3">
        <v>0</v>
      </c>
      <c r="T1118" s="3" t="str" cm="1">
        <f t="array" ref="T111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1118" s="3">
        <v>14</v>
      </c>
      <c r="V1118" s="3" t="str" cm="1">
        <f t="array" ref="V111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18" s="3">
        <v>0</v>
      </c>
      <c r="X1118" s="3" t="str" cm="1">
        <f t="array" ref="X111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Ниже базового</v>
      </c>
    </row>
    <row r="1119" spans="1:24" x14ac:dyDescent="0.25">
      <c r="A1119" s="7">
        <v>539011147</v>
      </c>
      <c r="B1119" t="s">
        <v>1381</v>
      </c>
      <c r="C1119" t="s">
        <v>1382</v>
      </c>
      <c r="D1119" s="3">
        <v>1</v>
      </c>
      <c r="E1119" s="3">
        <v>133</v>
      </c>
      <c r="F1119" s="3">
        <v>213</v>
      </c>
      <c r="G1119" s="3">
        <v>3</v>
      </c>
      <c r="H1119" s="3" t="s">
        <v>5</v>
      </c>
      <c r="I1119" s="3">
        <v>20</v>
      </c>
      <c r="J1119" s="3" t="str" cm="1">
        <f t="array" ref="J111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19" s="3">
        <v>14</v>
      </c>
      <c r="L1119" s="3" t="str" cm="1">
        <f t="array" ref="L111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119" s="3">
        <v>12</v>
      </c>
      <c r="N1119" s="3" t="str" cm="1">
        <f t="array" ref="N111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119" s="3">
        <v>16</v>
      </c>
      <c r="P1119" s="3" t="str" cm="1">
        <f t="array" ref="P111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19" s="3">
        <v>15</v>
      </c>
      <c r="R1119" s="3" t="str" cm="1">
        <f t="array" ref="R111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19" s="3">
        <v>30</v>
      </c>
      <c r="T1119" s="3" t="str" cm="1">
        <f t="array" ref="T111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19" s="3">
        <v>11</v>
      </c>
      <c r="V1119" s="3" t="str" cm="1">
        <f t="array" ref="V111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19" s="3">
        <v>15</v>
      </c>
      <c r="X1119" s="3" t="str" cm="1">
        <f t="array" ref="X111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120" spans="1:24" x14ac:dyDescent="0.25">
      <c r="A1120" s="7">
        <v>539003026</v>
      </c>
      <c r="B1120" t="s">
        <v>1381</v>
      </c>
      <c r="C1120" t="s">
        <v>1383</v>
      </c>
      <c r="D1120" s="3">
        <v>1</v>
      </c>
      <c r="E1120" s="3">
        <v>125</v>
      </c>
      <c r="F1120" s="3">
        <v>213</v>
      </c>
      <c r="G1120" s="3">
        <v>2</v>
      </c>
      <c r="H1120" s="3" t="s">
        <v>8</v>
      </c>
      <c r="I1120" s="3">
        <v>12</v>
      </c>
      <c r="J1120" s="3" t="str" cm="1">
        <f t="array" ref="J112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120" s="3">
        <v>17</v>
      </c>
      <c r="L1120" s="3" t="str" cm="1">
        <f t="array" ref="L112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20" s="3">
        <v>10</v>
      </c>
      <c r="N1120" s="3" t="str" cm="1">
        <f t="array" ref="N112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120" s="3">
        <v>16</v>
      </c>
      <c r="P1120" s="3" t="str" cm="1">
        <f t="array" ref="P112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20" s="3">
        <v>16</v>
      </c>
      <c r="R1120" s="3" t="str" cm="1">
        <f t="array" ref="R112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20" s="3">
        <v>26</v>
      </c>
      <c r="T1120" s="3" t="str" cm="1">
        <f t="array" ref="T112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120" s="3">
        <v>9</v>
      </c>
      <c r="V1120" s="3" t="str" cm="1">
        <f t="array" ref="V112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20" s="3">
        <v>19</v>
      </c>
      <c r="X1120" s="3" t="str" cm="1">
        <f t="array" ref="X112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21" spans="1:24" x14ac:dyDescent="0.25">
      <c r="A1121" s="7">
        <v>539002576</v>
      </c>
      <c r="B1121" t="s">
        <v>1381</v>
      </c>
      <c r="C1121" t="s">
        <v>1384</v>
      </c>
      <c r="D1121" s="3">
        <v>1</v>
      </c>
      <c r="E1121" s="3">
        <v>125</v>
      </c>
      <c r="F1121" s="3">
        <v>213</v>
      </c>
      <c r="G1121" s="3">
        <v>2</v>
      </c>
      <c r="H1121" s="3" t="s">
        <v>8</v>
      </c>
      <c r="I1121" s="3">
        <v>19</v>
      </c>
      <c r="J1121" s="3" t="str" cm="1">
        <f t="array" ref="J112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21" s="3">
        <v>11</v>
      </c>
      <c r="L1121" s="3" t="str" cm="1">
        <f t="array" ref="L112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1121" s="3">
        <v>9</v>
      </c>
      <c r="N1121" s="3" t="str" cm="1">
        <f t="array" ref="N112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121" s="3">
        <v>18</v>
      </c>
      <c r="P1121" s="3" t="str" cm="1">
        <f t="array" ref="P112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21" s="3">
        <v>13</v>
      </c>
      <c r="R1121" s="3" t="str" cm="1">
        <f t="array" ref="R112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21" s="3">
        <v>30</v>
      </c>
      <c r="T1121" s="3" t="str" cm="1">
        <f t="array" ref="T112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21" s="3">
        <v>9</v>
      </c>
      <c r="V1121" s="3" t="str" cm="1">
        <f t="array" ref="V112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21" s="3">
        <v>16</v>
      </c>
      <c r="X1121" s="3" t="str" cm="1">
        <f t="array" ref="X112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122" spans="1:24" x14ac:dyDescent="0.25">
      <c r="A1122" s="7">
        <v>539002590</v>
      </c>
      <c r="B1122" t="s">
        <v>1381</v>
      </c>
      <c r="C1122" t="s">
        <v>1385</v>
      </c>
      <c r="D1122" s="3">
        <v>2</v>
      </c>
      <c r="E1122" s="3">
        <v>135</v>
      </c>
      <c r="F1122" s="3">
        <v>197</v>
      </c>
      <c r="G1122" s="3">
        <v>3</v>
      </c>
      <c r="H1122" s="3" t="s">
        <v>5</v>
      </c>
      <c r="I1122" s="3">
        <v>19</v>
      </c>
      <c r="J1122" s="3" t="str" cm="1">
        <f t="array" ref="J112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22" s="3">
        <v>13</v>
      </c>
      <c r="L1122" s="3" t="str" cm="1">
        <f t="array" ref="L112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122" s="3">
        <v>14</v>
      </c>
      <c r="N1122" s="3" t="str" cm="1">
        <f t="array" ref="N112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22" s="3">
        <v>19</v>
      </c>
      <c r="P1122" s="3" t="str" cm="1">
        <f t="array" ref="P112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22" s="3">
        <v>14</v>
      </c>
      <c r="R1122" s="3" t="str" cm="1">
        <f t="array" ref="R112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22" s="3">
        <v>28</v>
      </c>
      <c r="T1122" s="3" t="str" cm="1">
        <f t="array" ref="T112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22" s="3">
        <v>11</v>
      </c>
      <c r="V1122" s="3" t="str" cm="1">
        <f t="array" ref="V112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22" s="3">
        <v>17</v>
      </c>
      <c r="X1122" s="3" t="str" cm="1">
        <f t="array" ref="X112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23" spans="1:24" x14ac:dyDescent="0.25">
      <c r="A1123" s="7">
        <v>539002463</v>
      </c>
      <c r="B1123" t="s">
        <v>1381</v>
      </c>
      <c r="C1123" t="s">
        <v>1386</v>
      </c>
      <c r="D1123" s="3">
        <v>2</v>
      </c>
      <c r="E1123" s="3">
        <v>96</v>
      </c>
      <c r="F1123" s="3">
        <v>197</v>
      </c>
      <c r="G1123" s="3">
        <v>1</v>
      </c>
      <c r="H1123" s="3" t="s">
        <v>7</v>
      </c>
      <c r="I1123" s="3">
        <v>13</v>
      </c>
      <c r="J1123" s="3" t="str" cm="1">
        <f t="array" ref="J112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123" s="3">
        <v>15</v>
      </c>
      <c r="L1123" s="3" t="str" cm="1">
        <f t="array" ref="L112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123" s="3">
        <v>12</v>
      </c>
      <c r="N1123" s="3" t="str" cm="1">
        <f t="array" ref="N112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123" s="3">
        <v>12</v>
      </c>
      <c r="P1123" s="3" t="str" cm="1">
        <f t="array" ref="P112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123" s="3">
        <v>18</v>
      </c>
      <c r="R1123" s="3" t="str" cm="1">
        <f t="array" ref="R112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23" s="3">
        <v>0</v>
      </c>
      <c r="T1123" s="3" t="str" cm="1">
        <f t="array" ref="T112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1123" s="3">
        <v>8</v>
      </c>
      <c r="V1123" s="3" t="str" cm="1">
        <f t="array" ref="V112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23" s="3">
        <v>18</v>
      </c>
      <c r="X1123" s="3" t="str" cm="1">
        <f t="array" ref="X112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24" spans="1:24" x14ac:dyDescent="0.25">
      <c r="A1124" s="7">
        <v>539002456</v>
      </c>
      <c r="B1124" t="s">
        <v>1381</v>
      </c>
      <c r="C1124" t="s">
        <v>1387</v>
      </c>
      <c r="D1124" s="3">
        <v>1</v>
      </c>
      <c r="E1124" s="3">
        <v>137</v>
      </c>
      <c r="F1124" s="3">
        <v>213</v>
      </c>
      <c r="G1124" s="3">
        <v>3</v>
      </c>
      <c r="H1124" s="3" t="s">
        <v>5</v>
      </c>
      <c r="I1124" s="3">
        <v>20</v>
      </c>
      <c r="J1124" s="3" t="str" cm="1">
        <f t="array" ref="J112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24" s="3">
        <v>15</v>
      </c>
      <c r="L1124" s="3" t="str" cm="1">
        <f t="array" ref="L112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124" s="3">
        <v>10</v>
      </c>
      <c r="N1124" s="3" t="str" cm="1">
        <f t="array" ref="N112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124" s="3">
        <v>17</v>
      </c>
      <c r="P1124" s="3" t="str" cm="1">
        <f t="array" ref="P112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24" s="3">
        <v>16</v>
      </c>
      <c r="R1124" s="3" t="str" cm="1">
        <f t="array" ref="R112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24" s="3">
        <v>33</v>
      </c>
      <c r="T1124" s="3" t="str" cm="1">
        <f t="array" ref="T112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24" s="3">
        <v>9</v>
      </c>
      <c r="V1124" s="3" t="str" cm="1">
        <f t="array" ref="V112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24" s="3">
        <v>17</v>
      </c>
      <c r="X1124" s="3" t="str" cm="1">
        <f t="array" ref="X112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25" spans="1:24" x14ac:dyDescent="0.25">
      <c r="A1125" s="7">
        <v>539002449</v>
      </c>
      <c r="B1125" t="s">
        <v>1381</v>
      </c>
      <c r="C1125" t="s">
        <v>1388</v>
      </c>
      <c r="D1125" s="3">
        <v>2</v>
      </c>
      <c r="E1125" s="3">
        <v>131</v>
      </c>
      <c r="F1125" s="3">
        <v>197</v>
      </c>
      <c r="G1125" s="3">
        <v>3</v>
      </c>
      <c r="H1125" s="3" t="s">
        <v>5</v>
      </c>
      <c r="I1125" s="3">
        <v>17</v>
      </c>
      <c r="J1125" s="3" t="str" cm="1">
        <f t="array" ref="J112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25" s="3">
        <v>12</v>
      </c>
      <c r="L1125" s="3" t="str" cm="1">
        <f t="array" ref="L112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1125" s="3">
        <v>12</v>
      </c>
      <c r="N1125" s="3" t="str" cm="1">
        <f t="array" ref="N112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125" s="3">
        <v>18</v>
      </c>
      <c r="P1125" s="3" t="str" cm="1">
        <f t="array" ref="P112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25" s="3">
        <v>19</v>
      </c>
      <c r="R1125" s="3" t="str" cm="1">
        <f t="array" ref="R112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25" s="3">
        <v>23</v>
      </c>
      <c r="T1125" s="3" t="str" cm="1">
        <f t="array" ref="T112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25" s="3">
        <v>10</v>
      </c>
      <c r="V1125" s="3" t="str" cm="1">
        <f t="array" ref="V112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25" s="3">
        <v>20</v>
      </c>
      <c r="X1125" s="3" t="str" cm="1">
        <f t="array" ref="X112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26" spans="1:24" x14ac:dyDescent="0.25">
      <c r="A1126" s="7">
        <v>539003570</v>
      </c>
      <c r="B1126" t="s">
        <v>1381</v>
      </c>
      <c r="C1126" t="s">
        <v>1389</v>
      </c>
      <c r="D1126" s="3">
        <v>6</v>
      </c>
      <c r="E1126" s="3">
        <v>95</v>
      </c>
      <c r="F1126" s="3">
        <v>192</v>
      </c>
      <c r="G1126" s="3">
        <v>2</v>
      </c>
      <c r="H1126" s="3" t="s">
        <v>8</v>
      </c>
      <c r="I1126" s="3">
        <v>12</v>
      </c>
      <c r="J1126" s="3" t="str" cm="1">
        <f t="array" ref="J112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126" s="3">
        <v>11</v>
      </c>
      <c r="L1126" s="3" t="str" cm="1">
        <f t="array" ref="L112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1126" s="3">
        <v>9</v>
      </c>
      <c r="N1126" s="3" t="str" cm="1">
        <f t="array" ref="N112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126" s="3">
        <v>13</v>
      </c>
      <c r="P1126" s="3" t="str" cm="1">
        <f t="array" ref="P112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126" s="3">
        <v>11</v>
      </c>
      <c r="R1126" s="3" t="str" cm="1">
        <f t="array" ref="R112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126" s="3">
        <v>20</v>
      </c>
      <c r="T1126" s="3" t="str" cm="1">
        <f t="array" ref="T112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126" s="3">
        <v>7</v>
      </c>
      <c r="V1126" s="3" t="str" cm="1">
        <f t="array" ref="V112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126" s="3">
        <v>12</v>
      </c>
      <c r="X1126" s="3" t="str" cm="1">
        <f t="array" ref="X112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127" spans="1:24" x14ac:dyDescent="0.25">
      <c r="A1127" s="7">
        <v>539003562</v>
      </c>
      <c r="B1127" t="s">
        <v>1381</v>
      </c>
      <c r="C1127" t="s">
        <v>1390</v>
      </c>
      <c r="D1127" s="3">
        <v>1</v>
      </c>
      <c r="E1127" s="3">
        <v>206</v>
      </c>
      <c r="F1127" s="3">
        <v>213</v>
      </c>
      <c r="G1127" s="3">
        <v>4</v>
      </c>
      <c r="H1127" s="3" t="s">
        <v>6</v>
      </c>
      <c r="I1127" s="3">
        <v>29</v>
      </c>
      <c r="J1127" s="3" t="str" cm="1">
        <f t="array" ref="J112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127" s="3">
        <v>21</v>
      </c>
      <c r="L1127" s="3" t="str" cm="1">
        <f t="array" ref="L112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27" s="3">
        <v>19</v>
      </c>
      <c r="N1127" s="3" t="str" cm="1">
        <f t="array" ref="N112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127" s="3">
        <v>22</v>
      </c>
      <c r="P1127" s="3" t="str" cm="1">
        <f t="array" ref="P112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127" s="3">
        <v>23</v>
      </c>
      <c r="R1127" s="3" t="str" cm="1">
        <f t="array" ref="R112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127" s="3">
        <v>49</v>
      </c>
      <c r="T1127" s="3" t="str" cm="1">
        <f t="array" ref="T112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127" s="3">
        <v>14</v>
      </c>
      <c r="V1127" s="3" t="str" cm="1">
        <f t="array" ref="V112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27" s="3">
        <v>29</v>
      </c>
      <c r="X1127" s="3" t="str" cm="1">
        <f t="array" ref="X112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128" spans="1:24" x14ac:dyDescent="0.25">
      <c r="A1128" s="7">
        <v>528005920</v>
      </c>
      <c r="B1128" t="s">
        <v>1413</v>
      </c>
      <c r="C1128" t="s">
        <v>1414</v>
      </c>
      <c r="D1128" s="3">
        <v>1</v>
      </c>
      <c r="E1128" s="3">
        <v>186</v>
      </c>
      <c r="F1128" s="3">
        <v>213</v>
      </c>
      <c r="G1128" s="3">
        <v>4</v>
      </c>
      <c r="H1128" s="3" t="s">
        <v>6</v>
      </c>
      <c r="I1128" s="3">
        <v>29</v>
      </c>
      <c r="J1128" s="3" t="str" cm="1">
        <f t="array" ref="J112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128" s="3">
        <v>19</v>
      </c>
      <c r="L1128" s="3" t="str" cm="1">
        <f t="array" ref="L112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28" s="3">
        <v>17</v>
      </c>
      <c r="N1128" s="3" t="str" cm="1">
        <f t="array" ref="N112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128" s="3">
        <v>19</v>
      </c>
      <c r="P1128" s="3" t="str" cm="1">
        <f t="array" ref="P112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28" s="3">
        <v>20</v>
      </c>
      <c r="R1128" s="3" t="str" cm="1">
        <f t="array" ref="R112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28" s="3">
        <v>43</v>
      </c>
      <c r="T1128" s="3" t="str" cm="1">
        <f t="array" ref="T112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128" s="3">
        <v>12</v>
      </c>
      <c r="V1128" s="3" t="str" cm="1">
        <f t="array" ref="V112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28" s="3">
        <v>27</v>
      </c>
      <c r="X1128" s="3" t="str" cm="1">
        <f t="array" ref="X112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129" spans="1:24" x14ac:dyDescent="0.25">
      <c r="A1129" s="7">
        <v>528008294</v>
      </c>
      <c r="B1129" t="s">
        <v>1413</v>
      </c>
      <c r="C1129" t="s">
        <v>1415</v>
      </c>
      <c r="D1129" s="3">
        <v>2</v>
      </c>
      <c r="E1129" s="3">
        <v>129</v>
      </c>
      <c r="F1129" s="3">
        <v>197</v>
      </c>
      <c r="G1129" s="3">
        <v>1</v>
      </c>
      <c r="H1129" s="3" t="s">
        <v>7</v>
      </c>
      <c r="I1129" s="3">
        <v>23</v>
      </c>
      <c r="J1129" s="3" t="str" cm="1">
        <f t="array" ref="J112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29" s="3">
        <v>17</v>
      </c>
      <c r="L1129" s="3" t="str" cm="1">
        <f t="array" ref="L112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29" s="3">
        <v>14</v>
      </c>
      <c r="N1129" s="3" t="str" cm="1">
        <f t="array" ref="N112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29" s="3">
        <v>20</v>
      </c>
      <c r="P1129" s="3" t="str" cm="1">
        <f t="array" ref="P112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129" s="3">
        <v>17</v>
      </c>
      <c r="R1129" s="3" t="str" cm="1">
        <f t="array" ref="R112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29" s="3">
        <v>0</v>
      </c>
      <c r="T1129" s="3" t="str" cm="1">
        <f t="array" ref="T112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1129" s="3">
        <v>14</v>
      </c>
      <c r="V1129" s="3" t="str" cm="1">
        <f t="array" ref="V112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29" s="3">
        <v>24</v>
      </c>
      <c r="X1129" s="3" t="str" cm="1">
        <f t="array" ref="X112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30" spans="1:24" x14ac:dyDescent="0.25">
      <c r="A1130" s="7">
        <v>528008223</v>
      </c>
      <c r="B1130" t="s">
        <v>1413</v>
      </c>
      <c r="C1130" t="s">
        <v>1416</v>
      </c>
      <c r="D1130" s="3">
        <v>2</v>
      </c>
      <c r="E1130" s="3">
        <v>145</v>
      </c>
      <c r="F1130" s="3">
        <v>197</v>
      </c>
      <c r="G1130" s="3">
        <v>3</v>
      </c>
      <c r="H1130" s="3" t="s">
        <v>5</v>
      </c>
      <c r="I1130" s="3">
        <v>21</v>
      </c>
      <c r="J1130" s="3" t="str" cm="1">
        <f t="array" ref="J113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30" s="3">
        <v>17</v>
      </c>
      <c r="L1130" s="3" t="str" cm="1">
        <f t="array" ref="L113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30" s="3">
        <v>12</v>
      </c>
      <c r="N1130" s="3" t="str" cm="1">
        <f t="array" ref="N113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130" s="3">
        <v>18</v>
      </c>
      <c r="P1130" s="3" t="str" cm="1">
        <f t="array" ref="P113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30" s="3">
        <v>16</v>
      </c>
      <c r="R1130" s="3" t="str" cm="1">
        <f t="array" ref="R113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30" s="3">
        <v>26</v>
      </c>
      <c r="T1130" s="3" t="str" cm="1">
        <f t="array" ref="T113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30" s="3">
        <v>12</v>
      </c>
      <c r="V1130" s="3" t="str" cm="1">
        <f t="array" ref="V113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30" s="3">
        <v>23</v>
      </c>
      <c r="X1130" s="3" t="str" cm="1">
        <f t="array" ref="X113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31" spans="1:24" x14ac:dyDescent="0.25">
      <c r="A1131" s="7">
        <v>528008110</v>
      </c>
      <c r="B1131" t="s">
        <v>1413</v>
      </c>
      <c r="C1131" t="s">
        <v>1417</v>
      </c>
      <c r="D1131" s="3">
        <v>1</v>
      </c>
      <c r="E1131" s="3">
        <v>125</v>
      </c>
      <c r="F1131" s="3">
        <v>213</v>
      </c>
      <c r="G1131" s="3">
        <v>2</v>
      </c>
      <c r="H1131" s="3" t="s">
        <v>8</v>
      </c>
      <c r="I1131" s="3">
        <v>15</v>
      </c>
      <c r="J1131" s="3" t="str" cm="1">
        <f t="array" ref="J113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131" s="3">
        <v>14</v>
      </c>
      <c r="L1131" s="3" t="str" cm="1">
        <f t="array" ref="L113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131" s="3">
        <v>9</v>
      </c>
      <c r="N1131" s="3" t="str" cm="1">
        <f t="array" ref="N113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131" s="3">
        <v>16</v>
      </c>
      <c r="P1131" s="3" t="str" cm="1">
        <f t="array" ref="P113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31" s="3">
        <v>18</v>
      </c>
      <c r="R1131" s="3" t="str" cm="1">
        <f t="array" ref="R113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31" s="3">
        <v>27</v>
      </c>
      <c r="T1131" s="3" t="str" cm="1">
        <f t="array" ref="T113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131" s="3">
        <v>10</v>
      </c>
      <c r="V1131" s="3" t="str" cm="1">
        <f t="array" ref="V113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31" s="3">
        <v>16</v>
      </c>
      <c r="X1131" s="3" t="str" cm="1">
        <f t="array" ref="X113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132" spans="1:24" x14ac:dyDescent="0.25">
      <c r="A1132" s="7">
        <v>528008199</v>
      </c>
      <c r="B1132" t="s">
        <v>1413</v>
      </c>
      <c r="C1132" t="s">
        <v>1418</v>
      </c>
      <c r="D1132" s="3">
        <v>1</v>
      </c>
      <c r="E1132" s="3">
        <v>112</v>
      </c>
      <c r="F1132" s="3">
        <v>213</v>
      </c>
      <c r="G1132" s="3">
        <v>2</v>
      </c>
      <c r="H1132" s="3" t="s">
        <v>8</v>
      </c>
      <c r="I1132" s="3">
        <v>21</v>
      </c>
      <c r="J1132" s="3" t="str" cm="1">
        <f t="array" ref="J113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32" s="3">
        <v>15</v>
      </c>
      <c r="L1132" s="3" t="str" cm="1">
        <f t="array" ref="L113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132" s="3">
        <v>6</v>
      </c>
      <c r="N1132" s="3" t="str" cm="1">
        <f t="array" ref="N113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132" s="3">
        <v>17</v>
      </c>
      <c r="P1132" s="3" t="str" cm="1">
        <f t="array" ref="P113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32" s="3">
        <v>15</v>
      </c>
      <c r="R1132" s="3" t="str" cm="1">
        <f t="array" ref="R113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32" s="3">
        <v>19</v>
      </c>
      <c r="T1132" s="3" t="str" cm="1">
        <f t="array" ref="T113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132" s="3">
        <v>5</v>
      </c>
      <c r="V1132" s="3" t="str" cm="1">
        <f t="array" ref="V113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132" s="3">
        <v>14</v>
      </c>
      <c r="X1132" s="3" t="str" cm="1">
        <f t="array" ref="X113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133" spans="1:24" x14ac:dyDescent="0.25">
      <c r="A1133" s="7">
        <v>528008583</v>
      </c>
      <c r="B1133" t="s">
        <v>1413</v>
      </c>
      <c r="C1133" t="s">
        <v>1419</v>
      </c>
      <c r="D1133" s="3">
        <v>6</v>
      </c>
      <c r="E1133" s="3">
        <v>123</v>
      </c>
      <c r="F1133" s="3">
        <v>192</v>
      </c>
      <c r="G1133" s="3">
        <v>3</v>
      </c>
      <c r="H1133" s="3" t="s">
        <v>5</v>
      </c>
      <c r="I1133" s="3">
        <v>19</v>
      </c>
      <c r="J1133" s="3" t="str" cm="1">
        <f t="array" ref="J113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33" s="3">
        <v>14</v>
      </c>
      <c r="L1133" s="3" t="str" cm="1">
        <f t="array" ref="L113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133" s="3">
        <v>13</v>
      </c>
      <c r="N1133" s="3" t="str" cm="1">
        <f t="array" ref="N113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33" s="3">
        <v>17</v>
      </c>
      <c r="P1133" s="3" t="str" cm="1">
        <f t="array" ref="P113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33" s="3">
        <v>15</v>
      </c>
      <c r="R1133" s="3" t="str" cm="1">
        <f t="array" ref="R113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33" s="3">
        <v>20</v>
      </c>
      <c r="T1133" s="3" t="str" cm="1">
        <f t="array" ref="T113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133" s="3">
        <v>9</v>
      </c>
      <c r="V1133" s="3" t="str" cm="1">
        <f t="array" ref="V113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33" s="3">
        <v>16</v>
      </c>
      <c r="X1133" s="3" t="str" cm="1">
        <f t="array" ref="X113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134" spans="1:24" x14ac:dyDescent="0.25">
      <c r="A1134" s="7">
        <v>528008495</v>
      </c>
      <c r="B1134" t="s">
        <v>1413</v>
      </c>
      <c r="C1134" t="s">
        <v>1420</v>
      </c>
      <c r="D1134" s="3">
        <v>2</v>
      </c>
      <c r="E1134" s="3">
        <v>110</v>
      </c>
      <c r="F1134" s="3">
        <v>197</v>
      </c>
      <c r="G1134" s="3">
        <v>1</v>
      </c>
      <c r="H1134" s="3" t="s">
        <v>7</v>
      </c>
      <c r="I1134" s="3">
        <v>22</v>
      </c>
      <c r="J1134" s="3" t="str" cm="1">
        <f t="array" ref="J113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34" s="3">
        <v>21</v>
      </c>
      <c r="L1134" s="3" t="str" cm="1">
        <f t="array" ref="L113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34" s="3">
        <v>17</v>
      </c>
      <c r="N1134" s="3" t="str" cm="1">
        <f t="array" ref="N113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134" s="3">
        <v>18</v>
      </c>
      <c r="P1134" s="3" t="str" cm="1">
        <f t="array" ref="P113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34" s="3">
        <v>9</v>
      </c>
      <c r="R1134" s="3" t="str" cm="1">
        <f t="array" ref="R113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134" s="3">
        <v>0</v>
      </c>
      <c r="T1134" s="3" t="str" cm="1">
        <f t="array" ref="T113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1134" s="3">
        <v>12</v>
      </c>
      <c r="V1134" s="3" t="str" cm="1">
        <f t="array" ref="V113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34" s="3">
        <v>11</v>
      </c>
      <c r="X1134" s="3" t="str" cm="1">
        <f t="array" ref="X113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135" spans="1:24" x14ac:dyDescent="0.25">
      <c r="A1135" s="7">
        <v>528008174</v>
      </c>
      <c r="B1135" t="s">
        <v>1413</v>
      </c>
      <c r="C1135" t="s">
        <v>1421</v>
      </c>
      <c r="D1135" s="3">
        <v>2</v>
      </c>
      <c r="E1135" s="3">
        <v>136</v>
      </c>
      <c r="F1135" s="3">
        <v>197</v>
      </c>
      <c r="G1135" s="3">
        <v>2</v>
      </c>
      <c r="H1135" s="3" t="s">
        <v>8</v>
      </c>
      <c r="I1135" s="3">
        <v>15</v>
      </c>
      <c r="J1135" s="3" t="str" cm="1">
        <f t="array" ref="J113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135" s="3">
        <v>19</v>
      </c>
      <c r="L1135" s="3" t="str" cm="1">
        <f t="array" ref="L113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35" s="3">
        <v>16</v>
      </c>
      <c r="N1135" s="3" t="str" cm="1">
        <f t="array" ref="N113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135" s="3">
        <v>18</v>
      </c>
      <c r="P1135" s="3" t="str" cm="1">
        <f t="array" ref="P113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35" s="3">
        <v>16</v>
      </c>
      <c r="R1135" s="3" t="str" cm="1">
        <f t="array" ref="R113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35" s="3">
        <v>22</v>
      </c>
      <c r="T1135" s="3" t="str" cm="1">
        <f t="array" ref="T113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135" s="3">
        <v>9</v>
      </c>
      <c r="V1135" s="3" t="str" cm="1">
        <f t="array" ref="V113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35" s="3">
        <v>21</v>
      </c>
      <c r="X1135" s="3" t="str" cm="1">
        <f t="array" ref="X113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36" spans="1:24" x14ac:dyDescent="0.25">
      <c r="A1136" s="7">
        <v>528008230</v>
      </c>
      <c r="B1136" t="s">
        <v>1413</v>
      </c>
      <c r="C1136" t="s">
        <v>1422</v>
      </c>
      <c r="D1136" s="3">
        <v>2</v>
      </c>
      <c r="E1136" s="3">
        <v>120</v>
      </c>
      <c r="F1136" s="3">
        <v>197</v>
      </c>
      <c r="G1136" s="3">
        <v>2</v>
      </c>
      <c r="H1136" s="3" t="s">
        <v>8</v>
      </c>
      <c r="I1136" s="3">
        <v>16</v>
      </c>
      <c r="J1136" s="3" t="str" cm="1">
        <f t="array" ref="J113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136" s="3">
        <v>14</v>
      </c>
      <c r="L1136" s="3" t="str" cm="1">
        <f t="array" ref="L113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136" s="3">
        <v>12</v>
      </c>
      <c r="N1136" s="3" t="str" cm="1">
        <f t="array" ref="N113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136" s="3">
        <v>18</v>
      </c>
      <c r="P1136" s="3" t="str" cm="1">
        <f t="array" ref="P113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36" s="3">
        <v>13</v>
      </c>
      <c r="R1136" s="3" t="str" cm="1">
        <f t="array" ref="R113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36" s="3">
        <v>25</v>
      </c>
      <c r="T1136" s="3" t="str" cm="1">
        <f t="array" ref="T113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36" s="3">
        <v>9</v>
      </c>
      <c r="V1136" s="3" t="str" cm="1">
        <f t="array" ref="V113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36" s="3">
        <v>13</v>
      </c>
      <c r="X1136" s="3" t="str" cm="1">
        <f t="array" ref="X113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137" spans="1:24" x14ac:dyDescent="0.25">
      <c r="A1137" s="7">
        <v>528005800</v>
      </c>
      <c r="B1137" t="s">
        <v>1413</v>
      </c>
      <c r="C1137" t="s">
        <v>1423</v>
      </c>
      <c r="D1137" s="3">
        <v>1</v>
      </c>
      <c r="E1137" s="3">
        <v>124</v>
      </c>
      <c r="F1137" s="3">
        <v>213</v>
      </c>
      <c r="G1137" s="3">
        <v>2</v>
      </c>
      <c r="H1137" s="3" t="s">
        <v>8</v>
      </c>
      <c r="I1137" s="3">
        <v>19</v>
      </c>
      <c r="J1137" s="3" t="str" cm="1">
        <f t="array" ref="J113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37" s="3">
        <v>17</v>
      </c>
      <c r="L1137" s="3" t="str" cm="1">
        <f t="array" ref="L113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37" s="3">
        <v>12</v>
      </c>
      <c r="N1137" s="3" t="str" cm="1">
        <f t="array" ref="N113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137" s="3">
        <v>18</v>
      </c>
      <c r="P1137" s="3" t="str" cm="1">
        <f t="array" ref="P113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37" s="3">
        <v>13</v>
      </c>
      <c r="R1137" s="3" t="str" cm="1">
        <f t="array" ref="R113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37" s="3">
        <v>23</v>
      </c>
      <c r="T1137" s="3" t="str" cm="1">
        <f t="array" ref="T113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137" s="3">
        <v>9</v>
      </c>
      <c r="V1137" s="3" t="str" cm="1">
        <f t="array" ref="V113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37" s="3">
        <v>13</v>
      </c>
      <c r="X1137" s="3" t="str" cm="1">
        <f t="array" ref="X113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138" spans="1:24" x14ac:dyDescent="0.25">
      <c r="A1138" s="7">
        <v>528008576</v>
      </c>
      <c r="B1138" t="s">
        <v>1413</v>
      </c>
      <c r="C1138" t="s">
        <v>1425</v>
      </c>
      <c r="D1138" s="3">
        <v>4</v>
      </c>
      <c r="E1138" s="3">
        <v>109</v>
      </c>
      <c r="F1138" s="3">
        <v>166</v>
      </c>
      <c r="G1138" s="3">
        <v>2</v>
      </c>
      <c r="H1138" s="3" t="s">
        <v>8</v>
      </c>
      <c r="I1138" s="3">
        <v>25</v>
      </c>
      <c r="J1138" s="3" t="str" cm="1">
        <f t="array" ref="J113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38" s="3">
        <v>16</v>
      </c>
      <c r="L1138" s="3" t="str" cm="1">
        <f t="array" ref="L113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38" s="3">
        <v>9</v>
      </c>
      <c r="N1138" s="3" t="str" cm="1">
        <f t="array" ref="N113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138" s="3">
        <v>13</v>
      </c>
      <c r="P1138" s="3" t="str" cm="1">
        <f t="array" ref="P113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138" s="3">
        <v>10</v>
      </c>
      <c r="R1138" s="3" t="str" cm="1">
        <f t="array" ref="R113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138" s="3">
        <v>21</v>
      </c>
      <c r="T1138" s="3" t="str" cm="1">
        <f t="array" ref="T113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38" s="3">
        <v>0</v>
      </c>
      <c r="V1138" s="3" t="str" cm="1">
        <f t="array" ref="V113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138" s="3">
        <v>15</v>
      </c>
      <c r="X1138" s="3" t="str" cm="1">
        <f t="array" ref="X113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139" spans="1:24" x14ac:dyDescent="0.25">
      <c r="A1139" s="7">
        <v>528008209</v>
      </c>
      <c r="B1139" t="s">
        <v>1413</v>
      </c>
      <c r="C1139" t="s">
        <v>1424</v>
      </c>
      <c r="D1139" s="3">
        <v>1</v>
      </c>
      <c r="E1139" s="3">
        <v>106</v>
      </c>
      <c r="F1139" s="3">
        <v>213</v>
      </c>
      <c r="G1139" s="3">
        <v>1</v>
      </c>
      <c r="H1139" s="3" t="s">
        <v>7</v>
      </c>
      <c r="I1139" s="3">
        <v>20</v>
      </c>
      <c r="J1139" s="3" t="str" cm="1">
        <f t="array" ref="J113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39" s="3">
        <v>16</v>
      </c>
      <c r="L1139" s="3" t="str" cm="1">
        <f t="array" ref="L113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39" s="3">
        <v>12</v>
      </c>
      <c r="N1139" s="3" t="str" cm="1">
        <f t="array" ref="N113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139" s="3">
        <v>16</v>
      </c>
      <c r="P1139" s="3" t="str" cm="1">
        <f t="array" ref="P113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39" s="3">
        <v>15</v>
      </c>
      <c r="R1139" s="3" t="str" cm="1">
        <f t="array" ref="R113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39" s="3">
        <v>0</v>
      </c>
      <c r="T1139" s="3" t="str" cm="1">
        <f t="array" ref="T113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1139" s="3">
        <v>10</v>
      </c>
      <c r="V1139" s="3" t="str" cm="1">
        <f t="array" ref="V113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39" s="3">
        <v>17</v>
      </c>
      <c r="X1139" s="3" t="str" cm="1">
        <f t="array" ref="X113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40" spans="1:24" x14ac:dyDescent="0.25">
      <c r="A1140" s="7">
        <v>528008390</v>
      </c>
      <c r="B1140" t="s">
        <v>1413</v>
      </c>
      <c r="C1140" t="s">
        <v>1426</v>
      </c>
      <c r="D1140" s="3">
        <v>1</v>
      </c>
      <c r="E1140" s="3">
        <v>27</v>
      </c>
      <c r="F1140" s="3">
        <v>213</v>
      </c>
      <c r="G1140" s="3">
        <v>1</v>
      </c>
      <c r="H1140" s="3" t="s">
        <v>7</v>
      </c>
      <c r="I1140" s="3">
        <v>0</v>
      </c>
      <c r="J1140" s="3" t="str" cm="1">
        <f t="array" ref="J114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Ниже базового</v>
      </c>
      <c r="K1140" s="3">
        <v>0</v>
      </c>
      <c r="L1140" s="3" t="str" cm="1">
        <f t="array" ref="L114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Ниже базового</v>
      </c>
      <c r="M1140" s="3">
        <v>0</v>
      </c>
      <c r="N1140" s="3" t="str" cm="1">
        <f t="array" ref="N114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1140" s="3">
        <v>14</v>
      </c>
      <c r="P1140" s="3" t="str" cm="1">
        <f t="array" ref="P114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140" s="3">
        <v>7</v>
      </c>
      <c r="R1140" s="3" t="str" cm="1">
        <f t="array" ref="R114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140" s="3">
        <v>0</v>
      </c>
      <c r="T1140" s="3" t="str" cm="1">
        <f t="array" ref="T114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1140" s="3">
        <v>6</v>
      </c>
      <c r="V1140" s="3" t="str" cm="1">
        <f t="array" ref="V114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140" s="3">
        <v>0</v>
      </c>
      <c r="X1140" s="3" t="str" cm="1">
        <f t="array" ref="X114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Ниже базового</v>
      </c>
    </row>
    <row r="1141" spans="1:24" x14ac:dyDescent="0.25">
      <c r="A1141" s="7">
        <v>528008463</v>
      </c>
      <c r="B1141" t="s">
        <v>1413</v>
      </c>
      <c r="C1141" t="s">
        <v>1427</v>
      </c>
      <c r="D1141" s="3">
        <v>4</v>
      </c>
      <c r="E1141" s="3">
        <v>81</v>
      </c>
      <c r="F1141" s="3">
        <v>166</v>
      </c>
      <c r="G1141" s="3">
        <v>1</v>
      </c>
      <c r="H1141" s="3" t="s">
        <v>7</v>
      </c>
      <c r="I1141" s="3">
        <v>21</v>
      </c>
      <c r="J1141" s="3" t="str" cm="1">
        <f t="array" ref="J114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41" s="3">
        <v>12</v>
      </c>
      <c r="L1141" s="3" t="str" cm="1">
        <f t="array" ref="L114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1141" s="3">
        <v>7</v>
      </c>
      <c r="N1141" s="3" t="str" cm="1">
        <f t="array" ref="N114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141" s="3">
        <v>12</v>
      </c>
      <c r="P1141" s="3" t="str" cm="1">
        <f t="array" ref="P114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141" s="3">
        <v>11</v>
      </c>
      <c r="R1141" s="3" t="str" cm="1">
        <f t="array" ref="R114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141" s="3">
        <v>17</v>
      </c>
      <c r="T1141" s="3" t="str" cm="1">
        <f t="array" ref="T114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41" s="3">
        <v>1</v>
      </c>
      <c r="V1141" s="3" t="str" cm="1">
        <f t="array" ref="V114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41" s="3">
        <v>0</v>
      </c>
      <c r="X1141" s="3" t="str" cm="1">
        <f t="array" ref="X114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Ниже базового</v>
      </c>
    </row>
    <row r="1142" spans="1:24" x14ac:dyDescent="0.25">
      <c r="A1142" s="7">
        <v>528008417</v>
      </c>
      <c r="B1142" t="s">
        <v>1413</v>
      </c>
      <c r="C1142" t="s">
        <v>1428</v>
      </c>
      <c r="D1142" s="3">
        <v>4</v>
      </c>
      <c r="E1142" s="3">
        <v>94</v>
      </c>
      <c r="F1142" s="3">
        <v>166</v>
      </c>
      <c r="G1142" s="3">
        <v>1</v>
      </c>
      <c r="H1142" s="3" t="s">
        <v>7</v>
      </c>
      <c r="I1142" s="3">
        <v>19</v>
      </c>
      <c r="J1142" s="3" t="str" cm="1">
        <f t="array" ref="J114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42" s="3">
        <v>19</v>
      </c>
      <c r="L1142" s="3" t="str" cm="1">
        <f t="array" ref="L114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42" s="3">
        <v>0</v>
      </c>
      <c r="N1142" s="3" t="str" cm="1">
        <f t="array" ref="N114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1142" s="3">
        <v>15</v>
      </c>
      <c r="P1142" s="3" t="str" cm="1">
        <f t="array" ref="P114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42" s="3">
        <v>12</v>
      </c>
      <c r="R1142" s="3" t="str" cm="1">
        <f t="array" ref="R114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142" s="3">
        <v>17</v>
      </c>
      <c r="T1142" s="3" t="str" cm="1">
        <f t="array" ref="T114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42" s="3">
        <v>1</v>
      </c>
      <c r="V1142" s="3" t="str" cm="1">
        <f t="array" ref="V114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42" s="3">
        <v>11</v>
      </c>
      <c r="X1142" s="3" t="str" cm="1">
        <f t="array" ref="X114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143" spans="1:24" x14ac:dyDescent="0.25">
      <c r="A1143" s="7">
        <v>528008400</v>
      </c>
      <c r="B1143" t="s">
        <v>1413</v>
      </c>
      <c r="C1143" t="s">
        <v>1429</v>
      </c>
      <c r="D1143" s="3">
        <v>6</v>
      </c>
      <c r="E1143" s="3">
        <v>156</v>
      </c>
      <c r="F1143" s="3">
        <v>192</v>
      </c>
      <c r="G1143" s="3">
        <v>3</v>
      </c>
      <c r="H1143" s="3" t="s">
        <v>5</v>
      </c>
      <c r="I1143" s="3">
        <v>25</v>
      </c>
      <c r="J1143" s="3" t="str" cm="1">
        <f t="array" ref="J114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43" s="3">
        <v>19</v>
      </c>
      <c r="L1143" s="3" t="str" cm="1">
        <f t="array" ref="L114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43" s="3">
        <v>16</v>
      </c>
      <c r="N1143" s="3" t="str" cm="1">
        <f t="array" ref="N114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143" s="3">
        <v>19</v>
      </c>
      <c r="P1143" s="3" t="str" cm="1">
        <f t="array" ref="P114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43" s="3">
        <v>19</v>
      </c>
      <c r="R1143" s="3" t="str" cm="1">
        <f t="array" ref="R114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43" s="3">
        <v>26</v>
      </c>
      <c r="T1143" s="3" t="str" cm="1">
        <f t="array" ref="T114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43" s="3">
        <v>10</v>
      </c>
      <c r="V1143" s="3" t="str" cm="1">
        <f t="array" ref="V114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43" s="3">
        <v>22</v>
      </c>
      <c r="X1143" s="3" t="str" cm="1">
        <f t="array" ref="X114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44" spans="1:24" x14ac:dyDescent="0.25">
      <c r="A1144" s="7">
        <v>528005790</v>
      </c>
      <c r="B1144" t="s">
        <v>1413</v>
      </c>
      <c r="C1144" t="s">
        <v>1430</v>
      </c>
      <c r="D1144" s="3">
        <v>14</v>
      </c>
      <c r="E1144" s="3">
        <v>134</v>
      </c>
      <c r="F1144" s="3">
        <v>196</v>
      </c>
      <c r="G1144" s="3">
        <v>3</v>
      </c>
      <c r="H1144" s="3" t="s">
        <v>5</v>
      </c>
      <c r="I1144" s="3">
        <v>21</v>
      </c>
      <c r="J1144" s="3" t="str" cm="1">
        <f t="array" ref="J114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44" s="3">
        <v>16</v>
      </c>
      <c r="L1144" s="3" t="str" cm="1">
        <f t="array" ref="L114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44" s="3">
        <v>12</v>
      </c>
      <c r="N1144" s="3" t="str" cm="1">
        <f t="array" ref="N114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144" s="3">
        <v>20</v>
      </c>
      <c r="P1144" s="3" t="str" cm="1">
        <f t="array" ref="P114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144" s="3">
        <v>17</v>
      </c>
      <c r="R1144" s="3" t="str" cm="1">
        <f t="array" ref="R114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44" s="3">
        <v>22</v>
      </c>
      <c r="T1144" s="3" t="str" cm="1">
        <f t="array" ref="T114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144" s="3">
        <v>7</v>
      </c>
      <c r="V1144" s="3" t="str" cm="1">
        <f t="array" ref="V114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144" s="3">
        <v>19</v>
      </c>
      <c r="X1144" s="3" t="str" cm="1">
        <f t="array" ref="X114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45" spans="1:24" x14ac:dyDescent="0.25">
      <c r="A1145" s="7">
        <v>528008128</v>
      </c>
      <c r="B1145" t="s">
        <v>1413</v>
      </c>
      <c r="C1145" t="s">
        <v>1431</v>
      </c>
      <c r="D1145" s="3">
        <v>6</v>
      </c>
      <c r="E1145" s="3">
        <v>88</v>
      </c>
      <c r="F1145" s="3">
        <v>192</v>
      </c>
      <c r="G1145" s="3">
        <v>1</v>
      </c>
      <c r="H1145" s="3" t="s">
        <v>7</v>
      </c>
      <c r="I1145" s="3">
        <v>16</v>
      </c>
      <c r="J1145" s="3" t="str" cm="1">
        <f t="array" ref="J114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145" s="3">
        <v>12</v>
      </c>
      <c r="L1145" s="3" t="str" cm="1">
        <f t="array" ref="L114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1145" s="3">
        <v>0</v>
      </c>
      <c r="N1145" s="3" t="str" cm="1">
        <f t="array" ref="N114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1145" s="3">
        <v>13</v>
      </c>
      <c r="P1145" s="3" t="str" cm="1">
        <f t="array" ref="P114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145" s="3">
        <v>11</v>
      </c>
      <c r="R1145" s="3" t="str" cm="1">
        <f t="array" ref="R114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145" s="3">
        <v>11</v>
      </c>
      <c r="T1145" s="3" t="str" cm="1">
        <f t="array" ref="T114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145" s="3">
        <v>8</v>
      </c>
      <c r="V1145" s="3" t="str" cm="1">
        <f t="array" ref="V114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45" s="3">
        <v>17</v>
      </c>
      <c r="X1145" s="3" t="str" cm="1">
        <f t="array" ref="X114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46" spans="1:24" x14ac:dyDescent="0.25">
      <c r="A1146" s="7">
        <v>528005769</v>
      </c>
      <c r="B1146" t="s">
        <v>1413</v>
      </c>
      <c r="C1146" t="s">
        <v>1432</v>
      </c>
      <c r="D1146" s="3">
        <v>2</v>
      </c>
      <c r="E1146" s="3">
        <v>147</v>
      </c>
      <c r="F1146" s="3">
        <v>197</v>
      </c>
      <c r="G1146" s="3">
        <v>3</v>
      </c>
      <c r="H1146" s="3" t="s">
        <v>5</v>
      </c>
      <c r="I1146" s="3">
        <v>28</v>
      </c>
      <c r="J1146" s="3" t="str" cm="1">
        <f t="array" ref="J114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146" s="3">
        <v>18</v>
      </c>
      <c r="L1146" s="3" t="str" cm="1">
        <f t="array" ref="L114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46" s="3">
        <v>13</v>
      </c>
      <c r="N1146" s="3" t="str" cm="1">
        <f t="array" ref="N114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46" s="3">
        <v>18</v>
      </c>
      <c r="P1146" s="3" t="str" cm="1">
        <f t="array" ref="P114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46" s="3">
        <v>15</v>
      </c>
      <c r="R1146" s="3" t="str" cm="1">
        <f t="array" ref="R114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46" s="3">
        <v>25</v>
      </c>
      <c r="T1146" s="3" t="str" cm="1">
        <f t="array" ref="T114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46" s="3">
        <v>10</v>
      </c>
      <c r="V1146" s="3" t="str" cm="1">
        <f t="array" ref="V114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46" s="3">
        <v>20</v>
      </c>
      <c r="X1146" s="3" t="str" cm="1">
        <f t="array" ref="X114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47" spans="1:24" x14ac:dyDescent="0.25">
      <c r="A1147" s="7">
        <v>528008262</v>
      </c>
      <c r="B1147" t="s">
        <v>1413</v>
      </c>
      <c r="C1147" t="s">
        <v>1433</v>
      </c>
      <c r="D1147" s="3">
        <v>6</v>
      </c>
      <c r="E1147" s="3">
        <v>155</v>
      </c>
      <c r="F1147" s="3">
        <v>192</v>
      </c>
      <c r="G1147" s="3">
        <v>3</v>
      </c>
      <c r="H1147" s="3" t="s">
        <v>5</v>
      </c>
      <c r="I1147" s="3">
        <v>25</v>
      </c>
      <c r="J1147" s="3" t="str" cm="1">
        <f t="array" ref="J114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47" s="3">
        <v>21</v>
      </c>
      <c r="L1147" s="3" t="str" cm="1">
        <f t="array" ref="L114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47" s="3">
        <v>15</v>
      </c>
      <c r="N1147" s="3" t="str" cm="1">
        <f t="array" ref="N114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47" s="3">
        <v>20</v>
      </c>
      <c r="P1147" s="3" t="str" cm="1">
        <f t="array" ref="P114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147" s="3">
        <v>17</v>
      </c>
      <c r="R1147" s="3" t="str" cm="1">
        <f t="array" ref="R114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47" s="3">
        <v>26</v>
      </c>
      <c r="T1147" s="3" t="str" cm="1">
        <f t="array" ref="T114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47" s="3">
        <v>12</v>
      </c>
      <c r="V1147" s="3" t="str" cm="1">
        <f t="array" ref="V114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47" s="3">
        <v>19</v>
      </c>
      <c r="X1147" s="3" t="str" cm="1">
        <f t="array" ref="X114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48" spans="1:24" x14ac:dyDescent="0.25">
      <c r="A1148" s="7">
        <v>528008135</v>
      </c>
      <c r="B1148" t="s">
        <v>1413</v>
      </c>
      <c r="C1148" t="s">
        <v>1434</v>
      </c>
      <c r="D1148" s="3">
        <v>6</v>
      </c>
      <c r="E1148" s="3">
        <v>107</v>
      </c>
      <c r="F1148" s="3">
        <v>192</v>
      </c>
      <c r="G1148" s="3">
        <v>1</v>
      </c>
      <c r="H1148" s="3" t="s">
        <v>7</v>
      </c>
      <c r="I1148" s="3">
        <v>20</v>
      </c>
      <c r="J1148" s="3" t="str" cm="1">
        <f t="array" ref="J114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48" s="3">
        <v>16</v>
      </c>
      <c r="L1148" s="3" t="str" cm="1">
        <f t="array" ref="L114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48" s="3">
        <v>0</v>
      </c>
      <c r="N1148" s="3" t="str" cm="1">
        <f t="array" ref="N114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1148" s="3">
        <v>18</v>
      </c>
      <c r="P1148" s="3" t="str" cm="1">
        <f t="array" ref="P114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48" s="3">
        <v>12</v>
      </c>
      <c r="R1148" s="3" t="str" cm="1">
        <f t="array" ref="R114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148" s="3">
        <v>15</v>
      </c>
      <c r="T1148" s="3" t="str" cm="1">
        <f t="array" ref="T114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148" s="3">
        <v>13</v>
      </c>
      <c r="V1148" s="3" t="str" cm="1">
        <f t="array" ref="V114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48" s="3">
        <v>13</v>
      </c>
      <c r="X1148" s="3" t="str" cm="1">
        <f t="array" ref="X114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149" spans="1:24" x14ac:dyDescent="0.25">
      <c r="A1149" s="7">
        <v>528008287</v>
      </c>
      <c r="B1149" t="s">
        <v>1413</v>
      </c>
      <c r="C1149" t="s">
        <v>1436</v>
      </c>
      <c r="D1149" s="3">
        <v>2</v>
      </c>
      <c r="E1149" s="3">
        <v>46</v>
      </c>
      <c r="F1149" s="3">
        <v>197</v>
      </c>
      <c r="G1149" s="3">
        <v>1</v>
      </c>
      <c r="H1149" s="3" t="s">
        <v>7</v>
      </c>
      <c r="I1149" s="3">
        <v>0</v>
      </c>
      <c r="J1149" s="3" t="str" cm="1">
        <f t="array" ref="J114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Ниже базового</v>
      </c>
      <c r="K1149" s="3">
        <v>15</v>
      </c>
      <c r="L1149" s="3" t="str" cm="1">
        <f t="array" ref="L114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149" s="3">
        <v>0</v>
      </c>
      <c r="N1149" s="3" t="str" cm="1">
        <f t="array" ref="N114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1149" s="3">
        <v>16</v>
      </c>
      <c r="P1149" s="3" t="str" cm="1">
        <f t="array" ref="P114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49" s="3">
        <v>8</v>
      </c>
      <c r="R1149" s="3" t="str" cm="1">
        <f t="array" ref="R114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149" s="3">
        <v>0</v>
      </c>
      <c r="T1149" s="3" t="str" cm="1">
        <f t="array" ref="T114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1149" s="3">
        <v>7</v>
      </c>
      <c r="V1149" s="3" t="str" cm="1">
        <f t="array" ref="V114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149" s="3">
        <v>0</v>
      </c>
      <c r="X1149" s="3" t="str" cm="1">
        <f t="array" ref="X114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Ниже базового</v>
      </c>
    </row>
    <row r="1150" spans="1:24" x14ac:dyDescent="0.25">
      <c r="A1150" s="7">
        <v>528008512</v>
      </c>
      <c r="B1150" t="s">
        <v>1413</v>
      </c>
      <c r="C1150" t="s">
        <v>1437</v>
      </c>
      <c r="D1150" s="3">
        <v>2</v>
      </c>
      <c r="E1150" s="3">
        <v>35</v>
      </c>
      <c r="F1150" s="3">
        <v>197</v>
      </c>
      <c r="G1150" s="3">
        <v>1</v>
      </c>
      <c r="H1150" s="3" t="s">
        <v>7</v>
      </c>
      <c r="I1150" s="3">
        <v>0</v>
      </c>
      <c r="J1150" s="3" t="str" cm="1">
        <f t="array" ref="J115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Ниже базового</v>
      </c>
      <c r="K1150" s="3">
        <v>11</v>
      </c>
      <c r="L1150" s="3" t="str" cm="1">
        <f t="array" ref="L115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1150" s="3">
        <v>0</v>
      </c>
      <c r="N1150" s="3" t="str" cm="1">
        <f t="array" ref="N115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1150" s="3">
        <v>12</v>
      </c>
      <c r="P1150" s="3" t="str" cm="1">
        <f t="array" ref="P115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150" s="3">
        <v>8</v>
      </c>
      <c r="R1150" s="3" t="str" cm="1">
        <f t="array" ref="R115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150" s="3">
        <v>0</v>
      </c>
      <c r="T1150" s="3" t="str" cm="1">
        <f t="array" ref="T115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1150" s="3">
        <v>4</v>
      </c>
      <c r="V1150" s="3" t="str" cm="1">
        <f t="array" ref="V115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Ниже базового</v>
      </c>
      <c r="W1150" s="3">
        <v>0</v>
      </c>
      <c r="X1150" s="3" t="str" cm="1">
        <f t="array" ref="X115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Ниже базового</v>
      </c>
    </row>
    <row r="1151" spans="1:24" x14ac:dyDescent="0.25">
      <c r="A1151" s="7">
        <v>528008248</v>
      </c>
      <c r="B1151" t="s">
        <v>1413</v>
      </c>
      <c r="C1151" t="s">
        <v>1438</v>
      </c>
      <c r="D1151" s="3">
        <v>1</v>
      </c>
      <c r="E1151" s="3">
        <v>145</v>
      </c>
      <c r="F1151" s="3">
        <v>213</v>
      </c>
      <c r="G1151" s="3">
        <v>3</v>
      </c>
      <c r="H1151" s="3" t="s">
        <v>5</v>
      </c>
      <c r="I1151" s="3">
        <v>21</v>
      </c>
      <c r="J1151" s="3" t="str" cm="1">
        <f t="array" ref="J115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51" s="3">
        <v>16</v>
      </c>
      <c r="L1151" s="3" t="str" cm="1">
        <f t="array" ref="L115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51" s="3">
        <v>13</v>
      </c>
      <c r="N1151" s="3" t="str" cm="1">
        <f t="array" ref="N115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151" s="3">
        <v>17</v>
      </c>
      <c r="P1151" s="3" t="str" cm="1">
        <f t="array" ref="P115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51" s="3">
        <v>14</v>
      </c>
      <c r="R1151" s="3" t="str" cm="1">
        <f t="array" ref="R115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51" s="3">
        <v>35</v>
      </c>
      <c r="T1151" s="3" t="str" cm="1">
        <f t="array" ref="T115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51" s="3">
        <v>11</v>
      </c>
      <c r="V1151" s="3" t="str" cm="1">
        <f t="array" ref="V115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51" s="3">
        <v>18</v>
      </c>
      <c r="X1151" s="3" t="str" cm="1">
        <f t="array" ref="X115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52" spans="1:24" x14ac:dyDescent="0.25">
      <c r="A1152" s="7">
        <v>528008618</v>
      </c>
      <c r="B1152" t="s">
        <v>1413</v>
      </c>
      <c r="C1152" t="s">
        <v>1439</v>
      </c>
      <c r="D1152" s="3">
        <v>4</v>
      </c>
      <c r="E1152" s="3">
        <v>90</v>
      </c>
      <c r="F1152" s="3">
        <v>166</v>
      </c>
      <c r="G1152" s="3">
        <v>2</v>
      </c>
      <c r="H1152" s="3" t="s">
        <v>8</v>
      </c>
      <c r="I1152" s="3">
        <v>15</v>
      </c>
      <c r="J1152" s="3" t="str" cm="1">
        <f t="array" ref="J115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152" s="3">
        <v>12</v>
      </c>
      <c r="L1152" s="3" t="str" cm="1">
        <f t="array" ref="L115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1152" s="3">
        <v>11</v>
      </c>
      <c r="N1152" s="3" t="str" cm="1">
        <f t="array" ref="N115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52" s="3">
        <v>15</v>
      </c>
      <c r="P1152" s="3" t="str" cm="1">
        <f t="array" ref="P115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52" s="3">
        <v>10</v>
      </c>
      <c r="R1152" s="3" t="str" cm="1">
        <f t="array" ref="R115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152" s="3">
        <v>14</v>
      </c>
      <c r="T1152" s="3" t="str" cm="1">
        <f t="array" ref="T115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152" s="3">
        <v>0</v>
      </c>
      <c r="V1152" s="3" t="str" cm="1">
        <f t="array" ref="V115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152" s="3">
        <v>13</v>
      </c>
      <c r="X1152" s="3" t="str" cm="1">
        <f t="array" ref="X115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153" spans="1:24" x14ac:dyDescent="0.25">
      <c r="A1153" s="7">
        <v>528005102</v>
      </c>
      <c r="B1153" t="s">
        <v>1413</v>
      </c>
      <c r="C1153" t="s">
        <v>1440</v>
      </c>
      <c r="D1153" s="3">
        <v>2</v>
      </c>
      <c r="E1153" s="3">
        <v>161</v>
      </c>
      <c r="F1153" s="3">
        <v>197</v>
      </c>
      <c r="G1153" s="3">
        <v>3</v>
      </c>
      <c r="H1153" s="3" t="s">
        <v>5</v>
      </c>
      <c r="I1153" s="3">
        <v>23</v>
      </c>
      <c r="J1153" s="3" t="str" cm="1">
        <f t="array" ref="J115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53" s="3">
        <v>19</v>
      </c>
      <c r="L1153" s="3" t="str" cm="1">
        <f t="array" ref="L115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53" s="3">
        <v>13</v>
      </c>
      <c r="N1153" s="3" t="str" cm="1">
        <f t="array" ref="N115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53" s="3">
        <v>22</v>
      </c>
      <c r="P1153" s="3" t="str" cm="1">
        <f t="array" ref="P115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153" s="3">
        <v>20</v>
      </c>
      <c r="R1153" s="3" t="str" cm="1">
        <f t="array" ref="R115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153" s="3">
        <v>30</v>
      </c>
      <c r="T1153" s="3" t="str" cm="1">
        <f t="array" ref="T115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53" s="3">
        <v>12</v>
      </c>
      <c r="V1153" s="3" t="str" cm="1">
        <f t="array" ref="V115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53" s="3">
        <v>22</v>
      </c>
      <c r="X1153" s="3" t="str" cm="1">
        <f t="array" ref="X115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54" spans="1:24" x14ac:dyDescent="0.25">
      <c r="A1154" s="7">
        <v>528008142</v>
      </c>
      <c r="B1154" t="s">
        <v>1413</v>
      </c>
      <c r="C1154" t="s">
        <v>1441</v>
      </c>
      <c r="D1154" s="3">
        <v>1</v>
      </c>
      <c r="E1154" s="3">
        <v>59</v>
      </c>
      <c r="F1154" s="3">
        <v>213</v>
      </c>
      <c r="G1154" s="3">
        <v>1</v>
      </c>
      <c r="H1154" s="3" t="s">
        <v>7</v>
      </c>
      <c r="I1154" s="3">
        <v>0</v>
      </c>
      <c r="J1154" s="3" t="str" cm="1">
        <f t="array" ref="J115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Ниже базового</v>
      </c>
      <c r="K1154" s="3">
        <v>12</v>
      </c>
      <c r="L1154" s="3" t="str" cm="1">
        <f t="array" ref="L115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1154" s="3">
        <v>5</v>
      </c>
      <c r="N1154" s="3" t="str" cm="1">
        <f t="array" ref="N115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1154" s="3">
        <v>15</v>
      </c>
      <c r="P1154" s="3" t="str" cm="1">
        <f t="array" ref="P115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154" s="3">
        <v>9</v>
      </c>
      <c r="R1154" s="3" t="str" cm="1">
        <f t="array" ref="R115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154" s="3">
        <v>0</v>
      </c>
      <c r="T1154" s="3" t="str" cm="1">
        <f t="array" ref="T115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1154" s="3">
        <v>7</v>
      </c>
      <c r="V1154" s="3" t="str" cm="1">
        <f t="array" ref="V115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154" s="3">
        <v>11</v>
      </c>
      <c r="X1154" s="3" t="str" cm="1">
        <f t="array" ref="X115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155" spans="1:24" x14ac:dyDescent="0.25">
      <c r="A1155" s="7">
        <v>528008167</v>
      </c>
      <c r="B1155" t="s">
        <v>1413</v>
      </c>
      <c r="C1155" t="s">
        <v>1442</v>
      </c>
      <c r="D1155" s="3">
        <v>2</v>
      </c>
      <c r="E1155" s="3">
        <v>177</v>
      </c>
      <c r="F1155" s="3">
        <v>197</v>
      </c>
      <c r="G1155" s="3">
        <v>4</v>
      </c>
      <c r="H1155" s="3" t="s">
        <v>6</v>
      </c>
      <c r="I1155" s="3">
        <v>30</v>
      </c>
      <c r="J1155" s="3" t="str" cm="1">
        <f t="array" ref="J115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155" s="3">
        <v>19</v>
      </c>
      <c r="L1155" s="3" t="str" cm="1">
        <f t="array" ref="L115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55" s="3">
        <v>16</v>
      </c>
      <c r="N1155" s="3" t="str" cm="1">
        <f t="array" ref="N115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155" s="3">
        <v>21</v>
      </c>
      <c r="P1155" s="3" t="str" cm="1">
        <f t="array" ref="P115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155" s="3">
        <v>20</v>
      </c>
      <c r="R1155" s="3" t="str" cm="1">
        <f t="array" ref="R115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155" s="3">
        <v>32</v>
      </c>
      <c r="T1155" s="3" t="str" cm="1">
        <f t="array" ref="T115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155" s="3">
        <v>12</v>
      </c>
      <c r="V1155" s="3" t="str" cm="1">
        <f t="array" ref="V115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55" s="3">
        <v>27</v>
      </c>
      <c r="X1155" s="3" t="str" cm="1">
        <f t="array" ref="X115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156" spans="1:24" x14ac:dyDescent="0.25">
      <c r="A1156" s="7">
        <v>528008488</v>
      </c>
      <c r="B1156" t="s">
        <v>1413</v>
      </c>
      <c r="C1156" t="s">
        <v>1443</v>
      </c>
      <c r="D1156" s="3">
        <v>3</v>
      </c>
      <c r="E1156" s="3">
        <v>101</v>
      </c>
      <c r="F1156" s="3">
        <v>182</v>
      </c>
      <c r="G1156" s="3">
        <v>2</v>
      </c>
      <c r="H1156" s="3" t="s">
        <v>8</v>
      </c>
      <c r="I1156" s="3">
        <v>14</v>
      </c>
      <c r="J1156" s="3" t="str" cm="1">
        <f t="array" ref="J115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156" s="3">
        <v>15</v>
      </c>
      <c r="L1156" s="3" t="str" cm="1">
        <f t="array" ref="L115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156" s="3">
        <v>10</v>
      </c>
      <c r="N1156" s="3" t="str" cm="1">
        <f t="array" ref="N115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156" s="3">
        <v>16</v>
      </c>
      <c r="P1156" s="3" t="str" cm="1">
        <f t="array" ref="P115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56" s="3">
        <v>13</v>
      </c>
      <c r="R1156" s="3" t="str" cm="1">
        <f t="array" ref="R115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56" s="3">
        <v>21</v>
      </c>
      <c r="T1156" s="3" t="str" cm="1">
        <f t="array" ref="T115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156" s="3">
        <v>0</v>
      </c>
      <c r="V1156" s="3" t="str" cm="1">
        <f t="array" ref="V115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156" s="3">
        <v>12</v>
      </c>
      <c r="X1156" s="3" t="str" cm="1">
        <f t="array" ref="X115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157" spans="1:24" x14ac:dyDescent="0.25">
      <c r="A1157" s="7">
        <v>528008150</v>
      </c>
      <c r="B1157" t="s">
        <v>1413</v>
      </c>
      <c r="C1157" t="s">
        <v>1444</v>
      </c>
      <c r="D1157" s="3">
        <v>1</v>
      </c>
      <c r="E1157" s="3">
        <v>39</v>
      </c>
      <c r="F1157" s="3">
        <v>213</v>
      </c>
      <c r="G1157" s="3">
        <v>1</v>
      </c>
      <c r="H1157" s="3" t="s">
        <v>7</v>
      </c>
      <c r="I1157" s="3">
        <v>0</v>
      </c>
      <c r="J1157" s="3" t="str" cm="1">
        <f t="array" ref="J115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Ниже базового</v>
      </c>
      <c r="K1157" s="3">
        <v>0</v>
      </c>
      <c r="L1157" s="3" t="str" cm="1">
        <f t="array" ref="L115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Ниже базового</v>
      </c>
      <c r="M1157" s="3">
        <v>0</v>
      </c>
      <c r="N1157" s="3" t="str" cm="1">
        <f t="array" ref="N115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1157" s="3">
        <v>0</v>
      </c>
      <c r="P1157" s="3" t="str" cm="1">
        <f t="array" ref="P115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Ниже базового</v>
      </c>
      <c r="Q1157" s="3">
        <v>18</v>
      </c>
      <c r="R1157" s="3" t="str" cm="1">
        <f t="array" ref="R115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57" s="3">
        <v>0</v>
      </c>
      <c r="T1157" s="3" t="str" cm="1">
        <f t="array" ref="T115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1157" s="3">
        <v>4</v>
      </c>
      <c r="V1157" s="3" t="str" cm="1">
        <f t="array" ref="V115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Ниже базового</v>
      </c>
      <c r="W1157" s="3">
        <v>17</v>
      </c>
      <c r="X1157" s="3" t="str" cm="1">
        <f t="array" ref="X115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58" spans="1:24" x14ac:dyDescent="0.25">
      <c r="A1158" s="7">
        <v>528008304</v>
      </c>
      <c r="B1158" t="s">
        <v>1413</v>
      </c>
      <c r="C1158" t="s">
        <v>1445</v>
      </c>
      <c r="D1158" s="3">
        <v>2</v>
      </c>
      <c r="E1158" s="3">
        <v>120</v>
      </c>
      <c r="F1158" s="3">
        <v>197</v>
      </c>
      <c r="G1158" s="3">
        <v>3</v>
      </c>
      <c r="H1158" s="3" t="s">
        <v>5</v>
      </c>
      <c r="I1158" s="3">
        <v>17</v>
      </c>
      <c r="J1158" s="3" t="str" cm="1">
        <f t="array" ref="J115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58" s="3">
        <v>11</v>
      </c>
      <c r="L1158" s="3" t="str" cm="1">
        <f t="array" ref="L115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1158" s="3">
        <v>12</v>
      </c>
      <c r="N1158" s="3" t="str" cm="1">
        <f t="array" ref="N115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158" s="3">
        <v>16</v>
      </c>
      <c r="P1158" s="3" t="str" cm="1">
        <f t="array" ref="P115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58" s="3">
        <v>14</v>
      </c>
      <c r="R1158" s="3" t="str" cm="1">
        <f t="array" ref="R115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58" s="3">
        <v>24</v>
      </c>
      <c r="T1158" s="3" t="str" cm="1">
        <f t="array" ref="T115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58" s="3">
        <v>7</v>
      </c>
      <c r="V1158" s="3" t="str" cm="1">
        <f t="array" ref="V115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158" s="3">
        <v>19</v>
      </c>
      <c r="X1158" s="3" t="str" cm="1">
        <f t="array" ref="X115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59" spans="1:24" x14ac:dyDescent="0.25">
      <c r="A1159" s="7">
        <v>528008270</v>
      </c>
      <c r="B1159" t="s">
        <v>1413</v>
      </c>
      <c r="C1159" t="s">
        <v>1446</v>
      </c>
      <c r="D1159" s="3">
        <v>1</v>
      </c>
      <c r="E1159" s="3">
        <v>130</v>
      </c>
      <c r="F1159" s="3">
        <v>213</v>
      </c>
      <c r="G1159" s="3">
        <v>2</v>
      </c>
      <c r="H1159" s="3" t="s">
        <v>8</v>
      </c>
      <c r="I1159" s="3">
        <v>18</v>
      </c>
      <c r="J1159" s="3" t="str" cm="1">
        <f t="array" ref="J115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59" s="3">
        <v>16</v>
      </c>
      <c r="L1159" s="3" t="str" cm="1">
        <f t="array" ref="L115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59" s="3">
        <v>8</v>
      </c>
      <c r="N1159" s="3" t="str" cm="1">
        <f t="array" ref="N115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159" s="3">
        <v>16</v>
      </c>
      <c r="P1159" s="3" t="str" cm="1">
        <f t="array" ref="P115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59" s="3">
        <v>14</v>
      </c>
      <c r="R1159" s="3" t="str" cm="1">
        <f t="array" ref="R115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59" s="3">
        <v>29</v>
      </c>
      <c r="T1159" s="3" t="str" cm="1">
        <f t="array" ref="T115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59" s="3">
        <v>11</v>
      </c>
      <c r="V1159" s="3" t="str" cm="1">
        <f t="array" ref="V115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59" s="3">
        <v>18</v>
      </c>
      <c r="X1159" s="3" t="str" cm="1">
        <f t="array" ref="X115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60" spans="1:24" x14ac:dyDescent="0.25">
      <c r="A1160" s="7">
        <v>528008103</v>
      </c>
      <c r="B1160" t="s">
        <v>1413</v>
      </c>
      <c r="C1160" t="s">
        <v>1447</v>
      </c>
      <c r="D1160" s="3">
        <v>2</v>
      </c>
      <c r="E1160" s="3">
        <v>130</v>
      </c>
      <c r="F1160" s="3">
        <v>197</v>
      </c>
      <c r="G1160" s="3">
        <v>3</v>
      </c>
      <c r="H1160" s="3" t="s">
        <v>5</v>
      </c>
      <c r="I1160" s="3">
        <v>19</v>
      </c>
      <c r="J1160" s="3" t="str" cm="1">
        <f t="array" ref="J116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60" s="3">
        <v>13</v>
      </c>
      <c r="L1160" s="3" t="str" cm="1">
        <f t="array" ref="L116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160" s="3">
        <v>11</v>
      </c>
      <c r="N1160" s="3" t="str" cm="1">
        <f t="array" ref="N116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160" s="3">
        <v>16</v>
      </c>
      <c r="P1160" s="3" t="str" cm="1">
        <f t="array" ref="P116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60" s="3">
        <v>15</v>
      </c>
      <c r="R1160" s="3" t="str" cm="1">
        <f t="array" ref="R116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60" s="3">
        <v>28</v>
      </c>
      <c r="T1160" s="3" t="str" cm="1">
        <f t="array" ref="T116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60" s="3">
        <v>10</v>
      </c>
      <c r="V1160" s="3" t="str" cm="1">
        <f t="array" ref="V116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60" s="3">
        <v>18</v>
      </c>
      <c r="X1160" s="3" t="str" cm="1">
        <f t="array" ref="X116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61" spans="1:24" x14ac:dyDescent="0.25">
      <c r="A1161" s="7">
        <v>528008350</v>
      </c>
      <c r="B1161" t="s">
        <v>1413</v>
      </c>
      <c r="C1161" t="s">
        <v>1448</v>
      </c>
      <c r="D1161" s="3">
        <v>2</v>
      </c>
      <c r="E1161" s="3">
        <v>56</v>
      </c>
      <c r="F1161" s="3">
        <v>197</v>
      </c>
      <c r="G1161" s="3">
        <v>1</v>
      </c>
      <c r="H1161" s="3" t="s">
        <v>7</v>
      </c>
      <c r="I1161" s="3">
        <v>0</v>
      </c>
      <c r="J1161" s="3" t="str" cm="1">
        <f t="array" ref="J116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Ниже базового</v>
      </c>
      <c r="K1161" s="3">
        <v>12</v>
      </c>
      <c r="L1161" s="3" t="str" cm="1">
        <f t="array" ref="L116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1161" s="3">
        <v>0</v>
      </c>
      <c r="N1161" s="3" t="str" cm="1">
        <f t="array" ref="N116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1161" s="3">
        <v>13</v>
      </c>
      <c r="P1161" s="3" t="str" cm="1">
        <f t="array" ref="P116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161" s="3">
        <v>12</v>
      </c>
      <c r="R1161" s="3" t="str" cm="1">
        <f t="array" ref="R116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161" s="3">
        <v>0</v>
      </c>
      <c r="T1161" s="3" t="str" cm="1">
        <f t="array" ref="T116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1161" s="3">
        <v>6</v>
      </c>
      <c r="V1161" s="3" t="str" cm="1">
        <f t="array" ref="V116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161" s="3">
        <v>13</v>
      </c>
      <c r="X1161" s="3" t="str" cm="1">
        <f t="array" ref="X116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162" spans="1:24" x14ac:dyDescent="0.25">
      <c r="A1162" s="7">
        <v>528008520</v>
      </c>
      <c r="B1162" t="s">
        <v>1413</v>
      </c>
      <c r="C1162" t="s">
        <v>1449</v>
      </c>
      <c r="D1162" s="3">
        <v>4</v>
      </c>
      <c r="E1162" s="3">
        <v>58</v>
      </c>
      <c r="F1162" s="3">
        <v>166</v>
      </c>
      <c r="G1162" s="3">
        <v>1</v>
      </c>
      <c r="H1162" s="3" t="s">
        <v>7</v>
      </c>
      <c r="I1162" s="3">
        <v>7</v>
      </c>
      <c r="J1162" s="3" t="str" cm="1">
        <f t="array" ref="J116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Ниже базового</v>
      </c>
      <c r="K1162" s="3">
        <v>10</v>
      </c>
      <c r="L1162" s="3" t="str" cm="1">
        <f t="array" ref="L116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1162" s="3">
        <v>6</v>
      </c>
      <c r="N1162" s="3" t="str" cm="1">
        <f t="array" ref="N116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162" s="3">
        <v>12</v>
      </c>
      <c r="P1162" s="3" t="str" cm="1">
        <f t="array" ref="P116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162" s="3">
        <v>9</v>
      </c>
      <c r="R1162" s="3" t="str" cm="1">
        <f t="array" ref="R116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162" s="3">
        <v>14</v>
      </c>
      <c r="T1162" s="3" t="str" cm="1">
        <f t="array" ref="T116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162" s="3">
        <v>0</v>
      </c>
      <c r="V1162" s="3" t="str" cm="1">
        <f t="array" ref="V116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162" s="3">
        <v>0</v>
      </c>
      <c r="X1162" s="3" t="str" cm="1">
        <f t="array" ref="X116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Ниже базового</v>
      </c>
    </row>
    <row r="1163" spans="1:24" x14ac:dyDescent="0.25">
      <c r="A1163" s="7">
        <v>528008382</v>
      </c>
      <c r="B1163" t="s">
        <v>1413</v>
      </c>
      <c r="C1163" t="s">
        <v>1451</v>
      </c>
      <c r="D1163" s="3">
        <v>2</v>
      </c>
      <c r="E1163" s="3">
        <v>134</v>
      </c>
      <c r="F1163" s="3">
        <v>197</v>
      </c>
      <c r="G1163" s="3">
        <v>3</v>
      </c>
      <c r="H1163" s="3" t="s">
        <v>5</v>
      </c>
      <c r="I1163" s="3">
        <v>21</v>
      </c>
      <c r="J1163" s="3" t="str" cm="1">
        <f t="array" ref="J116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63" s="3">
        <v>16</v>
      </c>
      <c r="L1163" s="3" t="str" cm="1">
        <f t="array" ref="L116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63" s="3">
        <v>15</v>
      </c>
      <c r="N1163" s="3" t="str" cm="1">
        <f t="array" ref="N116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63" s="3">
        <v>20</v>
      </c>
      <c r="P1163" s="3" t="str" cm="1">
        <f t="array" ref="P116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163" s="3">
        <v>12</v>
      </c>
      <c r="R1163" s="3" t="str" cm="1">
        <f t="array" ref="R116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163" s="3">
        <v>24</v>
      </c>
      <c r="T1163" s="3" t="str" cm="1">
        <f t="array" ref="T116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63" s="3">
        <v>11</v>
      </c>
      <c r="V1163" s="3" t="str" cm="1">
        <f t="array" ref="V116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63" s="3">
        <v>15</v>
      </c>
      <c r="X1163" s="3" t="str" cm="1">
        <f t="array" ref="X116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164" spans="1:24" x14ac:dyDescent="0.25">
      <c r="A1164" s="7">
        <v>528008216</v>
      </c>
      <c r="B1164" t="s">
        <v>1413</v>
      </c>
      <c r="C1164" t="s">
        <v>1452</v>
      </c>
      <c r="D1164" s="3">
        <v>6</v>
      </c>
      <c r="E1164" s="3">
        <v>88</v>
      </c>
      <c r="F1164" s="3">
        <v>192</v>
      </c>
      <c r="G1164" s="3">
        <v>1</v>
      </c>
      <c r="H1164" s="3" t="s">
        <v>7</v>
      </c>
      <c r="I1164" s="3">
        <v>23</v>
      </c>
      <c r="J1164" s="3" t="str" cm="1">
        <f t="array" ref="J116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64" s="3">
        <v>14</v>
      </c>
      <c r="L1164" s="3" t="str" cm="1">
        <f t="array" ref="L116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164" s="3">
        <v>0</v>
      </c>
      <c r="N1164" s="3" t="str" cm="1">
        <f t="array" ref="N116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1164" s="3">
        <v>0</v>
      </c>
      <c r="P1164" s="3" t="str" cm="1">
        <f t="array" ref="P116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Ниже базового</v>
      </c>
      <c r="Q1164" s="3">
        <v>19</v>
      </c>
      <c r="R1164" s="3" t="str" cm="1">
        <f t="array" ref="R116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64" s="3">
        <v>0</v>
      </c>
      <c r="T1164" s="3" t="str" cm="1">
        <f t="array" ref="T116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1164" s="3">
        <v>9</v>
      </c>
      <c r="V1164" s="3" t="str" cm="1">
        <f t="array" ref="V116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64" s="3">
        <v>23</v>
      </c>
      <c r="X1164" s="3" t="str" cm="1">
        <f t="array" ref="X116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65" spans="1:24" x14ac:dyDescent="0.25">
      <c r="A1165" s="7">
        <v>528008505</v>
      </c>
      <c r="B1165" t="s">
        <v>1413</v>
      </c>
      <c r="C1165" t="s">
        <v>1454</v>
      </c>
      <c r="D1165" s="3">
        <v>4</v>
      </c>
      <c r="E1165" s="3">
        <v>74</v>
      </c>
      <c r="F1165" s="3">
        <v>166</v>
      </c>
      <c r="G1165" s="3">
        <v>2</v>
      </c>
      <c r="H1165" s="3" t="s">
        <v>8</v>
      </c>
      <c r="I1165" s="3">
        <v>13</v>
      </c>
      <c r="J1165" s="3" t="str" cm="1">
        <f t="array" ref="J116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165" s="3">
        <v>11</v>
      </c>
      <c r="L1165" s="3" t="str" cm="1">
        <f t="array" ref="L116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1165" s="3">
        <v>10</v>
      </c>
      <c r="N1165" s="3" t="str" cm="1">
        <f t="array" ref="N116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165" s="3">
        <v>11</v>
      </c>
      <c r="P1165" s="3" t="str" cm="1">
        <f t="array" ref="P116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165" s="3">
        <v>7</v>
      </c>
      <c r="R1165" s="3" t="str" cm="1">
        <f t="array" ref="R116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165" s="3">
        <v>11</v>
      </c>
      <c r="T1165" s="3" t="str" cm="1">
        <f t="array" ref="T116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165" s="3">
        <v>0</v>
      </c>
      <c r="V1165" s="3" t="str" cm="1">
        <f t="array" ref="V116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165" s="3">
        <v>11</v>
      </c>
      <c r="X1165" s="3" t="str" cm="1">
        <f t="array" ref="X116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166" spans="1:24" x14ac:dyDescent="0.25">
      <c r="A1166" s="7">
        <v>528008336</v>
      </c>
      <c r="B1166" t="s">
        <v>1413</v>
      </c>
      <c r="C1166" t="s">
        <v>1453</v>
      </c>
      <c r="D1166" s="3">
        <v>4</v>
      </c>
      <c r="E1166" s="3">
        <v>21</v>
      </c>
      <c r="F1166" s="3">
        <v>166</v>
      </c>
      <c r="G1166" s="3">
        <v>1</v>
      </c>
      <c r="H1166" s="3" t="s">
        <v>7</v>
      </c>
      <c r="I1166" s="3">
        <v>9</v>
      </c>
      <c r="J1166" s="3" t="str" cm="1">
        <f t="array" ref="J116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Ниже базового</v>
      </c>
      <c r="K1166" s="3">
        <v>0</v>
      </c>
      <c r="L1166" s="3" t="str" cm="1">
        <f t="array" ref="L116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Ниже базового</v>
      </c>
      <c r="M1166" s="3">
        <v>0</v>
      </c>
      <c r="N1166" s="3" t="str" cm="1">
        <f t="array" ref="N116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1166" s="3">
        <v>7</v>
      </c>
      <c r="P1166" s="3" t="str" cm="1">
        <f t="array" ref="P116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Ниже базового</v>
      </c>
      <c r="Q1166" s="3">
        <v>5</v>
      </c>
      <c r="R1166" s="3" t="str" cm="1">
        <f t="array" ref="R116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Ниже базового</v>
      </c>
      <c r="S1166" s="3">
        <v>0</v>
      </c>
      <c r="T1166" s="3" t="str" cm="1">
        <f t="array" ref="T116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1166" s="3">
        <v>0</v>
      </c>
      <c r="V1166" s="3" t="str" cm="1">
        <f t="array" ref="V116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166" s="3">
        <v>0</v>
      </c>
      <c r="X1166" s="3" t="str" cm="1">
        <f t="array" ref="X116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Ниже базового</v>
      </c>
    </row>
    <row r="1167" spans="1:24" x14ac:dyDescent="0.25">
      <c r="A1167" s="7">
        <v>543012545</v>
      </c>
      <c r="B1167" t="s">
        <v>205</v>
      </c>
      <c r="C1167" t="s">
        <v>206</v>
      </c>
      <c r="D1167" s="3">
        <v>1</v>
      </c>
      <c r="E1167" s="3">
        <v>167</v>
      </c>
      <c r="F1167" s="3">
        <v>213</v>
      </c>
      <c r="G1167" s="3">
        <v>3</v>
      </c>
      <c r="H1167" s="3" t="s">
        <v>5</v>
      </c>
      <c r="I1167" s="3">
        <v>23</v>
      </c>
      <c r="J1167" s="3" t="str" cm="1">
        <f t="array" ref="J116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67" s="3">
        <v>18</v>
      </c>
      <c r="L1167" s="3" t="str" cm="1">
        <f t="array" ref="L116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67" s="3">
        <v>18</v>
      </c>
      <c r="N1167" s="3" t="str" cm="1">
        <f t="array" ref="N116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167" s="3">
        <v>19</v>
      </c>
      <c r="P1167" s="3" t="str" cm="1">
        <f t="array" ref="P116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67" s="3">
        <v>18</v>
      </c>
      <c r="R1167" s="3" t="str" cm="1">
        <f t="array" ref="R116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67" s="3">
        <v>37</v>
      </c>
      <c r="T1167" s="3" t="str" cm="1">
        <f t="array" ref="T116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67" s="3">
        <v>12</v>
      </c>
      <c r="V1167" s="3" t="str" cm="1">
        <f t="array" ref="V116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67" s="3">
        <v>22</v>
      </c>
      <c r="X1167" s="3" t="str" cm="1">
        <f t="array" ref="X116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68" spans="1:24" x14ac:dyDescent="0.25">
      <c r="A1168" s="7">
        <v>543012489</v>
      </c>
      <c r="B1168" t="s">
        <v>205</v>
      </c>
      <c r="C1168" t="s">
        <v>207</v>
      </c>
      <c r="D1168" s="3">
        <v>1</v>
      </c>
      <c r="E1168" s="3">
        <v>158</v>
      </c>
      <c r="F1168" s="3">
        <v>213</v>
      </c>
      <c r="G1168" s="3">
        <v>3</v>
      </c>
      <c r="H1168" s="3" t="s">
        <v>5</v>
      </c>
      <c r="I1168" s="3">
        <v>21</v>
      </c>
      <c r="J1168" s="3" t="str" cm="1">
        <f t="array" ref="J116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68" s="3">
        <v>18</v>
      </c>
      <c r="L1168" s="3" t="str" cm="1">
        <f t="array" ref="L116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68" s="3">
        <v>14</v>
      </c>
      <c r="N1168" s="3" t="str" cm="1">
        <f t="array" ref="N116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68" s="3">
        <v>20</v>
      </c>
      <c r="P1168" s="3" t="str" cm="1">
        <f t="array" ref="P116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168" s="3">
        <v>18</v>
      </c>
      <c r="R1168" s="3" t="str" cm="1">
        <f t="array" ref="R116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68" s="3">
        <v>32</v>
      </c>
      <c r="T1168" s="3" t="str" cm="1">
        <f t="array" ref="T116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68" s="3">
        <v>12</v>
      </c>
      <c r="V1168" s="3" t="str" cm="1">
        <f t="array" ref="V116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68" s="3">
        <v>23</v>
      </c>
      <c r="X1168" s="3" t="str" cm="1">
        <f t="array" ref="X116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69" spans="1:24" x14ac:dyDescent="0.25">
      <c r="A1169" s="7">
        <v>543012520</v>
      </c>
      <c r="B1169" t="s">
        <v>205</v>
      </c>
      <c r="C1169" t="s">
        <v>208</v>
      </c>
      <c r="D1169" s="3">
        <v>1</v>
      </c>
      <c r="E1169" s="3">
        <v>147</v>
      </c>
      <c r="F1169" s="3">
        <v>213</v>
      </c>
      <c r="G1169" s="3">
        <v>3</v>
      </c>
      <c r="H1169" s="3" t="s">
        <v>5</v>
      </c>
      <c r="I1169" s="3">
        <v>21</v>
      </c>
      <c r="J1169" s="3" t="str" cm="1">
        <f t="array" ref="J116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69" s="3">
        <v>13</v>
      </c>
      <c r="L1169" s="3" t="str" cm="1">
        <f t="array" ref="L116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169" s="3">
        <v>17</v>
      </c>
      <c r="N1169" s="3" t="str" cm="1">
        <f t="array" ref="N116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169" s="3">
        <v>16</v>
      </c>
      <c r="P1169" s="3" t="str" cm="1">
        <f t="array" ref="P116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69" s="3">
        <v>16</v>
      </c>
      <c r="R1169" s="3" t="str" cm="1">
        <f t="array" ref="R116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69" s="3">
        <v>29</v>
      </c>
      <c r="T1169" s="3" t="str" cm="1">
        <f t="array" ref="T116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69" s="3">
        <v>11</v>
      </c>
      <c r="V1169" s="3" t="str" cm="1">
        <f t="array" ref="V116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69" s="3">
        <v>24</v>
      </c>
      <c r="X1169" s="3" t="str" cm="1">
        <f t="array" ref="X116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70" spans="1:24" x14ac:dyDescent="0.25">
      <c r="A1170" s="7">
        <v>543012584</v>
      </c>
      <c r="B1170" t="s">
        <v>205</v>
      </c>
      <c r="C1170" t="s">
        <v>209</v>
      </c>
      <c r="D1170" s="3">
        <v>1</v>
      </c>
      <c r="E1170" s="3">
        <v>161</v>
      </c>
      <c r="F1170" s="3">
        <v>213</v>
      </c>
      <c r="G1170" s="3">
        <v>3</v>
      </c>
      <c r="H1170" s="3" t="s">
        <v>5</v>
      </c>
      <c r="I1170" s="3">
        <v>28</v>
      </c>
      <c r="J1170" s="3" t="str" cm="1">
        <f t="array" ref="J117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170" s="3">
        <v>14</v>
      </c>
      <c r="L1170" s="3" t="str" cm="1">
        <f t="array" ref="L117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170" s="3">
        <v>17</v>
      </c>
      <c r="N1170" s="3" t="str" cm="1">
        <f t="array" ref="N117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170" s="3">
        <v>16</v>
      </c>
      <c r="P1170" s="3" t="str" cm="1">
        <f t="array" ref="P117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70" s="3">
        <v>15</v>
      </c>
      <c r="R1170" s="3" t="str" cm="1">
        <f t="array" ref="R117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70" s="3">
        <v>36</v>
      </c>
      <c r="T1170" s="3" t="str" cm="1">
        <f t="array" ref="T117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70" s="3">
        <v>12</v>
      </c>
      <c r="V1170" s="3" t="str" cm="1">
        <f t="array" ref="V117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70" s="3">
        <v>23</v>
      </c>
      <c r="X1170" s="3" t="str" cm="1">
        <f t="array" ref="X117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71" spans="1:24" x14ac:dyDescent="0.25">
      <c r="A1171" s="7">
        <v>543012513</v>
      </c>
      <c r="B1171" t="s">
        <v>205</v>
      </c>
      <c r="C1171" t="s">
        <v>210</v>
      </c>
      <c r="D1171" s="3">
        <v>5</v>
      </c>
      <c r="E1171" s="3">
        <v>148</v>
      </c>
      <c r="F1171" s="3">
        <v>208</v>
      </c>
      <c r="G1171" s="3">
        <v>3</v>
      </c>
      <c r="H1171" s="3" t="s">
        <v>5</v>
      </c>
      <c r="I1171" s="3">
        <v>21</v>
      </c>
      <c r="J1171" s="3" t="str" cm="1">
        <f t="array" ref="J117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71" s="3">
        <v>16</v>
      </c>
      <c r="L1171" s="3" t="str" cm="1">
        <f t="array" ref="L117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71" s="3">
        <v>16</v>
      </c>
      <c r="N1171" s="3" t="str" cm="1">
        <f t="array" ref="N117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71" s="3">
        <v>18</v>
      </c>
      <c r="P1171" s="3" t="str" cm="1">
        <f t="array" ref="P117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71" s="3">
        <v>15</v>
      </c>
      <c r="R1171" s="3" t="str" cm="1">
        <f t="array" ref="R117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71" s="3">
        <v>30</v>
      </c>
      <c r="T1171" s="3" t="str" cm="1">
        <f t="array" ref="T117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71" s="3">
        <v>10</v>
      </c>
      <c r="V1171" s="3" t="str" cm="1">
        <f t="array" ref="V117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71" s="3">
        <v>22</v>
      </c>
      <c r="X1171" s="3" t="str" cm="1">
        <f t="array" ref="X117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72" spans="1:24" x14ac:dyDescent="0.25">
      <c r="A1172" s="7">
        <v>543037606</v>
      </c>
      <c r="B1172" t="s">
        <v>205</v>
      </c>
      <c r="C1172" t="s">
        <v>211</v>
      </c>
      <c r="D1172" s="3">
        <v>1</v>
      </c>
      <c r="E1172" s="3">
        <v>158</v>
      </c>
      <c r="F1172" s="3">
        <v>213</v>
      </c>
      <c r="G1172" s="3">
        <v>3</v>
      </c>
      <c r="H1172" s="3" t="s">
        <v>5</v>
      </c>
      <c r="I1172" s="3">
        <v>19</v>
      </c>
      <c r="J1172" s="3" t="str" cm="1">
        <f t="array" ref="J117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72" s="3">
        <v>16</v>
      </c>
      <c r="L1172" s="3" t="str" cm="1">
        <f t="array" ref="L117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72" s="3">
        <v>15</v>
      </c>
      <c r="N1172" s="3" t="str" cm="1">
        <f t="array" ref="N117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72" s="3">
        <v>17</v>
      </c>
      <c r="P1172" s="3" t="str" cm="1">
        <f t="array" ref="P117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72" s="3">
        <v>20</v>
      </c>
      <c r="R1172" s="3" t="str" cm="1">
        <f t="array" ref="R117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72" s="3">
        <v>35</v>
      </c>
      <c r="T1172" s="3" t="str" cm="1">
        <f t="array" ref="T117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72" s="3">
        <v>13</v>
      </c>
      <c r="V1172" s="3" t="str" cm="1">
        <f t="array" ref="V117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72" s="3">
        <v>23</v>
      </c>
      <c r="X1172" s="3" t="str" cm="1">
        <f t="array" ref="X117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73" spans="1:24" x14ac:dyDescent="0.25">
      <c r="A1173" s="7">
        <v>543012577</v>
      </c>
      <c r="B1173" t="s">
        <v>205</v>
      </c>
      <c r="C1173" t="s">
        <v>212</v>
      </c>
      <c r="D1173" s="3">
        <v>1</v>
      </c>
      <c r="E1173" s="3">
        <v>159</v>
      </c>
      <c r="F1173" s="3">
        <v>213</v>
      </c>
      <c r="G1173" s="3">
        <v>3</v>
      </c>
      <c r="H1173" s="3" t="s">
        <v>5</v>
      </c>
      <c r="I1173" s="3">
        <v>25</v>
      </c>
      <c r="J1173" s="3" t="str" cm="1">
        <f t="array" ref="J117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73" s="3">
        <v>15</v>
      </c>
      <c r="L1173" s="3" t="str" cm="1">
        <f t="array" ref="L117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173" s="3">
        <v>16</v>
      </c>
      <c r="N1173" s="3" t="str" cm="1">
        <f t="array" ref="N117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73" s="3">
        <v>18</v>
      </c>
      <c r="P1173" s="3" t="str" cm="1">
        <f t="array" ref="P117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73" s="3">
        <v>17</v>
      </c>
      <c r="R1173" s="3" t="str" cm="1">
        <f t="array" ref="R117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73" s="3">
        <v>35</v>
      </c>
      <c r="T1173" s="3" t="str" cm="1">
        <f t="array" ref="T117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73" s="3">
        <v>12</v>
      </c>
      <c r="V1173" s="3" t="str" cm="1">
        <f t="array" ref="V117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73" s="3">
        <v>21</v>
      </c>
      <c r="X1173" s="3" t="str" cm="1">
        <f t="array" ref="X117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74" spans="1:24" x14ac:dyDescent="0.25">
      <c r="A1174" s="7">
        <v>543012552</v>
      </c>
      <c r="B1174" t="s">
        <v>205</v>
      </c>
      <c r="C1174" t="s">
        <v>213</v>
      </c>
      <c r="D1174" s="3">
        <v>1</v>
      </c>
      <c r="E1174" s="3">
        <v>132</v>
      </c>
      <c r="F1174" s="3">
        <v>213</v>
      </c>
      <c r="G1174" s="3">
        <v>2</v>
      </c>
      <c r="H1174" s="3" t="s">
        <v>8</v>
      </c>
      <c r="I1174" s="3">
        <v>19</v>
      </c>
      <c r="J1174" s="3" t="str" cm="1">
        <f t="array" ref="J117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74" s="3">
        <v>10</v>
      </c>
      <c r="L1174" s="3" t="str" cm="1">
        <f t="array" ref="L117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1174" s="3">
        <v>12</v>
      </c>
      <c r="N1174" s="3" t="str" cm="1">
        <f t="array" ref="N117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174" s="3">
        <v>18</v>
      </c>
      <c r="P1174" s="3" t="str" cm="1">
        <f t="array" ref="P117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74" s="3">
        <v>16</v>
      </c>
      <c r="R1174" s="3" t="str" cm="1">
        <f t="array" ref="R117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74" s="3">
        <v>26</v>
      </c>
      <c r="T1174" s="3" t="str" cm="1">
        <f t="array" ref="T117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174" s="3">
        <v>12</v>
      </c>
      <c r="V1174" s="3" t="str" cm="1">
        <f t="array" ref="V117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74" s="3">
        <v>19</v>
      </c>
      <c r="X1174" s="3" t="str" cm="1">
        <f t="array" ref="X117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75" spans="1:24" x14ac:dyDescent="0.25">
      <c r="A1175" s="7">
        <v>543012591</v>
      </c>
      <c r="B1175" t="s">
        <v>205</v>
      </c>
      <c r="C1175" t="s">
        <v>214</v>
      </c>
      <c r="D1175" s="3">
        <v>5</v>
      </c>
      <c r="E1175" s="3">
        <v>126</v>
      </c>
      <c r="F1175" s="3">
        <v>208</v>
      </c>
      <c r="G1175" s="3">
        <v>2</v>
      </c>
      <c r="H1175" s="3" t="s">
        <v>8</v>
      </c>
      <c r="I1175" s="3">
        <v>19</v>
      </c>
      <c r="J1175" s="3" t="str" cm="1">
        <f t="array" ref="J117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75" s="3">
        <v>11</v>
      </c>
      <c r="L1175" s="3" t="str" cm="1">
        <f t="array" ref="L117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1175" s="3">
        <v>9</v>
      </c>
      <c r="N1175" s="3" t="str" cm="1">
        <f t="array" ref="N117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175" s="3">
        <v>18</v>
      </c>
      <c r="P1175" s="3" t="str" cm="1">
        <f t="array" ref="P117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75" s="3">
        <v>12</v>
      </c>
      <c r="R1175" s="3" t="str" cm="1">
        <f t="array" ref="R117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175" s="3">
        <v>29</v>
      </c>
      <c r="T1175" s="3" t="str" cm="1">
        <f t="array" ref="T117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75" s="3">
        <v>11</v>
      </c>
      <c r="V1175" s="3" t="str" cm="1">
        <f t="array" ref="V117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75" s="3">
        <v>17</v>
      </c>
      <c r="X1175" s="3" t="str" cm="1">
        <f t="array" ref="X117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76" spans="1:24" x14ac:dyDescent="0.25">
      <c r="A1176" s="7">
        <v>543012538</v>
      </c>
      <c r="B1176" t="s">
        <v>205</v>
      </c>
      <c r="C1176" t="s">
        <v>215</v>
      </c>
      <c r="D1176" s="3">
        <v>1</v>
      </c>
      <c r="E1176" s="3">
        <v>146</v>
      </c>
      <c r="F1176" s="3">
        <v>213</v>
      </c>
      <c r="G1176" s="3">
        <v>3</v>
      </c>
      <c r="H1176" s="3" t="s">
        <v>5</v>
      </c>
      <c r="I1176" s="3">
        <v>17</v>
      </c>
      <c r="J1176" s="3" t="str" cm="1">
        <f t="array" ref="J117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76" s="3">
        <v>14</v>
      </c>
      <c r="L1176" s="3" t="str" cm="1">
        <f t="array" ref="L117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176" s="3">
        <v>15</v>
      </c>
      <c r="N1176" s="3" t="str" cm="1">
        <f t="array" ref="N117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76" s="3">
        <v>19</v>
      </c>
      <c r="P1176" s="3" t="str" cm="1">
        <f t="array" ref="P117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76" s="3">
        <v>16</v>
      </c>
      <c r="R1176" s="3" t="str" cm="1">
        <f t="array" ref="R117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76" s="3">
        <v>31</v>
      </c>
      <c r="T1176" s="3" t="str" cm="1">
        <f t="array" ref="T117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76" s="3">
        <v>11</v>
      </c>
      <c r="V1176" s="3" t="str" cm="1">
        <f t="array" ref="V117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76" s="3">
        <v>23</v>
      </c>
      <c r="X1176" s="3" t="str" cm="1">
        <f t="array" ref="X117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77" spans="1:24" x14ac:dyDescent="0.25">
      <c r="A1177" s="7">
        <v>543012560</v>
      </c>
      <c r="B1177" t="s">
        <v>205</v>
      </c>
      <c r="C1177" t="s">
        <v>216</v>
      </c>
      <c r="D1177" s="3">
        <v>5</v>
      </c>
      <c r="E1177" s="3">
        <v>158</v>
      </c>
      <c r="F1177" s="3">
        <v>208</v>
      </c>
      <c r="G1177" s="3">
        <v>3</v>
      </c>
      <c r="H1177" s="3" t="s">
        <v>5</v>
      </c>
      <c r="I1177" s="3">
        <v>16</v>
      </c>
      <c r="J1177" s="3" t="str" cm="1">
        <f t="array" ref="J117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177" s="3">
        <v>17</v>
      </c>
      <c r="L1177" s="3" t="str" cm="1">
        <f t="array" ref="L117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77" s="3">
        <v>16</v>
      </c>
      <c r="N1177" s="3" t="str" cm="1">
        <f t="array" ref="N117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77" s="3">
        <v>17</v>
      </c>
      <c r="P1177" s="3" t="str" cm="1">
        <f t="array" ref="P117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77" s="3">
        <v>20</v>
      </c>
      <c r="R1177" s="3" t="str" cm="1">
        <f t="array" ref="R117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77" s="3">
        <v>35</v>
      </c>
      <c r="T1177" s="3" t="str" cm="1">
        <f t="array" ref="T117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77" s="3">
        <v>12</v>
      </c>
      <c r="V1177" s="3" t="str" cm="1">
        <f t="array" ref="V117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77" s="3">
        <v>25</v>
      </c>
      <c r="X1177" s="3" t="str" cm="1">
        <f t="array" ref="X117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178" spans="1:24" x14ac:dyDescent="0.25">
      <c r="A1178" s="7">
        <v>550004016</v>
      </c>
      <c r="B1178" t="s">
        <v>217</v>
      </c>
      <c r="C1178" t="s">
        <v>218</v>
      </c>
      <c r="D1178" s="3">
        <v>1</v>
      </c>
      <c r="E1178" s="3">
        <v>132</v>
      </c>
      <c r="F1178" s="3">
        <v>213</v>
      </c>
      <c r="G1178" s="3">
        <v>2</v>
      </c>
      <c r="H1178" s="3" t="s">
        <v>8</v>
      </c>
      <c r="I1178" s="3">
        <v>13</v>
      </c>
      <c r="J1178" s="3" t="str" cm="1">
        <f t="array" ref="J117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178" s="3">
        <v>14</v>
      </c>
      <c r="L1178" s="3" t="str" cm="1">
        <f t="array" ref="L117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178" s="3">
        <v>15</v>
      </c>
      <c r="N1178" s="3" t="str" cm="1">
        <f t="array" ref="N117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78" s="3">
        <v>16</v>
      </c>
      <c r="P1178" s="3" t="str" cm="1">
        <f t="array" ref="P117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78" s="3">
        <v>19</v>
      </c>
      <c r="R1178" s="3" t="str" cm="1">
        <f t="array" ref="R117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78" s="3">
        <v>31</v>
      </c>
      <c r="T1178" s="3" t="str" cm="1">
        <f t="array" ref="T117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78" s="3">
        <v>9</v>
      </c>
      <c r="V1178" s="3" t="str" cm="1">
        <f t="array" ref="V117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78" s="3">
        <v>15</v>
      </c>
      <c r="X1178" s="3" t="str" cm="1">
        <f t="array" ref="X117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179" spans="1:24" x14ac:dyDescent="0.25">
      <c r="A1179" s="7">
        <v>550003968</v>
      </c>
      <c r="B1179" t="s">
        <v>217</v>
      </c>
      <c r="C1179" t="s">
        <v>219</v>
      </c>
      <c r="D1179" s="3">
        <v>1</v>
      </c>
      <c r="E1179" s="3">
        <v>157</v>
      </c>
      <c r="F1179" s="3">
        <v>213</v>
      </c>
      <c r="G1179" s="3">
        <v>3</v>
      </c>
      <c r="H1179" s="3" t="s">
        <v>5</v>
      </c>
      <c r="I1179" s="3">
        <v>26</v>
      </c>
      <c r="J1179" s="3" t="str" cm="1">
        <f t="array" ref="J117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79" s="3">
        <v>16</v>
      </c>
      <c r="L1179" s="3" t="str" cm="1">
        <f t="array" ref="L117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79" s="3">
        <v>15</v>
      </c>
      <c r="N1179" s="3" t="str" cm="1">
        <f t="array" ref="N117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79" s="3">
        <v>16</v>
      </c>
      <c r="P1179" s="3" t="str" cm="1">
        <f t="array" ref="P117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79" s="3">
        <v>18</v>
      </c>
      <c r="R1179" s="3" t="str" cm="1">
        <f t="array" ref="R117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79" s="3">
        <v>36</v>
      </c>
      <c r="T1179" s="3" t="str" cm="1">
        <f t="array" ref="T117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79" s="3">
        <v>10</v>
      </c>
      <c r="V1179" s="3" t="str" cm="1">
        <f t="array" ref="V117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79" s="3">
        <v>20</v>
      </c>
      <c r="X1179" s="3" t="str" cm="1">
        <f t="array" ref="X117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80" spans="1:24" x14ac:dyDescent="0.25">
      <c r="A1180" s="7">
        <v>550003990</v>
      </c>
      <c r="B1180" t="s">
        <v>217</v>
      </c>
      <c r="C1180" t="s">
        <v>220</v>
      </c>
      <c r="D1180" s="3">
        <v>1</v>
      </c>
      <c r="E1180" s="3">
        <v>152</v>
      </c>
      <c r="F1180" s="3">
        <v>213</v>
      </c>
      <c r="G1180" s="3">
        <v>3</v>
      </c>
      <c r="H1180" s="3" t="s">
        <v>5</v>
      </c>
      <c r="I1180" s="3">
        <v>24</v>
      </c>
      <c r="J1180" s="3" t="str" cm="1">
        <f t="array" ref="J118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80" s="3">
        <v>14</v>
      </c>
      <c r="L1180" s="3" t="str" cm="1">
        <f t="array" ref="L118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180" s="3">
        <v>16</v>
      </c>
      <c r="N1180" s="3" t="str" cm="1">
        <f t="array" ref="N118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80" s="3">
        <v>18</v>
      </c>
      <c r="P1180" s="3" t="str" cm="1">
        <f t="array" ref="P118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80" s="3">
        <v>17</v>
      </c>
      <c r="R1180" s="3" t="str" cm="1">
        <f t="array" ref="R118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80" s="3">
        <v>33</v>
      </c>
      <c r="T1180" s="3" t="str" cm="1">
        <f t="array" ref="T118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80" s="3">
        <v>11</v>
      </c>
      <c r="V1180" s="3" t="str" cm="1">
        <f t="array" ref="V118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80" s="3">
        <v>19</v>
      </c>
      <c r="X1180" s="3" t="str" cm="1">
        <f t="array" ref="X118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81" spans="1:24" x14ac:dyDescent="0.25">
      <c r="A1181" s="7">
        <v>550004048</v>
      </c>
      <c r="B1181" t="s">
        <v>217</v>
      </c>
      <c r="C1181" t="s">
        <v>221</v>
      </c>
      <c r="D1181" s="3">
        <v>1</v>
      </c>
      <c r="E1181" s="3">
        <v>198</v>
      </c>
      <c r="F1181" s="3">
        <v>213</v>
      </c>
      <c r="G1181" s="3">
        <v>4</v>
      </c>
      <c r="H1181" s="3" t="s">
        <v>6</v>
      </c>
      <c r="I1181" s="3">
        <v>29</v>
      </c>
      <c r="J1181" s="3" t="str" cm="1">
        <f t="array" ref="J118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181" s="3">
        <v>21</v>
      </c>
      <c r="L1181" s="3" t="str" cm="1">
        <f t="array" ref="L118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81" s="3">
        <v>18</v>
      </c>
      <c r="N1181" s="3" t="str" cm="1">
        <f t="array" ref="N118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181" s="3">
        <v>21</v>
      </c>
      <c r="P1181" s="3" t="str" cm="1">
        <f t="array" ref="P118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181" s="3">
        <v>21</v>
      </c>
      <c r="R1181" s="3" t="str" cm="1">
        <f t="array" ref="R118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181" s="3">
        <v>47</v>
      </c>
      <c r="T1181" s="3" t="str" cm="1">
        <f t="array" ref="T118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181" s="3">
        <v>14</v>
      </c>
      <c r="V1181" s="3" t="str" cm="1">
        <f t="array" ref="V118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81" s="3">
        <v>27</v>
      </c>
      <c r="X1181" s="3" t="str" cm="1">
        <f t="array" ref="X118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182" spans="1:24" x14ac:dyDescent="0.25">
      <c r="A1182" s="7">
        <v>550004009</v>
      </c>
      <c r="B1182" t="s">
        <v>217</v>
      </c>
      <c r="C1182" t="s">
        <v>222</v>
      </c>
      <c r="D1182" s="3">
        <v>1</v>
      </c>
      <c r="E1182" s="3">
        <v>171</v>
      </c>
      <c r="F1182" s="3">
        <v>213</v>
      </c>
      <c r="G1182" s="3">
        <v>3</v>
      </c>
      <c r="H1182" s="3" t="s">
        <v>5</v>
      </c>
      <c r="I1182" s="3">
        <v>25</v>
      </c>
      <c r="J1182" s="3" t="str" cm="1">
        <f t="array" ref="J118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82" s="3">
        <v>21</v>
      </c>
      <c r="L1182" s="3" t="str" cm="1">
        <f t="array" ref="L118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82" s="3">
        <v>18</v>
      </c>
      <c r="N1182" s="3" t="str" cm="1">
        <f t="array" ref="N118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182" s="3">
        <v>19</v>
      </c>
      <c r="P1182" s="3" t="str" cm="1">
        <f t="array" ref="P118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82" s="3">
        <v>17</v>
      </c>
      <c r="R1182" s="3" t="str" cm="1">
        <f t="array" ref="R118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82" s="3">
        <v>37</v>
      </c>
      <c r="T1182" s="3" t="str" cm="1">
        <f t="array" ref="T118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82" s="3">
        <v>12</v>
      </c>
      <c r="V1182" s="3" t="str" cm="1">
        <f t="array" ref="V118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82" s="3">
        <v>22</v>
      </c>
      <c r="X1182" s="3" t="str" cm="1">
        <f t="array" ref="X118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83" spans="1:24" x14ac:dyDescent="0.25">
      <c r="A1183" s="7">
        <v>550004030</v>
      </c>
      <c r="B1183" t="s">
        <v>217</v>
      </c>
      <c r="C1183" t="s">
        <v>223</v>
      </c>
      <c r="D1183" s="3">
        <v>1</v>
      </c>
      <c r="E1183" s="3">
        <v>175</v>
      </c>
      <c r="F1183" s="3">
        <v>213</v>
      </c>
      <c r="G1183" s="3">
        <v>4</v>
      </c>
      <c r="H1183" s="3" t="s">
        <v>6</v>
      </c>
      <c r="I1183" s="3">
        <v>28</v>
      </c>
      <c r="J1183" s="3" t="str" cm="1">
        <f t="array" ref="J118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183" s="3">
        <v>19</v>
      </c>
      <c r="L1183" s="3" t="str" cm="1">
        <f t="array" ref="L118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83" s="3">
        <v>16</v>
      </c>
      <c r="N1183" s="3" t="str" cm="1">
        <f t="array" ref="N118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83" s="3">
        <v>18</v>
      </c>
      <c r="P1183" s="3" t="str" cm="1">
        <f t="array" ref="P118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83" s="3">
        <v>18</v>
      </c>
      <c r="R1183" s="3" t="str" cm="1">
        <f t="array" ref="R118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83" s="3">
        <v>40</v>
      </c>
      <c r="T1183" s="3" t="str" cm="1">
        <f t="array" ref="T118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183" s="3">
        <v>14</v>
      </c>
      <c r="V1183" s="3" t="str" cm="1">
        <f t="array" ref="V118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83" s="3">
        <v>22</v>
      </c>
      <c r="X1183" s="3" t="str" cm="1">
        <f t="array" ref="X118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84" spans="1:24" x14ac:dyDescent="0.25">
      <c r="A1184" s="7">
        <v>550003809</v>
      </c>
      <c r="B1184" t="s">
        <v>217</v>
      </c>
      <c r="C1184" t="s">
        <v>224</v>
      </c>
      <c r="D1184" s="3">
        <v>1</v>
      </c>
      <c r="E1184" s="3">
        <v>169</v>
      </c>
      <c r="F1184" s="3">
        <v>213</v>
      </c>
      <c r="G1184" s="3">
        <v>3</v>
      </c>
      <c r="H1184" s="3" t="s">
        <v>5</v>
      </c>
      <c r="I1184" s="3">
        <v>25</v>
      </c>
      <c r="J1184" s="3" t="str" cm="1">
        <f t="array" ref="J118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84" s="3">
        <v>19</v>
      </c>
      <c r="L1184" s="3" t="str" cm="1">
        <f t="array" ref="L118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84" s="3">
        <v>16</v>
      </c>
      <c r="N1184" s="3" t="str" cm="1">
        <f t="array" ref="N118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84" s="3">
        <v>19</v>
      </c>
      <c r="P1184" s="3" t="str" cm="1">
        <f t="array" ref="P118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84" s="3">
        <v>20</v>
      </c>
      <c r="R1184" s="3" t="str" cm="1">
        <f t="array" ref="R118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84" s="3">
        <v>35</v>
      </c>
      <c r="T1184" s="3" t="str" cm="1">
        <f t="array" ref="T118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84" s="3">
        <v>12</v>
      </c>
      <c r="V1184" s="3" t="str" cm="1">
        <f t="array" ref="V118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84" s="3">
        <v>23</v>
      </c>
      <c r="X1184" s="3" t="str" cm="1">
        <f t="array" ref="X118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85" spans="1:24" x14ac:dyDescent="0.25">
      <c r="A1185" s="7">
        <v>550004827</v>
      </c>
      <c r="B1185" t="s">
        <v>217</v>
      </c>
      <c r="C1185" t="s">
        <v>225</v>
      </c>
      <c r="D1185" s="3">
        <v>1</v>
      </c>
      <c r="E1185" s="3">
        <v>166</v>
      </c>
      <c r="F1185" s="3">
        <v>213</v>
      </c>
      <c r="G1185" s="3">
        <v>3</v>
      </c>
      <c r="H1185" s="3" t="s">
        <v>5</v>
      </c>
      <c r="I1185" s="3">
        <v>28</v>
      </c>
      <c r="J1185" s="3" t="str" cm="1">
        <f t="array" ref="J118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185" s="3">
        <v>19</v>
      </c>
      <c r="L1185" s="3" t="str" cm="1">
        <f t="array" ref="L118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85" s="3">
        <v>15</v>
      </c>
      <c r="N1185" s="3" t="str" cm="1">
        <f t="array" ref="N118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85" s="3">
        <v>19</v>
      </c>
      <c r="P1185" s="3" t="str" cm="1">
        <f t="array" ref="P118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85" s="3">
        <v>19</v>
      </c>
      <c r="R1185" s="3" t="str" cm="1">
        <f t="array" ref="R118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85" s="3">
        <v>40</v>
      </c>
      <c r="T1185" s="3" t="str" cm="1">
        <f t="array" ref="T118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185" s="3">
        <v>10</v>
      </c>
      <c r="V1185" s="3" t="str" cm="1">
        <f t="array" ref="V118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85" s="3">
        <v>16</v>
      </c>
      <c r="X1185" s="3" t="str" cm="1">
        <f t="array" ref="X118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186" spans="1:24" x14ac:dyDescent="0.25">
      <c r="A1186" s="7">
        <v>542013232</v>
      </c>
      <c r="B1186" t="s">
        <v>226</v>
      </c>
      <c r="C1186" t="s">
        <v>227</v>
      </c>
      <c r="D1186" s="3">
        <v>5</v>
      </c>
      <c r="E1186" s="3">
        <v>149</v>
      </c>
      <c r="F1186" s="3">
        <v>208</v>
      </c>
      <c r="G1186" s="3">
        <v>3</v>
      </c>
      <c r="H1186" s="3" t="s">
        <v>5</v>
      </c>
      <c r="I1186" s="3">
        <v>20</v>
      </c>
      <c r="J1186" s="3" t="str" cm="1">
        <f t="array" ref="J118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86" s="3">
        <v>19</v>
      </c>
      <c r="L1186" s="3" t="str" cm="1">
        <f t="array" ref="L118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86" s="3">
        <v>14</v>
      </c>
      <c r="N1186" s="3" t="str" cm="1">
        <f t="array" ref="N118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86" s="3">
        <v>17</v>
      </c>
      <c r="P1186" s="3" t="str" cm="1">
        <f t="array" ref="P118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86" s="3">
        <v>17</v>
      </c>
      <c r="R1186" s="3" t="str" cm="1">
        <f t="array" ref="R118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86" s="3">
        <v>33</v>
      </c>
      <c r="T1186" s="3" t="str" cm="1">
        <f t="array" ref="T118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86" s="3">
        <v>11</v>
      </c>
      <c r="V1186" s="3" t="str" cm="1">
        <f t="array" ref="V118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86" s="3">
        <v>18</v>
      </c>
      <c r="X1186" s="3" t="str" cm="1">
        <f t="array" ref="X118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87" spans="1:24" x14ac:dyDescent="0.25">
      <c r="A1187" s="7">
        <v>542028013</v>
      </c>
      <c r="B1187" t="s">
        <v>226</v>
      </c>
      <c r="C1187" t="s">
        <v>228</v>
      </c>
      <c r="D1187" s="3">
        <v>1</v>
      </c>
      <c r="E1187" s="3">
        <v>166</v>
      </c>
      <c r="F1187" s="3">
        <v>213</v>
      </c>
      <c r="G1187" s="3">
        <v>3</v>
      </c>
      <c r="H1187" s="3" t="s">
        <v>5</v>
      </c>
      <c r="I1187" s="3">
        <v>24</v>
      </c>
      <c r="J1187" s="3" t="str" cm="1">
        <f t="array" ref="J118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87" s="3">
        <v>18</v>
      </c>
      <c r="L1187" s="3" t="str" cm="1">
        <f t="array" ref="L118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87" s="3">
        <v>17</v>
      </c>
      <c r="N1187" s="3" t="str" cm="1">
        <f t="array" ref="N118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187" s="3">
        <v>17</v>
      </c>
      <c r="P1187" s="3" t="str" cm="1">
        <f t="array" ref="P118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87" s="3">
        <v>16</v>
      </c>
      <c r="R1187" s="3" t="str" cm="1">
        <f t="array" ref="R118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87" s="3">
        <v>37</v>
      </c>
      <c r="T1187" s="3" t="str" cm="1">
        <f t="array" ref="T118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87" s="3">
        <v>11</v>
      </c>
      <c r="V1187" s="3" t="str" cm="1">
        <f t="array" ref="V118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87" s="3">
        <v>26</v>
      </c>
      <c r="X1187" s="3" t="str" cm="1">
        <f t="array" ref="X118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188" spans="1:24" x14ac:dyDescent="0.25">
      <c r="A1188" s="7">
        <v>542016949</v>
      </c>
      <c r="B1188" t="s">
        <v>226</v>
      </c>
      <c r="C1188" t="s">
        <v>229</v>
      </c>
      <c r="D1188" s="3">
        <v>1</v>
      </c>
      <c r="E1188" s="3">
        <v>157</v>
      </c>
      <c r="F1188" s="3">
        <v>213</v>
      </c>
      <c r="G1188" s="3">
        <v>3</v>
      </c>
      <c r="H1188" s="3" t="s">
        <v>5</v>
      </c>
      <c r="I1188" s="3">
        <v>21</v>
      </c>
      <c r="J1188" s="3" t="str" cm="1">
        <f t="array" ref="J118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88" s="3">
        <v>16</v>
      </c>
      <c r="L1188" s="3" t="str" cm="1">
        <f t="array" ref="L118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88" s="3">
        <v>16</v>
      </c>
      <c r="N1188" s="3" t="str" cm="1">
        <f t="array" ref="N118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88" s="3">
        <v>18</v>
      </c>
      <c r="P1188" s="3" t="str" cm="1">
        <f t="array" ref="P118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88" s="3">
        <v>16</v>
      </c>
      <c r="R1188" s="3" t="str" cm="1">
        <f t="array" ref="R118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88" s="3">
        <v>37</v>
      </c>
      <c r="T1188" s="3" t="str" cm="1">
        <f t="array" ref="T118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88" s="3">
        <v>12</v>
      </c>
      <c r="V1188" s="3" t="str" cm="1">
        <f t="array" ref="V118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88" s="3">
        <v>21</v>
      </c>
      <c r="X1188" s="3" t="str" cm="1">
        <f t="array" ref="X118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89" spans="1:24" x14ac:dyDescent="0.25">
      <c r="A1189" s="7">
        <v>542015039</v>
      </c>
      <c r="B1189" t="s">
        <v>226</v>
      </c>
      <c r="C1189" t="s">
        <v>230</v>
      </c>
      <c r="D1189" s="3">
        <v>10</v>
      </c>
      <c r="E1189" s="3">
        <v>144</v>
      </c>
      <c r="F1189" s="3">
        <v>195</v>
      </c>
      <c r="G1189" s="3">
        <v>2</v>
      </c>
      <c r="H1189" s="3" t="s">
        <v>8</v>
      </c>
      <c r="I1189" s="3">
        <v>27</v>
      </c>
      <c r="J1189" s="3" t="str" cm="1">
        <f t="array" ref="J118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189" s="3">
        <v>19</v>
      </c>
      <c r="L1189" s="3" t="str" cm="1">
        <f t="array" ref="L118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89" s="3">
        <v>13</v>
      </c>
      <c r="N1189" s="3" t="str" cm="1">
        <f t="array" ref="N118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89" s="3">
        <v>17</v>
      </c>
      <c r="P1189" s="3" t="str" cm="1">
        <f t="array" ref="P118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89" s="3">
        <v>17</v>
      </c>
      <c r="R1189" s="3" t="str" cm="1">
        <f t="array" ref="R118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89" s="3">
        <v>18</v>
      </c>
      <c r="T1189" s="3" t="str" cm="1">
        <f t="array" ref="T118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189" s="3">
        <v>11</v>
      </c>
      <c r="V1189" s="3" t="str" cm="1">
        <f t="array" ref="V118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89" s="3">
        <v>22</v>
      </c>
      <c r="X1189" s="3" t="str" cm="1">
        <f t="array" ref="X118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90" spans="1:24" x14ac:dyDescent="0.25">
      <c r="A1190" s="7">
        <v>542015261</v>
      </c>
      <c r="B1190" t="s">
        <v>226</v>
      </c>
      <c r="C1190" t="s">
        <v>231</v>
      </c>
      <c r="D1190" s="3">
        <v>3</v>
      </c>
      <c r="E1190" s="3">
        <v>145</v>
      </c>
      <c r="F1190" s="3">
        <v>182</v>
      </c>
      <c r="G1190" s="3">
        <v>3</v>
      </c>
      <c r="H1190" s="3" t="s">
        <v>5</v>
      </c>
      <c r="I1190" s="3">
        <v>21</v>
      </c>
      <c r="J1190" s="3" t="str" cm="1">
        <f t="array" ref="J119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90" s="3">
        <v>21</v>
      </c>
      <c r="L1190" s="3" t="str" cm="1">
        <f t="array" ref="L119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90" s="3">
        <v>12</v>
      </c>
      <c r="N1190" s="3" t="str" cm="1">
        <f t="array" ref="N119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90" s="3">
        <v>16</v>
      </c>
      <c r="P1190" s="3" t="str" cm="1">
        <f t="array" ref="P119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90" s="3">
        <v>19</v>
      </c>
      <c r="R1190" s="3" t="str" cm="1">
        <f t="array" ref="R119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90" s="3">
        <v>30</v>
      </c>
      <c r="T1190" s="3" t="str" cm="1">
        <f t="array" ref="T119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90" s="3">
        <v>1</v>
      </c>
      <c r="V1190" s="3" t="str" cm="1">
        <f t="array" ref="V119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90" s="3">
        <v>25</v>
      </c>
      <c r="X1190" s="3" t="str" cm="1">
        <f t="array" ref="X119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191" spans="1:24" x14ac:dyDescent="0.25">
      <c r="A1191" s="7">
        <v>542015254</v>
      </c>
      <c r="B1191" t="s">
        <v>226</v>
      </c>
      <c r="C1191" t="s">
        <v>232</v>
      </c>
      <c r="D1191" s="3">
        <v>4</v>
      </c>
      <c r="E1191" s="3">
        <v>127</v>
      </c>
      <c r="F1191" s="3">
        <v>166</v>
      </c>
      <c r="G1191" s="3">
        <v>2</v>
      </c>
      <c r="H1191" s="3" t="s">
        <v>8</v>
      </c>
      <c r="I1191" s="3">
        <v>21</v>
      </c>
      <c r="J1191" s="3" t="str" cm="1">
        <f t="array" ref="J119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91" s="3">
        <v>20</v>
      </c>
      <c r="L1191" s="3" t="str" cm="1">
        <f t="array" ref="L119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91" s="3">
        <v>14</v>
      </c>
      <c r="N1191" s="3" t="str" cm="1">
        <f t="array" ref="N119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191" s="3">
        <v>15</v>
      </c>
      <c r="P1191" s="3" t="str" cm="1">
        <f t="array" ref="P119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91" s="3">
        <v>15</v>
      </c>
      <c r="R1191" s="3" t="str" cm="1">
        <f t="array" ref="R119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91" s="3">
        <v>22</v>
      </c>
      <c r="T1191" s="3" t="str" cm="1">
        <f t="array" ref="T119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91" s="3">
        <v>0</v>
      </c>
      <c r="V1191" s="3" t="str" cm="1">
        <f t="array" ref="V119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191" s="3">
        <v>20</v>
      </c>
      <c r="X1191" s="3" t="str" cm="1">
        <f t="array" ref="X119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92" spans="1:24" x14ac:dyDescent="0.25">
      <c r="A1192" s="7">
        <v>542015328</v>
      </c>
      <c r="B1192" t="s">
        <v>226</v>
      </c>
      <c r="C1192" t="s">
        <v>233</v>
      </c>
      <c r="D1192" s="3">
        <v>1</v>
      </c>
      <c r="E1192" s="3">
        <v>174</v>
      </c>
      <c r="F1192" s="3">
        <v>213</v>
      </c>
      <c r="G1192" s="3">
        <v>4</v>
      </c>
      <c r="H1192" s="3" t="s">
        <v>6</v>
      </c>
      <c r="I1192" s="3">
        <v>20</v>
      </c>
      <c r="J1192" s="3" t="str" cm="1">
        <f t="array" ref="J119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92" s="3">
        <v>15</v>
      </c>
      <c r="L1192" s="3" t="str" cm="1">
        <f t="array" ref="L119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192" s="3">
        <v>17</v>
      </c>
      <c r="N1192" s="3" t="str" cm="1">
        <f t="array" ref="N119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192" s="3">
        <v>20</v>
      </c>
      <c r="P1192" s="3" t="str" cm="1">
        <f t="array" ref="P119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192" s="3">
        <v>23</v>
      </c>
      <c r="R1192" s="3" t="str" cm="1">
        <f t="array" ref="R119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192" s="3">
        <v>40</v>
      </c>
      <c r="T1192" s="3" t="str" cm="1">
        <f t="array" ref="T119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192" s="3">
        <v>12</v>
      </c>
      <c r="V1192" s="3" t="str" cm="1">
        <f t="array" ref="V119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92" s="3">
        <v>27</v>
      </c>
      <c r="X1192" s="3" t="str" cm="1">
        <f t="array" ref="X119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193" spans="1:24" x14ac:dyDescent="0.25">
      <c r="A1193" s="7">
        <v>542015230</v>
      </c>
      <c r="B1193" t="s">
        <v>226</v>
      </c>
      <c r="C1193" t="s">
        <v>234</v>
      </c>
      <c r="D1193" s="3">
        <v>5</v>
      </c>
      <c r="E1193" s="3">
        <v>146</v>
      </c>
      <c r="F1193" s="3">
        <v>208</v>
      </c>
      <c r="G1193" s="3">
        <v>3</v>
      </c>
      <c r="H1193" s="3" t="s">
        <v>5</v>
      </c>
      <c r="I1193" s="3">
        <v>26</v>
      </c>
      <c r="J1193" s="3" t="str" cm="1">
        <f t="array" ref="J119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93" s="3">
        <v>14</v>
      </c>
      <c r="L1193" s="3" t="str" cm="1">
        <f t="array" ref="L119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193" s="3">
        <v>14</v>
      </c>
      <c r="N1193" s="3" t="str" cm="1">
        <f t="array" ref="N119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93" s="3">
        <v>17</v>
      </c>
      <c r="P1193" s="3" t="str" cm="1">
        <f t="array" ref="P119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93" s="3">
        <v>15</v>
      </c>
      <c r="R1193" s="3" t="str" cm="1">
        <f t="array" ref="R119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93" s="3">
        <v>29</v>
      </c>
      <c r="T1193" s="3" t="str" cm="1">
        <f t="array" ref="T119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93" s="3">
        <v>10</v>
      </c>
      <c r="V1193" s="3" t="str" cm="1">
        <f t="array" ref="V119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93" s="3">
        <v>21</v>
      </c>
      <c r="X1193" s="3" t="str" cm="1">
        <f t="array" ref="X119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94" spans="1:24" x14ac:dyDescent="0.25">
      <c r="A1194" s="7">
        <v>542010263</v>
      </c>
      <c r="B1194" t="s">
        <v>226</v>
      </c>
      <c r="C1194" t="s">
        <v>235</v>
      </c>
      <c r="D1194" s="3">
        <v>1</v>
      </c>
      <c r="E1194" s="3">
        <v>164</v>
      </c>
      <c r="F1194" s="3">
        <v>213</v>
      </c>
      <c r="G1194" s="3">
        <v>3</v>
      </c>
      <c r="H1194" s="3" t="s">
        <v>5</v>
      </c>
      <c r="I1194" s="3">
        <v>22</v>
      </c>
      <c r="J1194" s="3" t="str" cm="1">
        <f t="array" ref="J119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94" s="3">
        <v>15</v>
      </c>
      <c r="L1194" s="3" t="str" cm="1">
        <f t="array" ref="L119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194" s="3">
        <v>16</v>
      </c>
      <c r="N1194" s="3" t="str" cm="1">
        <f t="array" ref="N119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94" s="3">
        <v>18</v>
      </c>
      <c r="P1194" s="3" t="str" cm="1">
        <f t="array" ref="P119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94" s="3">
        <v>22</v>
      </c>
      <c r="R1194" s="3" t="str" cm="1">
        <f t="array" ref="R119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194" s="3">
        <v>36</v>
      </c>
      <c r="T1194" s="3" t="str" cm="1">
        <f t="array" ref="T119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94" s="3">
        <v>11</v>
      </c>
      <c r="V1194" s="3" t="str" cm="1">
        <f t="array" ref="V119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94" s="3">
        <v>24</v>
      </c>
      <c r="X1194" s="3" t="str" cm="1">
        <f t="array" ref="X119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95" spans="1:24" x14ac:dyDescent="0.25">
      <c r="A1195" s="7">
        <v>542013585</v>
      </c>
      <c r="B1195" t="s">
        <v>226</v>
      </c>
      <c r="C1195" t="s">
        <v>236</v>
      </c>
      <c r="D1195" s="3">
        <v>1</v>
      </c>
      <c r="E1195" s="3">
        <v>161</v>
      </c>
      <c r="F1195" s="3">
        <v>213</v>
      </c>
      <c r="G1195" s="3">
        <v>3</v>
      </c>
      <c r="H1195" s="3" t="s">
        <v>5</v>
      </c>
      <c r="I1195" s="3">
        <v>19</v>
      </c>
      <c r="J1195" s="3" t="str" cm="1">
        <f t="array" ref="J119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95" s="3">
        <v>17</v>
      </c>
      <c r="L1195" s="3" t="str" cm="1">
        <f t="array" ref="L119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95" s="3">
        <v>16</v>
      </c>
      <c r="N1195" s="3" t="str" cm="1">
        <f t="array" ref="N119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95" s="3">
        <v>20</v>
      </c>
      <c r="P1195" s="3" t="str" cm="1">
        <f t="array" ref="P119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195" s="3">
        <v>19</v>
      </c>
      <c r="R1195" s="3" t="str" cm="1">
        <f t="array" ref="R119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95" s="3">
        <v>36</v>
      </c>
      <c r="T1195" s="3" t="str" cm="1">
        <f t="array" ref="T119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95" s="3">
        <v>12</v>
      </c>
      <c r="V1195" s="3" t="str" cm="1">
        <f t="array" ref="V119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95" s="3">
        <v>22</v>
      </c>
      <c r="X1195" s="3" t="str" cm="1">
        <f t="array" ref="X119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96" spans="1:24" x14ac:dyDescent="0.25">
      <c r="A1196" s="7">
        <v>542015198</v>
      </c>
      <c r="B1196" t="s">
        <v>226</v>
      </c>
      <c r="C1196" t="s">
        <v>237</v>
      </c>
      <c r="D1196" s="3">
        <v>1</v>
      </c>
      <c r="E1196" s="3">
        <v>158</v>
      </c>
      <c r="F1196" s="3">
        <v>213</v>
      </c>
      <c r="G1196" s="3">
        <v>3</v>
      </c>
      <c r="H1196" s="3" t="s">
        <v>5</v>
      </c>
      <c r="I1196" s="3">
        <v>25</v>
      </c>
      <c r="J1196" s="3" t="str" cm="1">
        <f t="array" ref="J119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96" s="3">
        <v>17</v>
      </c>
      <c r="L1196" s="3" t="str" cm="1">
        <f t="array" ref="L119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96" s="3">
        <v>16</v>
      </c>
      <c r="N1196" s="3" t="str" cm="1">
        <f t="array" ref="N119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96" s="3">
        <v>17</v>
      </c>
      <c r="P1196" s="3" t="str" cm="1">
        <f t="array" ref="P119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96" s="3">
        <v>17</v>
      </c>
      <c r="R1196" s="3" t="str" cm="1">
        <f t="array" ref="R119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96" s="3">
        <v>36</v>
      </c>
      <c r="T1196" s="3" t="str" cm="1">
        <f t="array" ref="T119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96" s="3">
        <v>11</v>
      </c>
      <c r="V1196" s="3" t="str" cm="1">
        <f t="array" ref="V119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96" s="3">
        <v>19</v>
      </c>
      <c r="X1196" s="3" t="str" cm="1">
        <f t="array" ref="X119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97" spans="1:24" x14ac:dyDescent="0.25">
      <c r="A1197" s="7">
        <v>542009370</v>
      </c>
      <c r="B1197" t="s">
        <v>226</v>
      </c>
      <c r="C1197" t="s">
        <v>239</v>
      </c>
      <c r="D1197" s="3">
        <v>1</v>
      </c>
      <c r="E1197" s="3">
        <v>166</v>
      </c>
      <c r="F1197" s="3">
        <v>213</v>
      </c>
      <c r="G1197" s="3">
        <v>3</v>
      </c>
      <c r="H1197" s="3" t="s">
        <v>5</v>
      </c>
      <c r="I1197" s="3">
        <v>26</v>
      </c>
      <c r="J1197" s="3" t="str" cm="1">
        <f t="array" ref="J119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97" s="3">
        <v>18</v>
      </c>
      <c r="L1197" s="3" t="str" cm="1">
        <f t="array" ref="L119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97" s="3">
        <v>16</v>
      </c>
      <c r="N1197" s="3" t="str" cm="1">
        <f t="array" ref="N119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197" s="3">
        <v>18</v>
      </c>
      <c r="P1197" s="3" t="str" cm="1">
        <f t="array" ref="P119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97" s="3">
        <v>17</v>
      </c>
      <c r="R1197" s="3" t="str" cm="1">
        <f t="array" ref="R119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97" s="3">
        <v>38</v>
      </c>
      <c r="T1197" s="3" t="str" cm="1">
        <f t="array" ref="T119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97" s="3">
        <v>11</v>
      </c>
      <c r="V1197" s="3" t="str" cm="1">
        <f t="array" ref="V119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197" s="3">
        <v>22</v>
      </c>
      <c r="X1197" s="3" t="str" cm="1">
        <f t="array" ref="X119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98" spans="1:24" x14ac:dyDescent="0.25">
      <c r="A1198" s="7">
        <v>542009349</v>
      </c>
      <c r="B1198" t="s">
        <v>226</v>
      </c>
      <c r="C1198" t="s">
        <v>240</v>
      </c>
      <c r="D1198" s="3">
        <v>1</v>
      </c>
      <c r="E1198" s="3">
        <v>172</v>
      </c>
      <c r="F1198" s="3">
        <v>213</v>
      </c>
      <c r="G1198" s="3">
        <v>3</v>
      </c>
      <c r="H1198" s="3" t="s">
        <v>5</v>
      </c>
      <c r="I1198" s="3">
        <v>27</v>
      </c>
      <c r="J1198" s="3" t="str" cm="1">
        <f t="array" ref="J119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198" s="3">
        <v>16</v>
      </c>
      <c r="L1198" s="3" t="str" cm="1">
        <f t="array" ref="L119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98" s="3">
        <v>17</v>
      </c>
      <c r="N1198" s="3" t="str" cm="1">
        <f t="array" ref="N119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198" s="3">
        <v>19</v>
      </c>
      <c r="P1198" s="3" t="str" cm="1">
        <f t="array" ref="P119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98" s="3">
        <v>21</v>
      </c>
      <c r="R1198" s="3" t="str" cm="1">
        <f t="array" ref="R119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198" s="3">
        <v>35</v>
      </c>
      <c r="T1198" s="3" t="str" cm="1">
        <f t="array" ref="T119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98" s="3">
        <v>13</v>
      </c>
      <c r="V1198" s="3" t="str" cm="1">
        <f t="array" ref="V119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98" s="3">
        <v>24</v>
      </c>
      <c r="X1198" s="3" t="str" cm="1">
        <f t="array" ref="X119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199" spans="1:24" x14ac:dyDescent="0.25">
      <c r="A1199" s="7">
        <v>542015286</v>
      </c>
      <c r="B1199" t="s">
        <v>226</v>
      </c>
      <c r="C1199" t="s">
        <v>241</v>
      </c>
      <c r="D1199" s="3">
        <v>1</v>
      </c>
      <c r="E1199" s="3">
        <v>168</v>
      </c>
      <c r="F1199" s="3">
        <v>213</v>
      </c>
      <c r="G1199" s="3">
        <v>3</v>
      </c>
      <c r="H1199" s="3" t="s">
        <v>5</v>
      </c>
      <c r="I1199" s="3">
        <v>19</v>
      </c>
      <c r="J1199" s="3" t="str" cm="1">
        <f t="array" ref="J119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199" s="3">
        <v>18</v>
      </c>
      <c r="L1199" s="3" t="str" cm="1">
        <f t="array" ref="L119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199" s="3">
        <v>18</v>
      </c>
      <c r="N1199" s="3" t="str" cm="1">
        <f t="array" ref="N119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199" s="3">
        <v>19</v>
      </c>
      <c r="P1199" s="3" t="str" cm="1">
        <f t="array" ref="P119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199" s="3">
        <v>20</v>
      </c>
      <c r="R1199" s="3" t="str" cm="1">
        <f t="array" ref="R119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199" s="3">
        <v>38</v>
      </c>
      <c r="T1199" s="3" t="str" cm="1">
        <f t="array" ref="T119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199" s="3">
        <v>12</v>
      </c>
      <c r="V1199" s="3" t="str" cm="1">
        <f t="array" ref="V119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199" s="3">
        <v>24</v>
      </c>
      <c r="X1199" s="3" t="str" cm="1">
        <f t="array" ref="X119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00" spans="1:24" x14ac:dyDescent="0.25">
      <c r="A1200" s="7">
        <v>542026778</v>
      </c>
      <c r="B1200" t="s">
        <v>226</v>
      </c>
      <c r="C1200" t="s">
        <v>242</v>
      </c>
      <c r="D1200" s="3">
        <v>1</v>
      </c>
      <c r="E1200" s="3">
        <v>158</v>
      </c>
      <c r="F1200" s="3">
        <v>213</v>
      </c>
      <c r="G1200" s="3">
        <v>3</v>
      </c>
      <c r="H1200" s="3" t="s">
        <v>5</v>
      </c>
      <c r="I1200" s="3">
        <v>22</v>
      </c>
      <c r="J1200" s="3" t="str" cm="1">
        <f t="array" ref="J120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00" s="3">
        <v>12</v>
      </c>
      <c r="L1200" s="3" t="str" cm="1">
        <f t="array" ref="L120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1200" s="3">
        <v>16</v>
      </c>
      <c r="N1200" s="3" t="str" cm="1">
        <f t="array" ref="N120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00" s="3">
        <v>18</v>
      </c>
      <c r="P1200" s="3" t="str" cm="1">
        <f t="array" ref="P120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00" s="3">
        <v>20</v>
      </c>
      <c r="R1200" s="3" t="str" cm="1">
        <f t="array" ref="R120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00" s="3">
        <v>37</v>
      </c>
      <c r="T1200" s="3" t="str" cm="1">
        <f t="array" ref="T120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00" s="3">
        <v>12</v>
      </c>
      <c r="V1200" s="3" t="str" cm="1">
        <f t="array" ref="V120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00" s="3">
        <v>21</v>
      </c>
      <c r="X1200" s="3" t="str" cm="1">
        <f t="array" ref="X120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01" spans="1:24" x14ac:dyDescent="0.25">
      <c r="A1201" s="7">
        <v>542015110</v>
      </c>
      <c r="B1201" t="s">
        <v>226</v>
      </c>
      <c r="C1201" t="s">
        <v>243</v>
      </c>
      <c r="D1201" s="3">
        <v>1</v>
      </c>
      <c r="E1201" s="3">
        <v>171</v>
      </c>
      <c r="F1201" s="3">
        <v>213</v>
      </c>
      <c r="G1201" s="3">
        <v>3</v>
      </c>
      <c r="H1201" s="3" t="s">
        <v>5</v>
      </c>
      <c r="I1201" s="3">
        <v>27</v>
      </c>
      <c r="J1201" s="3" t="str" cm="1">
        <f t="array" ref="J120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201" s="3">
        <v>16</v>
      </c>
      <c r="L1201" s="3" t="str" cm="1">
        <f t="array" ref="L120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01" s="3">
        <v>16</v>
      </c>
      <c r="N1201" s="3" t="str" cm="1">
        <f t="array" ref="N120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01" s="3">
        <v>18</v>
      </c>
      <c r="P1201" s="3" t="str" cm="1">
        <f t="array" ref="P120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01" s="3">
        <v>21</v>
      </c>
      <c r="R1201" s="3" t="str" cm="1">
        <f t="array" ref="R120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01" s="3">
        <v>38</v>
      </c>
      <c r="T1201" s="3" t="str" cm="1">
        <f t="array" ref="T120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01" s="3">
        <v>12</v>
      </c>
      <c r="V1201" s="3" t="str" cm="1">
        <f t="array" ref="V120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01" s="3">
        <v>23</v>
      </c>
      <c r="X1201" s="3" t="str" cm="1">
        <f t="array" ref="X120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02" spans="1:24" x14ac:dyDescent="0.25">
      <c r="A1202" s="7">
        <v>542015134</v>
      </c>
      <c r="B1202" t="s">
        <v>226</v>
      </c>
      <c r="C1202" t="s">
        <v>244</v>
      </c>
      <c r="D1202" s="3">
        <v>1</v>
      </c>
      <c r="E1202" s="3">
        <v>171</v>
      </c>
      <c r="F1202" s="3">
        <v>213</v>
      </c>
      <c r="G1202" s="3">
        <v>3</v>
      </c>
      <c r="H1202" s="3" t="s">
        <v>5</v>
      </c>
      <c r="I1202" s="3">
        <v>26</v>
      </c>
      <c r="J1202" s="3" t="str" cm="1">
        <f t="array" ref="J120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02" s="3">
        <v>20</v>
      </c>
      <c r="L1202" s="3" t="str" cm="1">
        <f t="array" ref="L120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02" s="3">
        <v>14</v>
      </c>
      <c r="N1202" s="3" t="str" cm="1">
        <f t="array" ref="N120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02" s="3">
        <v>19</v>
      </c>
      <c r="P1202" s="3" t="str" cm="1">
        <f t="array" ref="P120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02" s="3">
        <v>20</v>
      </c>
      <c r="R1202" s="3" t="str" cm="1">
        <f t="array" ref="R120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02" s="3">
        <v>35</v>
      </c>
      <c r="T1202" s="3" t="str" cm="1">
        <f t="array" ref="T120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02" s="3">
        <v>12</v>
      </c>
      <c r="V1202" s="3" t="str" cm="1">
        <f t="array" ref="V120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02" s="3">
        <v>25</v>
      </c>
      <c r="X1202" s="3" t="str" cm="1">
        <f t="array" ref="X120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03" spans="1:24" x14ac:dyDescent="0.25">
      <c r="A1203" s="7">
        <v>542015688</v>
      </c>
      <c r="B1203" t="s">
        <v>226</v>
      </c>
      <c r="C1203" t="s">
        <v>245</v>
      </c>
      <c r="D1203" s="3">
        <v>1</v>
      </c>
      <c r="E1203" s="3">
        <v>160</v>
      </c>
      <c r="F1203" s="3">
        <v>213</v>
      </c>
      <c r="G1203" s="3">
        <v>3</v>
      </c>
      <c r="H1203" s="3" t="s">
        <v>5</v>
      </c>
      <c r="I1203" s="3">
        <v>25</v>
      </c>
      <c r="J1203" s="3" t="str" cm="1">
        <f t="array" ref="J120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03" s="3">
        <v>12</v>
      </c>
      <c r="L1203" s="3" t="str" cm="1">
        <f t="array" ref="L120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1203" s="3">
        <v>15</v>
      </c>
      <c r="N1203" s="3" t="str" cm="1">
        <f t="array" ref="N120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03" s="3">
        <v>19</v>
      </c>
      <c r="P1203" s="3" t="str" cm="1">
        <f t="array" ref="P120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03" s="3">
        <v>21</v>
      </c>
      <c r="R1203" s="3" t="str" cm="1">
        <f t="array" ref="R120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03" s="3">
        <v>35</v>
      </c>
      <c r="T1203" s="3" t="str" cm="1">
        <f t="array" ref="T120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03" s="3">
        <v>11</v>
      </c>
      <c r="V1203" s="3" t="str" cm="1">
        <f t="array" ref="V120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203" s="3">
        <v>22</v>
      </c>
      <c r="X1203" s="3" t="str" cm="1">
        <f t="array" ref="X120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04" spans="1:24" x14ac:dyDescent="0.25">
      <c r="A1204" s="7">
        <v>542015367</v>
      </c>
      <c r="B1204" t="s">
        <v>226</v>
      </c>
      <c r="C1204" t="s">
        <v>246</v>
      </c>
      <c r="D1204" s="3">
        <v>1</v>
      </c>
      <c r="E1204" s="3">
        <v>173</v>
      </c>
      <c r="F1204" s="3">
        <v>213</v>
      </c>
      <c r="G1204" s="3">
        <v>3</v>
      </c>
      <c r="H1204" s="3" t="s">
        <v>5</v>
      </c>
      <c r="I1204" s="3">
        <v>24</v>
      </c>
      <c r="J1204" s="3" t="str" cm="1">
        <f t="array" ref="J120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04" s="3">
        <v>19</v>
      </c>
      <c r="L1204" s="3" t="str" cm="1">
        <f t="array" ref="L120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04" s="3">
        <v>17</v>
      </c>
      <c r="N1204" s="3" t="str" cm="1">
        <f t="array" ref="N120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04" s="3">
        <v>21</v>
      </c>
      <c r="P1204" s="3" t="str" cm="1">
        <f t="array" ref="P120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04" s="3">
        <v>19</v>
      </c>
      <c r="R1204" s="3" t="str" cm="1">
        <f t="array" ref="R120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04" s="3">
        <v>36</v>
      </c>
      <c r="T1204" s="3" t="str" cm="1">
        <f t="array" ref="T120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04" s="3">
        <v>11</v>
      </c>
      <c r="V1204" s="3" t="str" cm="1">
        <f t="array" ref="V120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204" s="3">
        <v>26</v>
      </c>
      <c r="X1204" s="3" t="str" cm="1">
        <f t="array" ref="X120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05" spans="1:24" x14ac:dyDescent="0.25">
      <c r="A1205" s="7">
        <v>542009821</v>
      </c>
      <c r="B1205" t="s">
        <v>226</v>
      </c>
      <c r="C1205" t="s">
        <v>247</v>
      </c>
      <c r="D1205" s="3">
        <v>2</v>
      </c>
      <c r="E1205" s="3">
        <v>158</v>
      </c>
      <c r="F1205" s="3">
        <v>197</v>
      </c>
      <c r="G1205" s="3">
        <v>3</v>
      </c>
      <c r="H1205" s="3" t="s">
        <v>5</v>
      </c>
      <c r="I1205" s="3">
        <v>20</v>
      </c>
      <c r="J1205" s="3" t="str" cm="1">
        <f t="array" ref="J120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05" s="3">
        <v>13</v>
      </c>
      <c r="L1205" s="3" t="str" cm="1">
        <f t="array" ref="L120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205" s="3">
        <v>17</v>
      </c>
      <c r="N1205" s="3" t="str" cm="1">
        <f t="array" ref="N120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05" s="3">
        <v>22</v>
      </c>
      <c r="P1205" s="3" t="str" cm="1">
        <f t="array" ref="P120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05" s="3">
        <v>19</v>
      </c>
      <c r="R1205" s="3" t="str" cm="1">
        <f t="array" ref="R120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05" s="3">
        <v>28</v>
      </c>
      <c r="T1205" s="3" t="str" cm="1">
        <f t="array" ref="T120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05" s="3">
        <v>11</v>
      </c>
      <c r="V1205" s="3" t="str" cm="1">
        <f t="array" ref="V120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205" s="3">
        <v>28</v>
      </c>
      <c r="X1205" s="3" t="str" cm="1">
        <f t="array" ref="X120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06" spans="1:24" x14ac:dyDescent="0.25">
      <c r="A1206" s="7">
        <v>542015487</v>
      </c>
      <c r="B1206" t="s">
        <v>226</v>
      </c>
      <c r="C1206" t="s">
        <v>248</v>
      </c>
      <c r="D1206" s="3">
        <v>1</v>
      </c>
      <c r="E1206" s="3">
        <v>146</v>
      </c>
      <c r="F1206" s="3">
        <v>213</v>
      </c>
      <c r="G1206" s="3">
        <v>3</v>
      </c>
      <c r="H1206" s="3" t="s">
        <v>5</v>
      </c>
      <c r="I1206" s="3">
        <v>26</v>
      </c>
      <c r="J1206" s="3" t="str" cm="1">
        <f t="array" ref="J120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06" s="3">
        <v>12</v>
      </c>
      <c r="L1206" s="3" t="str" cm="1">
        <f t="array" ref="L120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1206" s="3">
        <v>11</v>
      </c>
      <c r="N1206" s="3" t="str" cm="1">
        <f t="array" ref="N120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206" s="3">
        <v>16</v>
      </c>
      <c r="P1206" s="3" t="str" cm="1">
        <f t="array" ref="P120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06" s="3">
        <v>18</v>
      </c>
      <c r="R1206" s="3" t="str" cm="1">
        <f t="array" ref="R120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06" s="3">
        <v>36</v>
      </c>
      <c r="T1206" s="3" t="str" cm="1">
        <f t="array" ref="T120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06" s="3">
        <v>10</v>
      </c>
      <c r="V1206" s="3" t="str" cm="1">
        <f t="array" ref="V120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206" s="3">
        <v>17</v>
      </c>
      <c r="X1206" s="3" t="str" cm="1">
        <f t="array" ref="X120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07" spans="1:24" x14ac:dyDescent="0.25">
      <c r="A1207" s="7">
        <v>542013592</v>
      </c>
      <c r="B1207" t="s">
        <v>226</v>
      </c>
      <c r="C1207" t="s">
        <v>249</v>
      </c>
      <c r="D1207" s="3">
        <v>1</v>
      </c>
      <c r="E1207" s="3">
        <v>175</v>
      </c>
      <c r="F1207" s="3">
        <v>213</v>
      </c>
      <c r="G1207" s="3">
        <v>4</v>
      </c>
      <c r="H1207" s="3" t="s">
        <v>6</v>
      </c>
      <c r="I1207" s="3">
        <v>25</v>
      </c>
      <c r="J1207" s="3" t="str" cm="1">
        <f t="array" ref="J120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07" s="3">
        <v>14</v>
      </c>
      <c r="L1207" s="3" t="str" cm="1">
        <f t="array" ref="L120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207" s="3">
        <v>16</v>
      </c>
      <c r="N1207" s="3" t="str" cm="1">
        <f t="array" ref="N120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07" s="3">
        <v>20</v>
      </c>
      <c r="P1207" s="3" t="str" cm="1">
        <f t="array" ref="P120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07" s="3">
        <v>21</v>
      </c>
      <c r="R1207" s="3" t="str" cm="1">
        <f t="array" ref="R120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07" s="3">
        <v>42</v>
      </c>
      <c r="T1207" s="3" t="str" cm="1">
        <f t="array" ref="T120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207" s="3">
        <v>13</v>
      </c>
      <c r="V1207" s="3" t="str" cm="1">
        <f t="array" ref="V120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07" s="3">
        <v>24</v>
      </c>
      <c r="X1207" s="3" t="str" cm="1">
        <f t="array" ref="X120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08" spans="1:24" x14ac:dyDescent="0.25">
      <c r="A1208" s="7">
        <v>542015180</v>
      </c>
      <c r="B1208" t="s">
        <v>226</v>
      </c>
      <c r="C1208" t="s">
        <v>250</v>
      </c>
      <c r="D1208" s="3">
        <v>1</v>
      </c>
      <c r="E1208" s="3">
        <v>144</v>
      </c>
      <c r="F1208" s="3">
        <v>213</v>
      </c>
      <c r="G1208" s="3">
        <v>3</v>
      </c>
      <c r="H1208" s="3" t="s">
        <v>5</v>
      </c>
      <c r="I1208" s="3">
        <v>21</v>
      </c>
      <c r="J1208" s="3" t="str" cm="1">
        <f t="array" ref="J120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08" s="3">
        <v>14</v>
      </c>
      <c r="L1208" s="3" t="str" cm="1">
        <f t="array" ref="L120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208" s="3">
        <v>14</v>
      </c>
      <c r="N1208" s="3" t="str" cm="1">
        <f t="array" ref="N120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08" s="3">
        <v>18</v>
      </c>
      <c r="P1208" s="3" t="str" cm="1">
        <f t="array" ref="P120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08" s="3">
        <v>13</v>
      </c>
      <c r="R1208" s="3" t="str" cm="1">
        <f t="array" ref="R120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08" s="3">
        <v>28</v>
      </c>
      <c r="T1208" s="3" t="str" cm="1">
        <f t="array" ref="T120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208" s="3">
        <v>11</v>
      </c>
      <c r="V1208" s="3" t="str" cm="1">
        <f t="array" ref="V120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208" s="3">
        <v>25</v>
      </c>
      <c r="X1208" s="3" t="str" cm="1">
        <f t="array" ref="X120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09" spans="1:24" x14ac:dyDescent="0.25">
      <c r="A1209" s="7">
        <v>542030090</v>
      </c>
      <c r="B1209" t="s">
        <v>226</v>
      </c>
      <c r="C1209" t="s">
        <v>251</v>
      </c>
      <c r="D1209" s="3">
        <v>3</v>
      </c>
      <c r="E1209" s="3">
        <v>123</v>
      </c>
      <c r="F1209" s="3">
        <v>182</v>
      </c>
      <c r="G1209" s="3">
        <v>3</v>
      </c>
      <c r="H1209" s="3" t="s">
        <v>5</v>
      </c>
      <c r="I1209" s="3">
        <v>21</v>
      </c>
      <c r="J1209" s="3" t="str" cm="1">
        <f t="array" ref="J120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09" s="3">
        <v>16</v>
      </c>
      <c r="L1209" s="3" t="str" cm="1">
        <f t="array" ref="L120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09" s="3">
        <v>10</v>
      </c>
      <c r="N1209" s="3" t="str" cm="1">
        <f t="array" ref="N120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209" s="3">
        <v>15</v>
      </c>
      <c r="P1209" s="3" t="str" cm="1">
        <f t="array" ref="P120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09" s="3">
        <v>17</v>
      </c>
      <c r="R1209" s="3" t="str" cm="1">
        <f t="array" ref="R120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09" s="3">
        <v>23</v>
      </c>
      <c r="T1209" s="3" t="str" cm="1">
        <f t="array" ref="T120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09" s="3">
        <v>1</v>
      </c>
      <c r="V1209" s="3" t="str" cm="1">
        <f t="array" ref="V120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09" s="3">
        <v>20</v>
      </c>
      <c r="X1209" s="3" t="str" cm="1">
        <f t="array" ref="X120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10" spans="1:24" x14ac:dyDescent="0.25">
      <c r="A1210" s="7">
        <v>548113628</v>
      </c>
      <c r="B1210" t="s">
        <v>252</v>
      </c>
      <c r="C1210" t="s">
        <v>253</v>
      </c>
      <c r="D1210" s="3">
        <v>1</v>
      </c>
      <c r="E1210" s="3">
        <v>168</v>
      </c>
      <c r="F1210" s="3">
        <v>213</v>
      </c>
      <c r="G1210" s="3">
        <v>3</v>
      </c>
      <c r="H1210" s="3" t="s">
        <v>5</v>
      </c>
      <c r="I1210" s="3">
        <v>24</v>
      </c>
      <c r="J1210" s="3" t="str" cm="1">
        <f t="array" ref="J121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10" s="3">
        <v>17</v>
      </c>
      <c r="L1210" s="3" t="str" cm="1">
        <f t="array" ref="L121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10" s="3">
        <v>16</v>
      </c>
      <c r="N1210" s="3" t="str" cm="1">
        <f t="array" ref="N121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10" s="3">
        <v>20</v>
      </c>
      <c r="P1210" s="3" t="str" cm="1">
        <f t="array" ref="P121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10" s="3">
        <v>21</v>
      </c>
      <c r="R1210" s="3" t="str" cm="1">
        <f t="array" ref="R121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10" s="3">
        <v>32</v>
      </c>
      <c r="T1210" s="3" t="str" cm="1">
        <f t="array" ref="T121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10" s="3">
        <v>13</v>
      </c>
      <c r="V1210" s="3" t="str" cm="1">
        <f t="array" ref="V121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10" s="3">
        <v>25</v>
      </c>
      <c r="X1210" s="3" t="str" cm="1">
        <f t="array" ref="X121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11" spans="1:24" x14ac:dyDescent="0.25">
      <c r="A1211" s="7">
        <v>548113258</v>
      </c>
      <c r="B1211" t="s">
        <v>252</v>
      </c>
      <c r="C1211" t="s">
        <v>254</v>
      </c>
      <c r="D1211" s="3">
        <v>1</v>
      </c>
      <c r="E1211" s="3">
        <v>169</v>
      </c>
      <c r="F1211" s="3">
        <v>213</v>
      </c>
      <c r="G1211" s="3">
        <v>3</v>
      </c>
      <c r="H1211" s="3" t="s">
        <v>5</v>
      </c>
      <c r="I1211" s="3">
        <v>24</v>
      </c>
      <c r="J1211" s="3" t="str" cm="1">
        <f t="array" ref="J121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11" s="3">
        <v>16</v>
      </c>
      <c r="L1211" s="3" t="str" cm="1">
        <f t="array" ref="L121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11" s="3">
        <v>17</v>
      </c>
      <c r="N1211" s="3" t="str" cm="1">
        <f t="array" ref="N121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11" s="3">
        <v>18</v>
      </c>
      <c r="P1211" s="3" t="str" cm="1">
        <f t="array" ref="P121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11" s="3">
        <v>22</v>
      </c>
      <c r="R1211" s="3" t="str" cm="1">
        <f t="array" ref="R121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11" s="3">
        <v>37</v>
      </c>
      <c r="T1211" s="3" t="str" cm="1">
        <f t="array" ref="T121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11" s="3">
        <v>14</v>
      </c>
      <c r="V1211" s="3" t="str" cm="1">
        <f t="array" ref="V121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11" s="3">
        <v>21</v>
      </c>
      <c r="X1211" s="3" t="str" cm="1">
        <f t="array" ref="X121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12" spans="1:24" x14ac:dyDescent="0.25">
      <c r="A1212" s="7">
        <v>548006320</v>
      </c>
      <c r="B1212" t="s">
        <v>252</v>
      </c>
      <c r="C1212" t="s">
        <v>255</v>
      </c>
      <c r="D1212" s="3">
        <v>15</v>
      </c>
      <c r="E1212" s="3">
        <v>164</v>
      </c>
      <c r="F1212" s="3">
        <v>210</v>
      </c>
      <c r="G1212" s="3">
        <v>3</v>
      </c>
      <c r="H1212" s="3" t="s">
        <v>5</v>
      </c>
      <c r="I1212" s="3">
        <v>27</v>
      </c>
      <c r="J1212" s="3" t="str" cm="1">
        <f t="array" ref="J121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212" s="3">
        <v>17</v>
      </c>
      <c r="L1212" s="3" t="str" cm="1">
        <f t="array" ref="L121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12" s="3">
        <v>15</v>
      </c>
      <c r="N1212" s="3" t="str" cm="1">
        <f t="array" ref="N121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12" s="3">
        <v>16</v>
      </c>
      <c r="P1212" s="3" t="str" cm="1">
        <f t="array" ref="P121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12" s="3">
        <v>19</v>
      </c>
      <c r="R1212" s="3" t="str" cm="1">
        <f t="array" ref="R121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12" s="3">
        <v>39</v>
      </c>
      <c r="T1212" s="3" t="str" cm="1">
        <f t="array" ref="T121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212" s="3">
        <v>11</v>
      </c>
      <c r="V1212" s="3" t="str" cm="1">
        <f t="array" ref="V121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212" s="3">
        <v>20</v>
      </c>
      <c r="X1212" s="3" t="str" cm="1">
        <f t="array" ref="X121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13" spans="1:24" x14ac:dyDescent="0.25">
      <c r="A1213" s="7">
        <v>548113402</v>
      </c>
      <c r="B1213" t="s">
        <v>252</v>
      </c>
      <c r="C1213" t="s">
        <v>256</v>
      </c>
      <c r="D1213" s="3">
        <v>1</v>
      </c>
      <c r="E1213" s="3">
        <v>172</v>
      </c>
      <c r="F1213" s="3">
        <v>213</v>
      </c>
      <c r="G1213" s="3">
        <v>3</v>
      </c>
      <c r="H1213" s="3" t="s">
        <v>5</v>
      </c>
      <c r="I1213" s="3">
        <v>24</v>
      </c>
      <c r="J1213" s="3" t="str" cm="1">
        <f t="array" ref="J121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13" s="3">
        <v>18</v>
      </c>
      <c r="L1213" s="3" t="str" cm="1">
        <f t="array" ref="L121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13" s="3">
        <v>15</v>
      </c>
      <c r="N1213" s="3" t="str" cm="1">
        <f t="array" ref="N121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13" s="3">
        <v>18</v>
      </c>
      <c r="P1213" s="3" t="str" cm="1">
        <f t="array" ref="P121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13" s="3">
        <v>21</v>
      </c>
      <c r="R1213" s="3" t="str" cm="1">
        <f t="array" ref="R121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13" s="3">
        <v>38</v>
      </c>
      <c r="T1213" s="3" t="str" cm="1">
        <f t="array" ref="T121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13" s="3">
        <v>13</v>
      </c>
      <c r="V1213" s="3" t="str" cm="1">
        <f t="array" ref="V121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13" s="3">
        <v>25</v>
      </c>
      <c r="X1213" s="3" t="str" cm="1">
        <f t="array" ref="X121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14" spans="1:24" x14ac:dyDescent="0.25">
      <c r="A1214" s="7">
        <v>548113530</v>
      </c>
      <c r="B1214" t="s">
        <v>252</v>
      </c>
      <c r="C1214" t="s">
        <v>257</v>
      </c>
      <c r="D1214" s="3">
        <v>1</v>
      </c>
      <c r="E1214" s="3">
        <v>177</v>
      </c>
      <c r="F1214" s="3">
        <v>213</v>
      </c>
      <c r="G1214" s="3">
        <v>4</v>
      </c>
      <c r="H1214" s="3" t="s">
        <v>6</v>
      </c>
      <c r="I1214" s="3">
        <v>24</v>
      </c>
      <c r="J1214" s="3" t="str" cm="1">
        <f t="array" ref="J121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14" s="3">
        <v>18</v>
      </c>
      <c r="L1214" s="3" t="str" cm="1">
        <f t="array" ref="L121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14" s="3">
        <v>17</v>
      </c>
      <c r="N1214" s="3" t="str" cm="1">
        <f t="array" ref="N121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14" s="3">
        <v>20</v>
      </c>
      <c r="P1214" s="3" t="str" cm="1">
        <f t="array" ref="P121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14" s="3">
        <v>19</v>
      </c>
      <c r="R1214" s="3" t="str" cm="1">
        <f t="array" ref="R121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14" s="3">
        <v>39</v>
      </c>
      <c r="T1214" s="3" t="str" cm="1">
        <f t="array" ref="T121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14" s="3">
        <v>14</v>
      </c>
      <c r="V1214" s="3" t="str" cm="1">
        <f t="array" ref="V121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14" s="3">
        <v>26</v>
      </c>
      <c r="X1214" s="3" t="str" cm="1">
        <f t="array" ref="X121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15" spans="1:24" x14ac:dyDescent="0.25">
      <c r="A1215" s="7">
        <v>548113667</v>
      </c>
      <c r="B1215" t="s">
        <v>252</v>
      </c>
      <c r="C1215" t="s">
        <v>258</v>
      </c>
      <c r="D1215" s="3">
        <v>1</v>
      </c>
      <c r="E1215" s="3">
        <v>170</v>
      </c>
      <c r="F1215" s="3">
        <v>213</v>
      </c>
      <c r="G1215" s="3">
        <v>3</v>
      </c>
      <c r="H1215" s="3" t="s">
        <v>5</v>
      </c>
      <c r="I1215" s="3">
        <v>24</v>
      </c>
      <c r="J1215" s="3" t="str" cm="1">
        <f t="array" ref="J121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15" s="3">
        <v>17</v>
      </c>
      <c r="L1215" s="3" t="str" cm="1">
        <f t="array" ref="L121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15" s="3">
        <v>13</v>
      </c>
      <c r="N1215" s="3" t="str" cm="1">
        <f t="array" ref="N121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215" s="3">
        <v>18</v>
      </c>
      <c r="P1215" s="3" t="str" cm="1">
        <f t="array" ref="P121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15" s="3">
        <v>21</v>
      </c>
      <c r="R1215" s="3" t="str" cm="1">
        <f t="array" ref="R121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15" s="3">
        <v>42</v>
      </c>
      <c r="T1215" s="3" t="str" cm="1">
        <f t="array" ref="T121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215" s="3">
        <v>11</v>
      </c>
      <c r="V1215" s="3" t="str" cm="1">
        <f t="array" ref="V121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215" s="3">
        <v>24</v>
      </c>
      <c r="X1215" s="3" t="str" cm="1">
        <f t="array" ref="X121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16" spans="1:24" x14ac:dyDescent="0.25">
      <c r="A1216" s="7">
        <v>548113699</v>
      </c>
      <c r="B1216" t="s">
        <v>252</v>
      </c>
      <c r="C1216" t="s">
        <v>259</v>
      </c>
      <c r="D1216" s="3">
        <v>1</v>
      </c>
      <c r="E1216" s="3">
        <v>148</v>
      </c>
      <c r="F1216" s="3">
        <v>213</v>
      </c>
      <c r="G1216" s="3">
        <v>3</v>
      </c>
      <c r="H1216" s="3" t="s">
        <v>5</v>
      </c>
      <c r="I1216" s="3">
        <v>25</v>
      </c>
      <c r="J1216" s="3" t="str" cm="1">
        <f t="array" ref="J121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16" s="3">
        <v>16</v>
      </c>
      <c r="L1216" s="3" t="str" cm="1">
        <f t="array" ref="L121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16" s="3">
        <v>14</v>
      </c>
      <c r="N1216" s="3" t="str" cm="1">
        <f t="array" ref="N121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16" s="3">
        <v>17</v>
      </c>
      <c r="P1216" s="3" t="str" cm="1">
        <f t="array" ref="P121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16" s="3">
        <v>15</v>
      </c>
      <c r="R1216" s="3" t="str" cm="1">
        <f t="array" ref="R121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16" s="3">
        <v>33</v>
      </c>
      <c r="T1216" s="3" t="str" cm="1">
        <f t="array" ref="T121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16" s="3">
        <v>9</v>
      </c>
      <c r="V1216" s="3" t="str" cm="1">
        <f t="array" ref="V121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216" s="3">
        <v>19</v>
      </c>
      <c r="X1216" s="3" t="str" cm="1">
        <f t="array" ref="X121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17" spans="1:24" x14ac:dyDescent="0.25">
      <c r="A1217" s="7">
        <v>548113635</v>
      </c>
      <c r="B1217" t="s">
        <v>252</v>
      </c>
      <c r="C1217" t="s">
        <v>260</v>
      </c>
      <c r="D1217" s="3">
        <v>1</v>
      </c>
      <c r="E1217" s="3">
        <v>127</v>
      </c>
      <c r="F1217" s="3">
        <v>213</v>
      </c>
      <c r="G1217" s="3">
        <v>1</v>
      </c>
      <c r="H1217" s="3" t="s">
        <v>7</v>
      </c>
      <c r="I1217" s="3">
        <v>28</v>
      </c>
      <c r="J1217" s="3" t="str" cm="1">
        <f t="array" ref="J121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217" s="3">
        <v>14</v>
      </c>
      <c r="L1217" s="3" t="str" cm="1">
        <f t="array" ref="L121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217" s="3">
        <v>13</v>
      </c>
      <c r="N1217" s="3" t="str" cm="1">
        <f t="array" ref="N121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217" s="3">
        <v>19</v>
      </c>
      <c r="P1217" s="3" t="str" cm="1">
        <f t="array" ref="P121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17" s="3">
        <v>18</v>
      </c>
      <c r="R1217" s="3" t="str" cm="1">
        <f t="array" ref="R121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17" s="3">
        <v>0</v>
      </c>
      <c r="T1217" s="3" t="str" cm="1">
        <f t="array" ref="T121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1217" s="3">
        <v>13</v>
      </c>
      <c r="V1217" s="3" t="str" cm="1">
        <f t="array" ref="V121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17" s="3">
        <v>22</v>
      </c>
      <c r="X1217" s="3" t="str" cm="1">
        <f t="array" ref="X121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18" spans="1:24" x14ac:dyDescent="0.25">
      <c r="A1218" s="7">
        <v>554005652</v>
      </c>
      <c r="B1218" t="s">
        <v>261</v>
      </c>
      <c r="C1218" t="s">
        <v>262</v>
      </c>
      <c r="D1218" s="3">
        <v>1</v>
      </c>
      <c r="E1218" s="3">
        <v>171</v>
      </c>
      <c r="F1218" s="3">
        <v>213</v>
      </c>
      <c r="G1218" s="3">
        <v>3</v>
      </c>
      <c r="H1218" s="3" t="s">
        <v>5</v>
      </c>
      <c r="I1218" s="3">
        <v>25</v>
      </c>
      <c r="J1218" s="3" t="str" cm="1">
        <f t="array" ref="J121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18" s="3">
        <v>17</v>
      </c>
      <c r="L1218" s="3" t="str" cm="1">
        <f t="array" ref="L121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18" s="3">
        <v>17</v>
      </c>
      <c r="N1218" s="3" t="str" cm="1">
        <f t="array" ref="N121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18" s="3">
        <v>19</v>
      </c>
      <c r="P1218" s="3" t="str" cm="1">
        <f t="array" ref="P121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18" s="3">
        <v>21</v>
      </c>
      <c r="R1218" s="3" t="str" cm="1">
        <f t="array" ref="R121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18" s="3">
        <v>34</v>
      </c>
      <c r="T1218" s="3" t="str" cm="1">
        <f t="array" ref="T121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18" s="3">
        <v>13</v>
      </c>
      <c r="V1218" s="3" t="str" cm="1">
        <f t="array" ref="V121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18" s="3">
        <v>25</v>
      </c>
      <c r="X1218" s="3" t="str" cm="1">
        <f t="array" ref="X121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19" spans="1:24" x14ac:dyDescent="0.25">
      <c r="A1219" s="7">
        <v>545018905</v>
      </c>
      <c r="B1219" t="s">
        <v>261</v>
      </c>
      <c r="C1219" t="s">
        <v>264</v>
      </c>
      <c r="D1219" s="3">
        <v>1</v>
      </c>
      <c r="E1219" s="3">
        <v>136</v>
      </c>
      <c r="F1219" s="3">
        <v>213</v>
      </c>
      <c r="G1219" s="3">
        <v>1</v>
      </c>
      <c r="H1219" s="3" t="s">
        <v>7</v>
      </c>
      <c r="I1219" s="3">
        <v>25</v>
      </c>
      <c r="J1219" s="3" t="str" cm="1">
        <f t="array" ref="J121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19" s="3">
        <v>18</v>
      </c>
      <c r="L1219" s="3" t="str" cm="1">
        <f t="array" ref="L121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19" s="3">
        <v>18</v>
      </c>
      <c r="N1219" s="3" t="str" cm="1">
        <f t="array" ref="N121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19" s="3">
        <v>19</v>
      </c>
      <c r="P1219" s="3" t="str" cm="1">
        <f t="array" ref="P121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19" s="3">
        <v>21</v>
      </c>
      <c r="R1219" s="3" t="str" cm="1">
        <f t="array" ref="R121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19" s="3">
        <v>0</v>
      </c>
      <c r="T1219" s="3" t="str" cm="1">
        <f t="array" ref="T121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1219" s="3">
        <v>13</v>
      </c>
      <c r="V1219" s="3" t="str" cm="1">
        <f t="array" ref="V121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19" s="3">
        <v>22</v>
      </c>
      <c r="X1219" s="3" t="str" cm="1">
        <f t="array" ref="X121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20" spans="1:24" x14ac:dyDescent="0.25">
      <c r="A1220" s="7">
        <v>554004553</v>
      </c>
      <c r="B1220" t="s">
        <v>261</v>
      </c>
      <c r="C1220" t="s">
        <v>263</v>
      </c>
      <c r="D1220" s="3">
        <v>1</v>
      </c>
      <c r="E1220" s="3">
        <v>168</v>
      </c>
      <c r="F1220" s="3">
        <v>213</v>
      </c>
      <c r="G1220" s="3">
        <v>3</v>
      </c>
      <c r="H1220" s="3" t="s">
        <v>5</v>
      </c>
      <c r="I1220" s="3">
        <v>21</v>
      </c>
      <c r="J1220" s="3" t="str" cm="1">
        <f t="array" ref="J122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20" s="3">
        <v>17</v>
      </c>
      <c r="L1220" s="3" t="str" cm="1">
        <f t="array" ref="L122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20" s="3">
        <v>15</v>
      </c>
      <c r="N1220" s="3" t="str" cm="1">
        <f t="array" ref="N122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20" s="3">
        <v>19</v>
      </c>
      <c r="P1220" s="3" t="str" cm="1">
        <f t="array" ref="P122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20" s="3">
        <v>21</v>
      </c>
      <c r="R1220" s="3" t="str" cm="1">
        <f t="array" ref="R122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20" s="3">
        <v>37</v>
      </c>
      <c r="T1220" s="3" t="str" cm="1">
        <f t="array" ref="T122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20" s="3">
        <v>13</v>
      </c>
      <c r="V1220" s="3" t="str" cm="1">
        <f t="array" ref="V122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20" s="3">
        <v>25</v>
      </c>
      <c r="X1220" s="3" t="str" cm="1">
        <f t="array" ref="X122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21" spans="1:24" x14ac:dyDescent="0.25">
      <c r="A1221" s="7">
        <v>545018630</v>
      </c>
      <c r="B1221" t="s">
        <v>261</v>
      </c>
      <c r="C1221" t="s">
        <v>265</v>
      </c>
      <c r="D1221" s="3">
        <v>1</v>
      </c>
      <c r="E1221" s="3">
        <v>162</v>
      </c>
      <c r="F1221" s="3">
        <v>213</v>
      </c>
      <c r="G1221" s="3">
        <v>3</v>
      </c>
      <c r="H1221" s="3" t="s">
        <v>5</v>
      </c>
      <c r="I1221" s="3">
        <v>19</v>
      </c>
      <c r="J1221" s="3" t="str" cm="1">
        <f t="array" ref="J122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21" s="3">
        <v>21</v>
      </c>
      <c r="L1221" s="3" t="str" cm="1">
        <f t="array" ref="L122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21" s="3">
        <v>16</v>
      </c>
      <c r="N1221" s="3" t="str" cm="1">
        <f t="array" ref="N122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21" s="3">
        <v>18</v>
      </c>
      <c r="P1221" s="3" t="str" cm="1">
        <f t="array" ref="P122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21" s="3">
        <v>18</v>
      </c>
      <c r="R1221" s="3" t="str" cm="1">
        <f t="array" ref="R122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21" s="3">
        <v>34</v>
      </c>
      <c r="T1221" s="3" t="str" cm="1">
        <f t="array" ref="T122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21" s="3">
        <v>13</v>
      </c>
      <c r="V1221" s="3" t="str" cm="1">
        <f t="array" ref="V122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21" s="3">
        <v>23</v>
      </c>
      <c r="X1221" s="3" t="str" cm="1">
        <f t="array" ref="X122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22" spans="1:24" x14ac:dyDescent="0.25">
      <c r="A1222" s="7">
        <v>554005564</v>
      </c>
      <c r="B1222" t="s">
        <v>261</v>
      </c>
      <c r="C1222" t="s">
        <v>266</v>
      </c>
      <c r="D1222" s="3">
        <v>1</v>
      </c>
      <c r="E1222" s="3">
        <v>159</v>
      </c>
      <c r="F1222" s="3">
        <v>213</v>
      </c>
      <c r="G1222" s="3">
        <v>3</v>
      </c>
      <c r="H1222" s="3" t="s">
        <v>5</v>
      </c>
      <c r="I1222" s="3">
        <v>20</v>
      </c>
      <c r="J1222" s="3" t="str" cm="1">
        <f t="array" ref="J122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22" s="3">
        <v>19</v>
      </c>
      <c r="L1222" s="3" t="str" cm="1">
        <f t="array" ref="L122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22" s="3">
        <v>17</v>
      </c>
      <c r="N1222" s="3" t="str" cm="1">
        <f t="array" ref="N122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22" s="3">
        <v>20</v>
      </c>
      <c r="P1222" s="3" t="str" cm="1">
        <f t="array" ref="P122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22" s="3">
        <v>19</v>
      </c>
      <c r="R1222" s="3" t="str" cm="1">
        <f t="array" ref="R122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22" s="3">
        <v>29</v>
      </c>
      <c r="T1222" s="3" t="str" cm="1">
        <f t="array" ref="T122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22" s="3">
        <v>13</v>
      </c>
      <c r="V1222" s="3" t="str" cm="1">
        <f t="array" ref="V122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22" s="3">
        <v>22</v>
      </c>
      <c r="X1222" s="3" t="str" cm="1">
        <f t="array" ref="X122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23" spans="1:24" x14ac:dyDescent="0.25">
      <c r="A1223" s="7">
        <v>545020580</v>
      </c>
      <c r="B1223" t="s">
        <v>261</v>
      </c>
      <c r="C1223" t="s">
        <v>267</v>
      </c>
      <c r="D1223" s="3">
        <v>1</v>
      </c>
      <c r="E1223" s="3">
        <v>175</v>
      </c>
      <c r="F1223" s="3">
        <v>213</v>
      </c>
      <c r="G1223" s="3">
        <v>4</v>
      </c>
      <c r="H1223" s="3" t="s">
        <v>6</v>
      </c>
      <c r="I1223" s="3">
        <v>26</v>
      </c>
      <c r="J1223" s="3" t="str" cm="1">
        <f t="array" ref="J122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23" s="3">
        <v>18</v>
      </c>
      <c r="L1223" s="3" t="str" cm="1">
        <f t="array" ref="L122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23" s="3">
        <v>16</v>
      </c>
      <c r="N1223" s="3" t="str" cm="1">
        <f t="array" ref="N122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23" s="3">
        <v>20</v>
      </c>
      <c r="P1223" s="3" t="str" cm="1">
        <f t="array" ref="P122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23" s="3">
        <v>20</v>
      </c>
      <c r="R1223" s="3" t="str" cm="1">
        <f t="array" ref="R122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23" s="3">
        <v>36</v>
      </c>
      <c r="T1223" s="3" t="str" cm="1">
        <f t="array" ref="T122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23" s="3">
        <v>13</v>
      </c>
      <c r="V1223" s="3" t="str" cm="1">
        <f t="array" ref="V122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23" s="3">
        <v>26</v>
      </c>
      <c r="X1223" s="3" t="str" cm="1">
        <f t="array" ref="X122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24" spans="1:24" x14ac:dyDescent="0.25">
      <c r="A1224" s="7">
        <v>545018944</v>
      </c>
      <c r="B1224" t="s">
        <v>261</v>
      </c>
      <c r="C1224" t="s">
        <v>268</v>
      </c>
      <c r="D1224" s="3">
        <v>1</v>
      </c>
      <c r="E1224" s="3">
        <v>164</v>
      </c>
      <c r="F1224" s="3">
        <v>213</v>
      </c>
      <c r="G1224" s="3">
        <v>3</v>
      </c>
      <c r="H1224" s="3" t="s">
        <v>5</v>
      </c>
      <c r="I1224" s="3">
        <v>23</v>
      </c>
      <c r="J1224" s="3" t="str" cm="1">
        <f t="array" ref="J122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24" s="3">
        <v>15</v>
      </c>
      <c r="L1224" s="3" t="str" cm="1">
        <f t="array" ref="L122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224" s="3">
        <v>17</v>
      </c>
      <c r="N1224" s="3" t="str" cm="1">
        <f t="array" ref="N122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24" s="3">
        <v>18</v>
      </c>
      <c r="P1224" s="3" t="str" cm="1">
        <f t="array" ref="P122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24" s="3">
        <v>22</v>
      </c>
      <c r="R1224" s="3" t="str" cm="1">
        <f t="array" ref="R122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24" s="3">
        <v>38</v>
      </c>
      <c r="T1224" s="3" t="str" cm="1">
        <f t="array" ref="T122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24" s="3">
        <v>12</v>
      </c>
      <c r="V1224" s="3" t="str" cm="1">
        <f t="array" ref="V122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24" s="3">
        <v>19</v>
      </c>
      <c r="X1224" s="3" t="str" cm="1">
        <f t="array" ref="X122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25" spans="1:24" x14ac:dyDescent="0.25">
      <c r="A1225" s="7">
        <v>545020510</v>
      </c>
      <c r="B1225" t="s">
        <v>261</v>
      </c>
      <c r="C1225" t="s">
        <v>269</v>
      </c>
      <c r="D1225" s="3">
        <v>1</v>
      </c>
      <c r="E1225" s="3">
        <v>161</v>
      </c>
      <c r="F1225" s="3">
        <v>213</v>
      </c>
      <c r="G1225" s="3">
        <v>3</v>
      </c>
      <c r="H1225" s="3" t="s">
        <v>5</v>
      </c>
      <c r="I1225" s="3">
        <v>23</v>
      </c>
      <c r="J1225" s="3" t="str" cm="1">
        <f t="array" ref="J122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25" s="3">
        <v>20</v>
      </c>
      <c r="L1225" s="3" t="str" cm="1">
        <f t="array" ref="L122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25" s="3">
        <v>15</v>
      </c>
      <c r="N1225" s="3" t="str" cm="1">
        <f t="array" ref="N122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25" s="3">
        <v>17</v>
      </c>
      <c r="P1225" s="3" t="str" cm="1">
        <f t="array" ref="P122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25" s="3">
        <v>16</v>
      </c>
      <c r="R1225" s="3" t="str" cm="1">
        <f t="array" ref="R122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25" s="3">
        <v>35</v>
      </c>
      <c r="T1225" s="3" t="str" cm="1">
        <f t="array" ref="T122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25" s="3">
        <v>12</v>
      </c>
      <c r="V1225" s="3" t="str" cm="1">
        <f t="array" ref="V122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25" s="3">
        <v>23</v>
      </c>
      <c r="X1225" s="3" t="str" cm="1">
        <f t="array" ref="X122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26" spans="1:24" x14ac:dyDescent="0.25">
      <c r="A1226" s="7">
        <v>545019948</v>
      </c>
      <c r="B1226" t="s">
        <v>261</v>
      </c>
      <c r="C1226" t="s">
        <v>270</v>
      </c>
      <c r="D1226" s="3">
        <v>1</v>
      </c>
      <c r="E1226" s="3">
        <v>181</v>
      </c>
      <c r="F1226" s="3">
        <v>213</v>
      </c>
      <c r="G1226" s="3">
        <v>4</v>
      </c>
      <c r="H1226" s="3" t="s">
        <v>6</v>
      </c>
      <c r="I1226" s="3">
        <v>24</v>
      </c>
      <c r="J1226" s="3" t="str" cm="1">
        <f t="array" ref="J122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26" s="3">
        <v>18</v>
      </c>
      <c r="L1226" s="3" t="str" cm="1">
        <f t="array" ref="L122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26" s="3">
        <v>18</v>
      </c>
      <c r="N1226" s="3" t="str" cm="1">
        <f t="array" ref="N122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26" s="3">
        <v>20</v>
      </c>
      <c r="P1226" s="3" t="str" cm="1">
        <f t="array" ref="P122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26" s="3">
        <v>21</v>
      </c>
      <c r="R1226" s="3" t="str" cm="1">
        <f t="array" ref="R122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26" s="3">
        <v>43</v>
      </c>
      <c r="T1226" s="3" t="str" cm="1">
        <f t="array" ref="T122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226" s="3">
        <v>13</v>
      </c>
      <c r="V1226" s="3" t="str" cm="1">
        <f t="array" ref="V122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26" s="3">
        <v>24</v>
      </c>
      <c r="X1226" s="3" t="str" cm="1">
        <f t="array" ref="X122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27" spans="1:24" x14ac:dyDescent="0.25">
      <c r="A1227" s="7">
        <v>545020460</v>
      </c>
      <c r="B1227" t="s">
        <v>261</v>
      </c>
      <c r="C1227" t="s">
        <v>271</v>
      </c>
      <c r="D1227" s="3">
        <v>1</v>
      </c>
      <c r="E1227" s="3">
        <v>163</v>
      </c>
      <c r="F1227" s="3">
        <v>213</v>
      </c>
      <c r="G1227" s="3">
        <v>3</v>
      </c>
      <c r="H1227" s="3" t="s">
        <v>5</v>
      </c>
      <c r="I1227" s="3">
        <v>23</v>
      </c>
      <c r="J1227" s="3" t="str" cm="1">
        <f t="array" ref="J122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27" s="3">
        <v>14</v>
      </c>
      <c r="L1227" s="3" t="str" cm="1">
        <f t="array" ref="L122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227" s="3">
        <v>16</v>
      </c>
      <c r="N1227" s="3" t="str" cm="1">
        <f t="array" ref="N122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27" s="3">
        <v>20</v>
      </c>
      <c r="P1227" s="3" t="str" cm="1">
        <f t="array" ref="P122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27" s="3">
        <v>20</v>
      </c>
      <c r="R1227" s="3" t="str" cm="1">
        <f t="array" ref="R122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27" s="3">
        <v>37</v>
      </c>
      <c r="T1227" s="3" t="str" cm="1">
        <f t="array" ref="T122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27" s="3">
        <v>13</v>
      </c>
      <c r="V1227" s="3" t="str" cm="1">
        <f t="array" ref="V122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27" s="3">
        <v>20</v>
      </c>
      <c r="X1227" s="3" t="str" cm="1">
        <f t="array" ref="X122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28" spans="1:24" x14ac:dyDescent="0.25">
      <c r="A1228" s="7">
        <v>545019137</v>
      </c>
      <c r="B1228" t="s">
        <v>261</v>
      </c>
      <c r="C1228" t="s">
        <v>272</v>
      </c>
      <c r="D1228" s="3">
        <v>1</v>
      </c>
      <c r="E1228" s="3">
        <v>177</v>
      </c>
      <c r="F1228" s="3">
        <v>213</v>
      </c>
      <c r="G1228" s="3">
        <v>4</v>
      </c>
      <c r="H1228" s="3" t="s">
        <v>6</v>
      </c>
      <c r="I1228" s="3">
        <v>27</v>
      </c>
      <c r="J1228" s="3" t="str" cm="1">
        <f t="array" ref="J122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228" s="3">
        <v>18</v>
      </c>
      <c r="L1228" s="3" t="str" cm="1">
        <f t="array" ref="L122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28" s="3">
        <v>17</v>
      </c>
      <c r="N1228" s="3" t="str" cm="1">
        <f t="array" ref="N122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28" s="3">
        <v>18</v>
      </c>
      <c r="P1228" s="3" t="str" cm="1">
        <f t="array" ref="P122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28" s="3">
        <v>22</v>
      </c>
      <c r="R1228" s="3" t="str" cm="1">
        <f t="array" ref="R122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28" s="3">
        <v>38</v>
      </c>
      <c r="T1228" s="3" t="str" cm="1">
        <f t="array" ref="T122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28" s="3">
        <v>13</v>
      </c>
      <c r="V1228" s="3" t="str" cm="1">
        <f t="array" ref="V122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28" s="3">
        <v>24</v>
      </c>
      <c r="X1228" s="3" t="str" cm="1">
        <f t="array" ref="X122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29" spans="1:24" x14ac:dyDescent="0.25">
      <c r="A1229" s="7">
        <v>545021760</v>
      </c>
      <c r="B1229" t="s">
        <v>261</v>
      </c>
      <c r="C1229" t="s">
        <v>273</v>
      </c>
      <c r="D1229" s="3">
        <v>1</v>
      </c>
      <c r="E1229" s="3">
        <v>167</v>
      </c>
      <c r="F1229" s="3">
        <v>213</v>
      </c>
      <c r="G1229" s="3">
        <v>3</v>
      </c>
      <c r="H1229" s="3" t="s">
        <v>5</v>
      </c>
      <c r="I1229" s="3">
        <v>26</v>
      </c>
      <c r="J1229" s="3" t="str" cm="1">
        <f t="array" ref="J122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29" s="3">
        <v>16</v>
      </c>
      <c r="L1229" s="3" t="str" cm="1">
        <f t="array" ref="L122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29" s="3">
        <v>16</v>
      </c>
      <c r="N1229" s="3" t="str" cm="1">
        <f t="array" ref="N122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29" s="3">
        <v>20</v>
      </c>
      <c r="P1229" s="3" t="str" cm="1">
        <f t="array" ref="P122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29" s="3">
        <v>21</v>
      </c>
      <c r="R1229" s="3" t="str" cm="1">
        <f t="array" ref="R122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29" s="3">
        <v>31</v>
      </c>
      <c r="T1229" s="3" t="str" cm="1">
        <f t="array" ref="T122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29" s="3">
        <v>14</v>
      </c>
      <c r="V1229" s="3" t="str" cm="1">
        <f t="array" ref="V122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29" s="3">
        <v>23</v>
      </c>
      <c r="X1229" s="3" t="str" cm="1">
        <f t="array" ref="X122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30" spans="1:24" x14ac:dyDescent="0.25">
      <c r="A1230" s="7">
        <v>500000915</v>
      </c>
      <c r="B1230" t="s">
        <v>261</v>
      </c>
      <c r="C1230" t="s">
        <v>274</v>
      </c>
      <c r="D1230" s="3">
        <v>1</v>
      </c>
      <c r="E1230" s="3">
        <v>179</v>
      </c>
      <c r="F1230" s="3">
        <v>213</v>
      </c>
      <c r="G1230" s="3">
        <v>4</v>
      </c>
      <c r="H1230" s="3" t="s">
        <v>6</v>
      </c>
      <c r="I1230" s="3">
        <v>24</v>
      </c>
      <c r="J1230" s="3" t="str" cm="1">
        <f t="array" ref="J123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30" s="3">
        <v>18</v>
      </c>
      <c r="L1230" s="3" t="str" cm="1">
        <f t="array" ref="L123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30" s="3">
        <v>17</v>
      </c>
      <c r="N1230" s="3" t="str" cm="1">
        <f t="array" ref="N123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30" s="3">
        <v>19</v>
      </c>
      <c r="P1230" s="3" t="str" cm="1">
        <f t="array" ref="P123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30" s="3">
        <v>19</v>
      </c>
      <c r="R1230" s="3" t="str" cm="1">
        <f t="array" ref="R123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30" s="3">
        <v>42</v>
      </c>
      <c r="T1230" s="3" t="str" cm="1">
        <f t="array" ref="T123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230" s="3">
        <v>14</v>
      </c>
      <c r="V1230" s="3" t="str" cm="1">
        <f t="array" ref="V123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30" s="3">
        <v>26</v>
      </c>
      <c r="X1230" s="3" t="str" cm="1">
        <f t="array" ref="X123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31" spans="1:24" x14ac:dyDescent="0.25">
      <c r="A1231" s="7">
        <v>545016390</v>
      </c>
      <c r="B1231" t="s">
        <v>261</v>
      </c>
      <c r="C1231" t="s">
        <v>275</v>
      </c>
      <c r="D1231" s="3">
        <v>10</v>
      </c>
      <c r="E1231" s="3">
        <v>173</v>
      </c>
      <c r="F1231" s="3">
        <v>195</v>
      </c>
      <c r="G1231" s="3">
        <v>4</v>
      </c>
      <c r="H1231" s="3" t="s">
        <v>6</v>
      </c>
      <c r="I1231" s="3">
        <v>24</v>
      </c>
      <c r="J1231" s="3" t="str" cm="1">
        <f t="array" ref="J123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31" s="3">
        <v>20</v>
      </c>
      <c r="L1231" s="3" t="str" cm="1">
        <f t="array" ref="L123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31" s="3">
        <v>17</v>
      </c>
      <c r="N1231" s="3" t="str" cm="1">
        <f t="array" ref="N123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31" s="3">
        <v>18</v>
      </c>
      <c r="P1231" s="3" t="str" cm="1">
        <f t="array" ref="P123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31" s="3">
        <v>20</v>
      </c>
      <c r="R1231" s="3" t="str" cm="1">
        <f t="array" ref="R123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31" s="3">
        <v>36</v>
      </c>
      <c r="T1231" s="3" t="str" cm="1">
        <f t="array" ref="T123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231" s="3">
        <v>12</v>
      </c>
      <c r="V1231" s="3" t="str" cm="1">
        <f t="array" ref="V123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31" s="3">
        <v>26</v>
      </c>
      <c r="X1231" s="3" t="str" cm="1">
        <f t="array" ref="X123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32" spans="1:24" x14ac:dyDescent="0.25">
      <c r="A1232" s="7">
        <v>554007882</v>
      </c>
      <c r="B1232" t="s">
        <v>261</v>
      </c>
      <c r="C1232" t="s">
        <v>276</v>
      </c>
      <c r="D1232" s="3">
        <v>1</v>
      </c>
      <c r="E1232" s="3">
        <v>163</v>
      </c>
      <c r="F1232" s="3">
        <v>213</v>
      </c>
      <c r="G1232" s="3">
        <v>3</v>
      </c>
      <c r="H1232" s="3" t="s">
        <v>5</v>
      </c>
      <c r="I1232" s="3">
        <v>21</v>
      </c>
      <c r="J1232" s="3" t="str" cm="1">
        <f t="array" ref="J123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32" s="3">
        <v>17</v>
      </c>
      <c r="L1232" s="3" t="str" cm="1">
        <f t="array" ref="L123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32" s="3">
        <v>15</v>
      </c>
      <c r="N1232" s="3" t="str" cm="1">
        <f t="array" ref="N123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32" s="3">
        <v>20</v>
      </c>
      <c r="P1232" s="3" t="str" cm="1">
        <f t="array" ref="P123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32" s="3">
        <v>19</v>
      </c>
      <c r="R1232" s="3" t="str" cm="1">
        <f t="array" ref="R123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32" s="3">
        <v>36</v>
      </c>
      <c r="T1232" s="3" t="str" cm="1">
        <f t="array" ref="T123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32" s="3">
        <v>14</v>
      </c>
      <c r="V1232" s="3" t="str" cm="1">
        <f t="array" ref="V123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32" s="3">
        <v>21</v>
      </c>
      <c r="X1232" s="3" t="str" cm="1">
        <f t="array" ref="X123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33" spans="1:24" x14ac:dyDescent="0.25">
      <c r="A1233" s="7">
        <v>545021915</v>
      </c>
      <c r="B1233" t="s">
        <v>261</v>
      </c>
      <c r="C1233" t="s">
        <v>277</v>
      </c>
      <c r="D1233" s="3">
        <v>17</v>
      </c>
      <c r="E1233" s="3">
        <v>153</v>
      </c>
      <c r="F1233" s="3">
        <v>208</v>
      </c>
      <c r="G1233" s="3">
        <v>2</v>
      </c>
      <c r="H1233" s="3" t="s">
        <v>8</v>
      </c>
      <c r="I1233" s="3">
        <v>27</v>
      </c>
      <c r="J1233" s="3" t="str" cm="1">
        <f t="array" ref="J123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233" s="3">
        <v>17</v>
      </c>
      <c r="L1233" s="3" t="str" cm="1">
        <f t="array" ref="L123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33" s="3">
        <v>16</v>
      </c>
      <c r="N1233" s="3" t="str" cm="1">
        <f t="array" ref="N123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33" s="3">
        <v>10</v>
      </c>
      <c r="P1233" s="3" t="str" cm="1">
        <f t="array" ref="P123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233" s="3">
        <v>15</v>
      </c>
      <c r="R1233" s="3" t="str" cm="1">
        <f t="array" ref="R123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33" s="3">
        <v>40</v>
      </c>
      <c r="T1233" s="3" t="str" cm="1">
        <f t="array" ref="T123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233" s="3">
        <v>6</v>
      </c>
      <c r="V1233" s="3" t="str" cm="1">
        <f t="array" ref="V123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233" s="3">
        <v>22</v>
      </c>
      <c r="X1233" s="3" t="str" cm="1">
        <f t="array" ref="X123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34" spans="1:24" x14ac:dyDescent="0.25">
      <c r="A1234" s="7">
        <v>546013875</v>
      </c>
      <c r="B1234" t="s">
        <v>278</v>
      </c>
      <c r="C1234" t="s">
        <v>279</v>
      </c>
      <c r="D1234" s="3">
        <v>1</v>
      </c>
      <c r="E1234" s="3">
        <v>194</v>
      </c>
      <c r="F1234" s="3">
        <v>213</v>
      </c>
      <c r="G1234" s="3">
        <v>4</v>
      </c>
      <c r="H1234" s="3" t="s">
        <v>6</v>
      </c>
      <c r="I1234" s="3">
        <v>28</v>
      </c>
      <c r="J1234" s="3" t="str" cm="1">
        <f t="array" ref="J123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234" s="3">
        <v>21</v>
      </c>
      <c r="L1234" s="3" t="str" cm="1">
        <f t="array" ref="L123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34" s="3">
        <v>19</v>
      </c>
      <c r="N1234" s="3" t="str" cm="1">
        <f t="array" ref="N123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34" s="3">
        <v>21</v>
      </c>
      <c r="P1234" s="3" t="str" cm="1">
        <f t="array" ref="P123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34" s="3">
        <v>22</v>
      </c>
      <c r="R1234" s="3" t="str" cm="1">
        <f t="array" ref="R123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34" s="3">
        <v>45</v>
      </c>
      <c r="T1234" s="3" t="str" cm="1">
        <f t="array" ref="T123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234" s="3">
        <v>13</v>
      </c>
      <c r="V1234" s="3" t="str" cm="1">
        <f t="array" ref="V123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34" s="3">
        <v>25</v>
      </c>
      <c r="X1234" s="3" t="str" cm="1">
        <f t="array" ref="X123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35" spans="1:24" x14ac:dyDescent="0.25">
      <c r="A1235" s="7">
        <v>546013900</v>
      </c>
      <c r="B1235" t="s">
        <v>278</v>
      </c>
      <c r="C1235" t="s">
        <v>280</v>
      </c>
      <c r="D1235" s="3">
        <v>1</v>
      </c>
      <c r="E1235" s="3">
        <v>155</v>
      </c>
      <c r="F1235" s="3">
        <v>213</v>
      </c>
      <c r="G1235" s="3">
        <v>3</v>
      </c>
      <c r="H1235" s="3" t="s">
        <v>5</v>
      </c>
      <c r="I1235" s="3">
        <v>18</v>
      </c>
      <c r="J1235" s="3" t="str" cm="1">
        <f t="array" ref="J123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35" s="3">
        <v>14</v>
      </c>
      <c r="L1235" s="3" t="str" cm="1">
        <f t="array" ref="L123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235" s="3">
        <v>17</v>
      </c>
      <c r="N1235" s="3" t="str" cm="1">
        <f t="array" ref="N123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35" s="3">
        <v>19</v>
      </c>
      <c r="P1235" s="3" t="str" cm="1">
        <f t="array" ref="P123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35" s="3">
        <v>17</v>
      </c>
      <c r="R1235" s="3" t="str" cm="1">
        <f t="array" ref="R123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35" s="3">
        <v>33</v>
      </c>
      <c r="T1235" s="3" t="str" cm="1">
        <f t="array" ref="T123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35" s="3">
        <v>12</v>
      </c>
      <c r="V1235" s="3" t="str" cm="1">
        <f t="array" ref="V123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35" s="3">
        <v>25</v>
      </c>
      <c r="X1235" s="3" t="str" cm="1">
        <f t="array" ref="X123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36" spans="1:24" x14ac:dyDescent="0.25">
      <c r="A1236" s="7">
        <v>546013890</v>
      </c>
      <c r="B1236" t="s">
        <v>278</v>
      </c>
      <c r="C1236" t="s">
        <v>281</v>
      </c>
      <c r="D1236" s="3">
        <v>1</v>
      </c>
      <c r="E1236" s="3">
        <v>173</v>
      </c>
      <c r="F1236" s="3">
        <v>213</v>
      </c>
      <c r="G1236" s="3">
        <v>3</v>
      </c>
      <c r="H1236" s="3" t="s">
        <v>5</v>
      </c>
      <c r="I1236" s="3">
        <v>24</v>
      </c>
      <c r="J1236" s="3" t="str" cm="1">
        <f t="array" ref="J123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36" s="3">
        <v>21</v>
      </c>
      <c r="L1236" s="3" t="str" cm="1">
        <f t="array" ref="L123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36" s="3">
        <v>16</v>
      </c>
      <c r="N1236" s="3" t="str" cm="1">
        <f t="array" ref="N123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36" s="3">
        <v>20</v>
      </c>
      <c r="P1236" s="3" t="str" cm="1">
        <f t="array" ref="P123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36" s="3">
        <v>19</v>
      </c>
      <c r="R1236" s="3" t="str" cm="1">
        <f t="array" ref="R123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36" s="3">
        <v>39</v>
      </c>
      <c r="T1236" s="3" t="str" cm="1">
        <f t="array" ref="T123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36" s="3">
        <v>14</v>
      </c>
      <c r="V1236" s="3" t="str" cm="1">
        <f t="array" ref="V123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36" s="3">
        <v>20</v>
      </c>
      <c r="X1236" s="3" t="str" cm="1">
        <f t="array" ref="X123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37" spans="1:24" x14ac:dyDescent="0.25">
      <c r="A1237" s="7">
        <v>546020368</v>
      </c>
      <c r="B1237" t="s">
        <v>278</v>
      </c>
      <c r="C1237" t="s">
        <v>282</v>
      </c>
      <c r="D1237" s="3">
        <v>1</v>
      </c>
      <c r="E1237" s="3">
        <v>168</v>
      </c>
      <c r="F1237" s="3">
        <v>213</v>
      </c>
      <c r="G1237" s="3">
        <v>3</v>
      </c>
      <c r="H1237" s="3" t="s">
        <v>5</v>
      </c>
      <c r="I1237" s="3">
        <v>29</v>
      </c>
      <c r="J1237" s="3" t="str" cm="1">
        <f t="array" ref="J123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237" s="3">
        <v>20</v>
      </c>
      <c r="L1237" s="3" t="str" cm="1">
        <f t="array" ref="L123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37" s="3">
        <v>14</v>
      </c>
      <c r="N1237" s="3" t="str" cm="1">
        <f t="array" ref="N123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37" s="3">
        <v>17</v>
      </c>
      <c r="P1237" s="3" t="str" cm="1">
        <f t="array" ref="P123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37" s="3">
        <v>19</v>
      </c>
      <c r="R1237" s="3" t="str" cm="1">
        <f t="array" ref="R123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37" s="3">
        <v>35</v>
      </c>
      <c r="T1237" s="3" t="str" cm="1">
        <f t="array" ref="T123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37" s="3">
        <v>12</v>
      </c>
      <c r="V1237" s="3" t="str" cm="1">
        <f t="array" ref="V123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37" s="3">
        <v>22</v>
      </c>
      <c r="X1237" s="3" t="str" cm="1">
        <f t="array" ref="X123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38" spans="1:24" x14ac:dyDescent="0.25">
      <c r="A1238" s="7">
        <v>546013836</v>
      </c>
      <c r="B1238" t="s">
        <v>278</v>
      </c>
      <c r="C1238" t="s">
        <v>283</v>
      </c>
      <c r="D1238" s="3">
        <v>1</v>
      </c>
      <c r="E1238" s="3">
        <v>191</v>
      </c>
      <c r="F1238" s="3">
        <v>213</v>
      </c>
      <c r="G1238" s="3">
        <v>4</v>
      </c>
      <c r="H1238" s="3" t="s">
        <v>6</v>
      </c>
      <c r="I1238" s="3">
        <v>29</v>
      </c>
      <c r="J1238" s="3" t="str" cm="1">
        <f t="array" ref="J123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238" s="3">
        <v>21</v>
      </c>
      <c r="L1238" s="3" t="str" cm="1">
        <f t="array" ref="L123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38" s="3">
        <v>18</v>
      </c>
      <c r="N1238" s="3" t="str" cm="1">
        <f t="array" ref="N123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38" s="3">
        <v>19</v>
      </c>
      <c r="P1238" s="3" t="str" cm="1">
        <f t="array" ref="P123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38" s="3">
        <v>22</v>
      </c>
      <c r="R1238" s="3" t="str" cm="1">
        <f t="array" ref="R123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38" s="3">
        <v>43</v>
      </c>
      <c r="T1238" s="3" t="str" cm="1">
        <f t="array" ref="T123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238" s="3">
        <v>12</v>
      </c>
      <c r="V1238" s="3" t="str" cm="1">
        <f t="array" ref="V123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38" s="3">
        <v>27</v>
      </c>
      <c r="X1238" s="3" t="str" cm="1">
        <f t="array" ref="X123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39" spans="1:24" x14ac:dyDescent="0.25">
      <c r="A1239" s="7">
        <v>546013868</v>
      </c>
      <c r="B1239" t="s">
        <v>278</v>
      </c>
      <c r="C1239" t="s">
        <v>284</v>
      </c>
      <c r="D1239" s="3">
        <v>1</v>
      </c>
      <c r="E1239" s="3">
        <v>166</v>
      </c>
      <c r="F1239" s="3">
        <v>213</v>
      </c>
      <c r="G1239" s="3">
        <v>3</v>
      </c>
      <c r="H1239" s="3" t="s">
        <v>5</v>
      </c>
      <c r="I1239" s="3">
        <v>25</v>
      </c>
      <c r="J1239" s="3" t="str" cm="1">
        <f t="array" ref="J123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39" s="3">
        <v>18</v>
      </c>
      <c r="L1239" s="3" t="str" cm="1">
        <f t="array" ref="L123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39" s="3">
        <v>15</v>
      </c>
      <c r="N1239" s="3" t="str" cm="1">
        <f t="array" ref="N123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39" s="3">
        <v>17</v>
      </c>
      <c r="P1239" s="3" t="str" cm="1">
        <f t="array" ref="P123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39" s="3">
        <v>18</v>
      </c>
      <c r="R1239" s="3" t="str" cm="1">
        <f t="array" ref="R123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39" s="3">
        <v>39</v>
      </c>
      <c r="T1239" s="3" t="str" cm="1">
        <f t="array" ref="T123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39" s="3">
        <v>11</v>
      </c>
      <c r="V1239" s="3" t="str" cm="1">
        <f t="array" ref="V123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239" s="3">
        <v>23</v>
      </c>
      <c r="X1239" s="3" t="str" cm="1">
        <f t="array" ref="X123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40" spans="1:24" x14ac:dyDescent="0.25">
      <c r="A1240" s="7">
        <v>546013843</v>
      </c>
      <c r="B1240" t="s">
        <v>278</v>
      </c>
      <c r="C1240" t="s">
        <v>285</v>
      </c>
      <c r="D1240" s="3">
        <v>1</v>
      </c>
      <c r="E1240" s="3">
        <v>160</v>
      </c>
      <c r="F1240" s="3">
        <v>213</v>
      </c>
      <c r="G1240" s="3">
        <v>3</v>
      </c>
      <c r="H1240" s="3" t="s">
        <v>5</v>
      </c>
      <c r="I1240" s="3">
        <v>27</v>
      </c>
      <c r="J1240" s="3" t="str" cm="1">
        <f t="array" ref="J124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240" s="3">
        <v>15</v>
      </c>
      <c r="L1240" s="3" t="str" cm="1">
        <f t="array" ref="L124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240" s="3">
        <v>15</v>
      </c>
      <c r="N1240" s="3" t="str" cm="1">
        <f t="array" ref="N124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40" s="3">
        <v>19</v>
      </c>
      <c r="P1240" s="3" t="str" cm="1">
        <f t="array" ref="P124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40" s="3">
        <v>18</v>
      </c>
      <c r="R1240" s="3" t="str" cm="1">
        <f t="array" ref="R124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40" s="3">
        <v>32</v>
      </c>
      <c r="T1240" s="3" t="str" cm="1">
        <f t="array" ref="T124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40" s="3">
        <v>11</v>
      </c>
      <c r="V1240" s="3" t="str" cm="1">
        <f t="array" ref="V124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240" s="3">
        <v>23</v>
      </c>
      <c r="X1240" s="3" t="str" cm="1">
        <f t="array" ref="X124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41" spans="1:24" x14ac:dyDescent="0.25">
      <c r="A1241" s="7">
        <v>546013882</v>
      </c>
      <c r="B1241" t="s">
        <v>278</v>
      </c>
      <c r="C1241" t="s">
        <v>286</v>
      </c>
      <c r="D1241" s="3">
        <v>1</v>
      </c>
      <c r="E1241" s="3">
        <v>128</v>
      </c>
      <c r="F1241" s="3">
        <v>213</v>
      </c>
      <c r="G1241" s="3">
        <v>2</v>
      </c>
      <c r="H1241" s="3" t="s">
        <v>8</v>
      </c>
      <c r="I1241" s="3">
        <v>17</v>
      </c>
      <c r="J1241" s="3" t="str" cm="1">
        <f t="array" ref="J124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41" s="3">
        <v>13</v>
      </c>
      <c r="L1241" s="3" t="str" cm="1">
        <f t="array" ref="L124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241" s="3">
        <v>13</v>
      </c>
      <c r="N1241" s="3" t="str" cm="1">
        <f t="array" ref="N124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241" s="3">
        <v>18</v>
      </c>
      <c r="P1241" s="3" t="str" cm="1">
        <f t="array" ref="P124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41" s="3">
        <v>15</v>
      </c>
      <c r="R1241" s="3" t="str" cm="1">
        <f t="array" ref="R124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41" s="3">
        <v>29</v>
      </c>
      <c r="T1241" s="3" t="str" cm="1">
        <f t="array" ref="T124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41" s="3">
        <v>6</v>
      </c>
      <c r="V1241" s="3" t="str" cm="1">
        <f t="array" ref="V124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241" s="3">
        <v>17</v>
      </c>
      <c r="X1241" s="3" t="str" cm="1">
        <f t="array" ref="X124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42" spans="1:24" x14ac:dyDescent="0.25">
      <c r="A1242" s="7">
        <v>547001801</v>
      </c>
      <c r="B1242" t="s">
        <v>287</v>
      </c>
      <c r="C1242" t="s">
        <v>288</v>
      </c>
      <c r="D1242" s="3">
        <v>1</v>
      </c>
      <c r="E1242" s="3">
        <v>162</v>
      </c>
      <c r="F1242" s="3">
        <v>213</v>
      </c>
      <c r="G1242" s="3">
        <v>3</v>
      </c>
      <c r="H1242" s="3" t="s">
        <v>5</v>
      </c>
      <c r="I1242" s="3">
        <v>21</v>
      </c>
      <c r="J1242" s="3" t="str" cm="1">
        <f t="array" ref="J124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42" s="3">
        <v>21</v>
      </c>
      <c r="L1242" s="3" t="str" cm="1">
        <f t="array" ref="L124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42" s="3">
        <v>15</v>
      </c>
      <c r="N1242" s="3" t="str" cm="1">
        <f t="array" ref="N124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42" s="3">
        <v>17</v>
      </c>
      <c r="P1242" s="3" t="str" cm="1">
        <f t="array" ref="P124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42" s="3">
        <v>17</v>
      </c>
      <c r="R1242" s="3" t="str" cm="1">
        <f t="array" ref="R124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42" s="3">
        <v>39</v>
      </c>
      <c r="T1242" s="3" t="str" cm="1">
        <f t="array" ref="T124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42" s="3">
        <v>11</v>
      </c>
      <c r="V1242" s="3" t="str" cm="1">
        <f t="array" ref="V124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242" s="3">
        <v>21</v>
      </c>
      <c r="X1242" s="3" t="str" cm="1">
        <f t="array" ref="X124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43" spans="1:24" x14ac:dyDescent="0.25">
      <c r="A1243" s="7">
        <v>547004859</v>
      </c>
      <c r="B1243" t="s">
        <v>287</v>
      </c>
      <c r="C1243" t="s">
        <v>289</v>
      </c>
      <c r="D1243" s="3">
        <v>3</v>
      </c>
      <c r="E1243" s="3">
        <v>125</v>
      </c>
      <c r="F1243" s="3">
        <v>182</v>
      </c>
      <c r="G1243" s="3">
        <v>2</v>
      </c>
      <c r="H1243" s="3" t="s">
        <v>8</v>
      </c>
      <c r="I1243" s="3">
        <v>24</v>
      </c>
      <c r="J1243" s="3" t="str" cm="1">
        <f t="array" ref="J124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43" s="3">
        <v>19</v>
      </c>
      <c r="L1243" s="3" t="str" cm="1">
        <f t="array" ref="L124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43" s="3">
        <v>13</v>
      </c>
      <c r="N1243" s="3" t="str" cm="1">
        <f t="array" ref="N124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43" s="3">
        <v>12</v>
      </c>
      <c r="P1243" s="3" t="str" cm="1">
        <f t="array" ref="P124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243" s="3">
        <v>13</v>
      </c>
      <c r="R1243" s="3" t="str" cm="1">
        <f t="array" ref="R124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43" s="3">
        <v>23</v>
      </c>
      <c r="T1243" s="3" t="str" cm="1">
        <f t="array" ref="T124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43" s="3">
        <v>0</v>
      </c>
      <c r="V1243" s="3" t="str" cm="1">
        <f t="array" ref="V124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243" s="3">
        <v>21</v>
      </c>
      <c r="X1243" s="3" t="str" cm="1">
        <f t="array" ref="X124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44" spans="1:24" x14ac:dyDescent="0.25">
      <c r="A1244" s="7">
        <v>547004922</v>
      </c>
      <c r="B1244" t="s">
        <v>287</v>
      </c>
      <c r="C1244" t="s">
        <v>291</v>
      </c>
      <c r="D1244" s="3">
        <v>1</v>
      </c>
      <c r="E1244" s="3">
        <v>157</v>
      </c>
      <c r="F1244" s="3">
        <v>213</v>
      </c>
      <c r="G1244" s="3">
        <v>3</v>
      </c>
      <c r="H1244" s="3" t="s">
        <v>5</v>
      </c>
      <c r="I1244" s="3">
        <v>22</v>
      </c>
      <c r="J1244" s="3" t="str" cm="1">
        <f t="array" ref="J124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44" s="3">
        <v>14</v>
      </c>
      <c r="L1244" s="3" t="str" cm="1">
        <f t="array" ref="L124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244" s="3">
        <v>17</v>
      </c>
      <c r="N1244" s="3" t="str" cm="1">
        <f t="array" ref="N124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44" s="3">
        <v>19</v>
      </c>
      <c r="P1244" s="3" t="str" cm="1">
        <f t="array" ref="P124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44" s="3">
        <v>14</v>
      </c>
      <c r="R1244" s="3" t="str" cm="1">
        <f t="array" ref="R124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44" s="3">
        <v>35</v>
      </c>
      <c r="T1244" s="3" t="str" cm="1">
        <f t="array" ref="T124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44" s="3">
        <v>12</v>
      </c>
      <c r="V1244" s="3" t="str" cm="1">
        <f t="array" ref="V124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44" s="3">
        <v>24</v>
      </c>
      <c r="X1244" s="3" t="str" cm="1">
        <f t="array" ref="X124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45" spans="1:24" x14ac:dyDescent="0.25">
      <c r="A1245" s="7">
        <v>547004707</v>
      </c>
      <c r="B1245" t="s">
        <v>287</v>
      </c>
      <c r="C1245" t="s">
        <v>292</v>
      </c>
      <c r="D1245" s="3">
        <v>1</v>
      </c>
      <c r="E1245" s="3">
        <v>145</v>
      </c>
      <c r="F1245" s="3">
        <v>213</v>
      </c>
      <c r="G1245" s="3">
        <v>3</v>
      </c>
      <c r="H1245" s="3" t="s">
        <v>5</v>
      </c>
      <c r="I1245" s="3">
        <v>25</v>
      </c>
      <c r="J1245" s="3" t="str" cm="1">
        <f t="array" ref="J124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45" s="3">
        <v>13</v>
      </c>
      <c r="L1245" s="3" t="str" cm="1">
        <f t="array" ref="L124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245" s="3">
        <v>11</v>
      </c>
      <c r="N1245" s="3" t="str" cm="1">
        <f t="array" ref="N124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245" s="3">
        <v>17</v>
      </c>
      <c r="P1245" s="3" t="str" cm="1">
        <f t="array" ref="P124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45" s="3">
        <v>17</v>
      </c>
      <c r="R1245" s="3" t="str" cm="1">
        <f t="array" ref="R124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45" s="3">
        <v>31</v>
      </c>
      <c r="T1245" s="3" t="str" cm="1">
        <f t="array" ref="T124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45" s="3">
        <v>10</v>
      </c>
      <c r="V1245" s="3" t="str" cm="1">
        <f t="array" ref="V124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245" s="3">
        <v>21</v>
      </c>
      <c r="X1245" s="3" t="str" cm="1">
        <f t="array" ref="X124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46" spans="1:24" x14ac:dyDescent="0.25">
      <c r="A1246" s="7">
        <v>547004672</v>
      </c>
      <c r="B1246" t="s">
        <v>287</v>
      </c>
      <c r="C1246" t="s">
        <v>293</v>
      </c>
      <c r="D1246" s="3">
        <v>1</v>
      </c>
      <c r="E1246" s="3">
        <v>142</v>
      </c>
      <c r="F1246" s="3">
        <v>213</v>
      </c>
      <c r="G1246" s="3">
        <v>3</v>
      </c>
      <c r="H1246" s="3" t="s">
        <v>5</v>
      </c>
      <c r="I1246" s="3">
        <v>24</v>
      </c>
      <c r="J1246" s="3" t="str" cm="1">
        <f t="array" ref="J124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46" s="3">
        <v>15</v>
      </c>
      <c r="L1246" s="3" t="str" cm="1">
        <f t="array" ref="L124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246" s="3">
        <v>16</v>
      </c>
      <c r="N1246" s="3" t="str" cm="1">
        <f t="array" ref="N124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46" s="3">
        <v>16</v>
      </c>
      <c r="P1246" s="3" t="str" cm="1">
        <f t="array" ref="P124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46" s="3">
        <v>13</v>
      </c>
      <c r="R1246" s="3" t="str" cm="1">
        <f t="array" ref="R124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46" s="3">
        <v>31</v>
      </c>
      <c r="T1246" s="3" t="str" cm="1">
        <f t="array" ref="T124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46" s="3">
        <v>10</v>
      </c>
      <c r="V1246" s="3" t="str" cm="1">
        <f t="array" ref="V124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246" s="3">
        <v>17</v>
      </c>
      <c r="X1246" s="3" t="str" cm="1">
        <f t="array" ref="X124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47" spans="1:24" x14ac:dyDescent="0.25">
      <c r="A1247" s="7">
        <v>547004697</v>
      </c>
      <c r="B1247" t="s">
        <v>287</v>
      </c>
      <c r="C1247" t="s">
        <v>294</v>
      </c>
      <c r="D1247" s="3">
        <v>1</v>
      </c>
      <c r="E1247" s="3">
        <v>109</v>
      </c>
      <c r="F1247" s="3">
        <v>213</v>
      </c>
      <c r="G1247" s="3">
        <v>1</v>
      </c>
      <c r="H1247" s="3" t="s">
        <v>7</v>
      </c>
      <c r="I1247" s="3">
        <v>14</v>
      </c>
      <c r="J1247" s="3" t="str" cm="1">
        <f t="array" ref="J124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247" s="3">
        <v>16</v>
      </c>
      <c r="L1247" s="3" t="str" cm="1">
        <f t="array" ref="L124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47" s="3">
        <v>15</v>
      </c>
      <c r="N1247" s="3" t="str" cm="1">
        <f t="array" ref="N124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47" s="3">
        <v>19</v>
      </c>
      <c r="P1247" s="3" t="str" cm="1">
        <f t="array" ref="P124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47" s="3">
        <v>17</v>
      </c>
      <c r="R1247" s="3" t="str" cm="1">
        <f t="array" ref="R124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47" s="3">
        <v>0</v>
      </c>
      <c r="T1247" s="3" t="str" cm="1">
        <f t="array" ref="T124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1247" s="3">
        <v>10</v>
      </c>
      <c r="V1247" s="3" t="str" cm="1">
        <f t="array" ref="V124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247" s="3">
        <v>18</v>
      </c>
      <c r="X1247" s="3" t="str" cm="1">
        <f t="array" ref="X124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48" spans="1:24" x14ac:dyDescent="0.25">
      <c r="A1248" s="7">
        <v>547004739</v>
      </c>
      <c r="B1248" t="s">
        <v>287</v>
      </c>
      <c r="C1248" t="s">
        <v>295</v>
      </c>
      <c r="D1248" s="3">
        <v>1</v>
      </c>
      <c r="E1248" s="3">
        <v>169</v>
      </c>
      <c r="F1248" s="3">
        <v>213</v>
      </c>
      <c r="G1248" s="3">
        <v>3</v>
      </c>
      <c r="H1248" s="3" t="s">
        <v>5</v>
      </c>
      <c r="I1248" s="3">
        <v>28</v>
      </c>
      <c r="J1248" s="3" t="str" cm="1">
        <f t="array" ref="J124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248" s="3">
        <v>16</v>
      </c>
      <c r="L1248" s="3" t="str" cm="1">
        <f t="array" ref="L124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48" s="3">
        <v>16</v>
      </c>
      <c r="N1248" s="3" t="str" cm="1">
        <f t="array" ref="N124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48" s="3">
        <v>18</v>
      </c>
      <c r="P1248" s="3" t="str" cm="1">
        <f t="array" ref="P124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48" s="3">
        <v>18</v>
      </c>
      <c r="R1248" s="3" t="str" cm="1">
        <f t="array" ref="R124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48" s="3">
        <v>37</v>
      </c>
      <c r="T1248" s="3" t="str" cm="1">
        <f t="array" ref="T124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48" s="3">
        <v>11</v>
      </c>
      <c r="V1248" s="3" t="str" cm="1">
        <f t="array" ref="V124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248" s="3">
        <v>25</v>
      </c>
      <c r="X1248" s="3" t="str" cm="1">
        <f t="array" ref="X124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49" spans="1:24" x14ac:dyDescent="0.25">
      <c r="A1249" s="7">
        <v>547004680</v>
      </c>
      <c r="B1249" t="s">
        <v>287</v>
      </c>
      <c r="C1249" t="s">
        <v>296</v>
      </c>
      <c r="D1249" s="3">
        <v>2</v>
      </c>
      <c r="E1249" s="3">
        <v>128</v>
      </c>
      <c r="F1249" s="3">
        <v>197</v>
      </c>
      <c r="G1249" s="3">
        <v>3</v>
      </c>
      <c r="H1249" s="3" t="s">
        <v>5</v>
      </c>
      <c r="I1249" s="3">
        <v>21</v>
      </c>
      <c r="J1249" s="3" t="str" cm="1">
        <f t="array" ref="J124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49" s="3">
        <v>13</v>
      </c>
      <c r="L1249" s="3" t="str" cm="1">
        <f t="array" ref="L124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249" s="3">
        <v>12</v>
      </c>
      <c r="N1249" s="3" t="str" cm="1">
        <f t="array" ref="N124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249" s="3">
        <v>16</v>
      </c>
      <c r="P1249" s="3" t="str" cm="1">
        <f t="array" ref="P124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49" s="3">
        <v>15</v>
      </c>
      <c r="R1249" s="3" t="str" cm="1">
        <f t="array" ref="R124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49" s="3">
        <v>25</v>
      </c>
      <c r="T1249" s="3" t="str" cm="1">
        <f t="array" ref="T124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49" s="3">
        <v>8</v>
      </c>
      <c r="V1249" s="3" t="str" cm="1">
        <f t="array" ref="V124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249" s="3">
        <v>18</v>
      </c>
      <c r="X1249" s="3" t="str" cm="1">
        <f t="array" ref="X124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50" spans="1:24" x14ac:dyDescent="0.25">
      <c r="A1250" s="7">
        <v>547004714</v>
      </c>
      <c r="B1250" t="s">
        <v>287</v>
      </c>
      <c r="C1250" t="s">
        <v>297</v>
      </c>
      <c r="D1250" s="3">
        <v>1</v>
      </c>
      <c r="E1250" s="3">
        <v>163</v>
      </c>
      <c r="F1250" s="3">
        <v>213</v>
      </c>
      <c r="G1250" s="3">
        <v>3</v>
      </c>
      <c r="H1250" s="3" t="s">
        <v>5</v>
      </c>
      <c r="I1250" s="3">
        <v>25</v>
      </c>
      <c r="J1250" s="3" t="str" cm="1">
        <f t="array" ref="J125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50" s="3">
        <v>18</v>
      </c>
      <c r="L1250" s="3" t="str" cm="1">
        <f t="array" ref="L125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50" s="3">
        <v>16</v>
      </c>
      <c r="N1250" s="3" t="str" cm="1">
        <f t="array" ref="N125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50" s="3">
        <v>17</v>
      </c>
      <c r="P1250" s="3" t="str" cm="1">
        <f t="array" ref="P125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50" s="3">
        <v>19</v>
      </c>
      <c r="R1250" s="3" t="str" cm="1">
        <f t="array" ref="R125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50" s="3">
        <v>39</v>
      </c>
      <c r="T1250" s="3" t="str" cm="1">
        <f t="array" ref="T125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50" s="3">
        <v>12</v>
      </c>
      <c r="V1250" s="3" t="str" cm="1">
        <f t="array" ref="V125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50" s="3">
        <v>17</v>
      </c>
      <c r="X1250" s="3" t="str" cm="1">
        <f t="array" ref="X125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51" spans="1:24" x14ac:dyDescent="0.25">
      <c r="A1251" s="7">
        <v>547004721</v>
      </c>
      <c r="B1251" t="s">
        <v>287</v>
      </c>
      <c r="C1251" t="s">
        <v>298</v>
      </c>
      <c r="D1251" s="3">
        <v>1</v>
      </c>
      <c r="E1251" s="3">
        <v>135</v>
      </c>
      <c r="F1251" s="3">
        <v>213</v>
      </c>
      <c r="G1251" s="3">
        <v>2</v>
      </c>
      <c r="H1251" s="3" t="s">
        <v>8</v>
      </c>
      <c r="I1251" s="3">
        <v>14</v>
      </c>
      <c r="J1251" s="3" t="str" cm="1">
        <f t="array" ref="J125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251" s="3">
        <v>13</v>
      </c>
      <c r="L1251" s="3" t="str" cm="1">
        <f t="array" ref="L125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251" s="3">
        <v>16</v>
      </c>
      <c r="N1251" s="3" t="str" cm="1">
        <f t="array" ref="N125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51" s="3">
        <v>19</v>
      </c>
      <c r="P1251" s="3" t="str" cm="1">
        <f t="array" ref="P125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51" s="3">
        <v>15</v>
      </c>
      <c r="R1251" s="3" t="str" cm="1">
        <f t="array" ref="R125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51" s="3">
        <v>32</v>
      </c>
      <c r="T1251" s="3" t="str" cm="1">
        <f t="array" ref="T125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51" s="3">
        <v>11</v>
      </c>
      <c r="V1251" s="3" t="str" cm="1">
        <f t="array" ref="V125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251" s="3">
        <v>15</v>
      </c>
      <c r="X1251" s="3" t="str" cm="1">
        <f t="array" ref="X125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252" spans="1:24" x14ac:dyDescent="0.25">
      <c r="A1252" s="7">
        <v>562068254</v>
      </c>
      <c r="B1252" t="s">
        <v>299</v>
      </c>
      <c r="C1252" t="s">
        <v>310</v>
      </c>
      <c r="D1252" s="3">
        <v>4</v>
      </c>
      <c r="E1252" s="3">
        <v>107</v>
      </c>
      <c r="F1252" s="3">
        <v>166</v>
      </c>
      <c r="G1252" s="3">
        <v>2</v>
      </c>
      <c r="H1252" s="3" t="s">
        <v>8</v>
      </c>
      <c r="I1252" s="3">
        <v>13</v>
      </c>
      <c r="J1252" s="3" t="str" cm="1">
        <f t="array" ref="J125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252" s="3">
        <v>16</v>
      </c>
      <c r="L1252" s="3" t="str" cm="1">
        <f t="array" ref="L125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52" s="3">
        <v>15</v>
      </c>
      <c r="N1252" s="3" t="str" cm="1">
        <f t="array" ref="N125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52" s="3">
        <v>15</v>
      </c>
      <c r="P1252" s="3" t="str" cm="1">
        <f t="array" ref="P125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52" s="3">
        <v>13</v>
      </c>
      <c r="R1252" s="3" t="str" cm="1">
        <f t="array" ref="R125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52" s="3">
        <v>14</v>
      </c>
      <c r="T1252" s="3" t="str" cm="1">
        <f t="array" ref="T125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252" s="3">
        <v>1</v>
      </c>
      <c r="V1252" s="3" t="str" cm="1">
        <f t="array" ref="V125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52" s="3">
        <v>20</v>
      </c>
      <c r="X1252" s="3" t="str" cm="1">
        <f t="array" ref="X125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53" spans="1:24" x14ac:dyDescent="0.25">
      <c r="A1253" s="7">
        <v>562062968</v>
      </c>
      <c r="B1253" t="s">
        <v>299</v>
      </c>
      <c r="C1253" t="s">
        <v>300</v>
      </c>
      <c r="D1253" s="3">
        <v>1</v>
      </c>
      <c r="E1253" s="3">
        <v>192</v>
      </c>
      <c r="F1253" s="3">
        <v>213</v>
      </c>
      <c r="G1253" s="3">
        <v>4</v>
      </c>
      <c r="H1253" s="3" t="s">
        <v>6</v>
      </c>
      <c r="I1253" s="3">
        <v>31</v>
      </c>
      <c r="J1253" s="3" t="str" cm="1">
        <f t="array" ref="J125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253" s="3">
        <v>21</v>
      </c>
      <c r="L1253" s="3" t="str" cm="1">
        <f t="array" ref="L125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53" s="3">
        <v>18</v>
      </c>
      <c r="N1253" s="3" t="str" cm="1">
        <f t="array" ref="N125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53" s="3">
        <v>19</v>
      </c>
      <c r="P1253" s="3" t="str" cm="1">
        <f t="array" ref="P125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53" s="3">
        <v>22</v>
      </c>
      <c r="R1253" s="3" t="str" cm="1">
        <f t="array" ref="R125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53" s="3">
        <v>42</v>
      </c>
      <c r="T1253" s="3" t="str" cm="1">
        <f t="array" ref="T125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253" s="3">
        <v>14</v>
      </c>
      <c r="V1253" s="3" t="str" cm="1">
        <f t="array" ref="V125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53" s="3">
        <v>25</v>
      </c>
      <c r="X1253" s="3" t="str" cm="1">
        <f t="array" ref="X125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54" spans="1:24" x14ac:dyDescent="0.25">
      <c r="A1254" s="7">
        <v>561041813</v>
      </c>
      <c r="B1254" t="s">
        <v>299</v>
      </c>
      <c r="C1254" t="s">
        <v>301</v>
      </c>
      <c r="D1254" s="3">
        <v>1</v>
      </c>
      <c r="E1254" s="3">
        <v>174</v>
      </c>
      <c r="F1254" s="3">
        <v>213</v>
      </c>
      <c r="G1254" s="3">
        <v>4</v>
      </c>
      <c r="H1254" s="3" t="s">
        <v>6</v>
      </c>
      <c r="I1254" s="3">
        <v>24</v>
      </c>
      <c r="J1254" s="3" t="str" cm="1">
        <f t="array" ref="J125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54" s="3">
        <v>16</v>
      </c>
      <c r="L1254" s="3" t="str" cm="1">
        <f t="array" ref="L125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54" s="3">
        <v>17</v>
      </c>
      <c r="N1254" s="3" t="str" cm="1">
        <f t="array" ref="N125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54" s="3">
        <v>21</v>
      </c>
      <c r="P1254" s="3" t="str" cm="1">
        <f t="array" ref="P125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54" s="3">
        <v>20</v>
      </c>
      <c r="R1254" s="3" t="str" cm="1">
        <f t="array" ref="R125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54" s="3">
        <v>39</v>
      </c>
      <c r="T1254" s="3" t="str" cm="1">
        <f t="array" ref="T125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54" s="3">
        <v>13</v>
      </c>
      <c r="V1254" s="3" t="str" cm="1">
        <f t="array" ref="V125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54" s="3">
        <v>24</v>
      </c>
      <c r="X1254" s="3" t="str" cm="1">
        <f t="array" ref="X125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55" spans="1:24" x14ac:dyDescent="0.25">
      <c r="A1255" s="7">
        <v>560022141</v>
      </c>
      <c r="B1255" t="s">
        <v>299</v>
      </c>
      <c r="C1255" t="s">
        <v>302</v>
      </c>
      <c r="D1255" s="3">
        <v>1</v>
      </c>
      <c r="E1255" s="3">
        <v>175</v>
      </c>
      <c r="F1255" s="3">
        <v>213</v>
      </c>
      <c r="G1255" s="3">
        <v>4</v>
      </c>
      <c r="H1255" s="3" t="s">
        <v>6</v>
      </c>
      <c r="I1255" s="3">
        <v>28</v>
      </c>
      <c r="J1255" s="3" t="str" cm="1">
        <f t="array" ref="J125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255" s="3">
        <v>18</v>
      </c>
      <c r="L1255" s="3" t="str" cm="1">
        <f t="array" ref="L125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55" s="3">
        <v>17</v>
      </c>
      <c r="N1255" s="3" t="str" cm="1">
        <f t="array" ref="N125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55" s="3">
        <v>21</v>
      </c>
      <c r="P1255" s="3" t="str" cm="1">
        <f t="array" ref="P125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55" s="3">
        <v>20</v>
      </c>
      <c r="R1255" s="3" t="str" cm="1">
        <f t="array" ref="R125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55" s="3">
        <v>33</v>
      </c>
      <c r="T1255" s="3" t="str" cm="1">
        <f t="array" ref="T125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55" s="3">
        <v>12</v>
      </c>
      <c r="V1255" s="3" t="str" cm="1">
        <f t="array" ref="V125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55" s="3">
        <v>26</v>
      </c>
      <c r="X1255" s="3" t="str" cm="1">
        <f t="array" ref="X125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56" spans="1:24" x14ac:dyDescent="0.25">
      <c r="A1256" s="7">
        <v>560207350</v>
      </c>
      <c r="B1256" t="s">
        <v>299</v>
      </c>
      <c r="C1256" t="s">
        <v>303</v>
      </c>
      <c r="D1256" s="3">
        <v>1</v>
      </c>
      <c r="E1256" s="3">
        <v>198</v>
      </c>
      <c r="F1256" s="3">
        <v>213</v>
      </c>
      <c r="G1256" s="3">
        <v>4</v>
      </c>
      <c r="H1256" s="3" t="s">
        <v>6</v>
      </c>
      <c r="I1256" s="3">
        <v>28</v>
      </c>
      <c r="J1256" s="3" t="str" cm="1">
        <f t="array" ref="J125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256" s="3">
        <v>21</v>
      </c>
      <c r="L1256" s="3" t="str" cm="1">
        <f t="array" ref="L125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56" s="3">
        <v>16</v>
      </c>
      <c r="N1256" s="3" t="str" cm="1">
        <f t="array" ref="N125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56" s="3">
        <v>21</v>
      </c>
      <c r="P1256" s="3" t="str" cm="1">
        <f t="array" ref="P125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56" s="3">
        <v>22</v>
      </c>
      <c r="R1256" s="3" t="str" cm="1">
        <f t="array" ref="R125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56" s="3">
        <v>48</v>
      </c>
      <c r="T1256" s="3" t="str" cm="1">
        <f t="array" ref="T125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256" s="3">
        <v>14</v>
      </c>
      <c r="V1256" s="3" t="str" cm="1">
        <f t="array" ref="V125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56" s="3">
        <v>28</v>
      </c>
      <c r="X1256" s="3" t="str" cm="1">
        <f t="array" ref="X125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57" spans="1:24" x14ac:dyDescent="0.25">
      <c r="A1257" s="7">
        <v>561056538</v>
      </c>
      <c r="B1257" t="s">
        <v>299</v>
      </c>
      <c r="C1257" t="s">
        <v>304</v>
      </c>
      <c r="D1257" s="3">
        <v>1</v>
      </c>
      <c r="E1257" s="3">
        <v>193</v>
      </c>
      <c r="F1257" s="3">
        <v>213</v>
      </c>
      <c r="G1257" s="3">
        <v>4</v>
      </c>
      <c r="H1257" s="3" t="s">
        <v>6</v>
      </c>
      <c r="I1257" s="3">
        <v>30</v>
      </c>
      <c r="J1257" s="3" t="str" cm="1">
        <f t="array" ref="J125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257" s="3">
        <v>21</v>
      </c>
      <c r="L1257" s="3" t="str" cm="1">
        <f t="array" ref="L125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57" s="3">
        <v>18</v>
      </c>
      <c r="N1257" s="3" t="str" cm="1">
        <f t="array" ref="N125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57" s="3">
        <v>20</v>
      </c>
      <c r="P1257" s="3" t="str" cm="1">
        <f t="array" ref="P125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57" s="3">
        <v>20</v>
      </c>
      <c r="R1257" s="3" t="str" cm="1">
        <f t="array" ref="R125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57" s="3">
        <v>43</v>
      </c>
      <c r="T1257" s="3" t="str" cm="1">
        <f t="array" ref="T125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257" s="3">
        <v>12</v>
      </c>
      <c r="V1257" s="3" t="str" cm="1">
        <f t="array" ref="V125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57" s="3">
        <v>29</v>
      </c>
      <c r="X1257" s="3" t="str" cm="1">
        <f t="array" ref="X125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58" spans="1:24" x14ac:dyDescent="0.25">
      <c r="A1258" s="7">
        <v>562066480</v>
      </c>
      <c r="B1258" t="s">
        <v>299</v>
      </c>
      <c r="C1258" t="s">
        <v>305</v>
      </c>
      <c r="D1258" s="3">
        <v>1</v>
      </c>
      <c r="E1258" s="3">
        <v>160</v>
      </c>
      <c r="F1258" s="3">
        <v>213</v>
      </c>
      <c r="G1258" s="3">
        <v>3</v>
      </c>
      <c r="H1258" s="3" t="s">
        <v>5</v>
      </c>
      <c r="I1258" s="3">
        <v>19</v>
      </c>
      <c r="J1258" s="3" t="str" cm="1">
        <f t="array" ref="J125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58" s="3">
        <v>14</v>
      </c>
      <c r="L1258" s="3" t="str" cm="1">
        <f t="array" ref="L125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258" s="3">
        <v>18</v>
      </c>
      <c r="N1258" s="3" t="str" cm="1">
        <f t="array" ref="N125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58" s="3">
        <v>20</v>
      </c>
      <c r="P1258" s="3" t="str" cm="1">
        <f t="array" ref="P125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58" s="3">
        <v>21</v>
      </c>
      <c r="R1258" s="3" t="str" cm="1">
        <f t="array" ref="R125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58" s="3">
        <v>33</v>
      </c>
      <c r="T1258" s="3" t="str" cm="1">
        <f t="array" ref="T125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58" s="3">
        <v>12</v>
      </c>
      <c r="V1258" s="3" t="str" cm="1">
        <f t="array" ref="V125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58" s="3">
        <v>23</v>
      </c>
      <c r="X1258" s="3" t="str" cm="1">
        <f t="array" ref="X125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59" spans="1:24" x14ac:dyDescent="0.25">
      <c r="A1259" s="7">
        <v>561054001</v>
      </c>
      <c r="B1259" t="s">
        <v>299</v>
      </c>
      <c r="C1259" t="s">
        <v>306</v>
      </c>
      <c r="D1259" s="3">
        <v>1</v>
      </c>
      <c r="E1259" s="3">
        <v>196</v>
      </c>
      <c r="F1259" s="3">
        <v>213</v>
      </c>
      <c r="G1259" s="3">
        <v>4</v>
      </c>
      <c r="H1259" s="3" t="s">
        <v>6</v>
      </c>
      <c r="I1259" s="3">
        <v>31</v>
      </c>
      <c r="J1259" s="3" t="str" cm="1">
        <f t="array" ref="J125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259" s="3">
        <v>20</v>
      </c>
      <c r="L1259" s="3" t="str" cm="1">
        <f t="array" ref="L125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59" s="3">
        <v>18</v>
      </c>
      <c r="N1259" s="3" t="str" cm="1">
        <f t="array" ref="N125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59" s="3">
        <v>18</v>
      </c>
      <c r="P1259" s="3" t="str" cm="1">
        <f t="array" ref="P125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59" s="3">
        <v>22</v>
      </c>
      <c r="R1259" s="3" t="str" cm="1">
        <f t="array" ref="R125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59" s="3">
        <v>46</v>
      </c>
      <c r="T1259" s="3" t="str" cm="1">
        <f t="array" ref="T125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259" s="3">
        <v>14</v>
      </c>
      <c r="V1259" s="3" t="str" cm="1">
        <f t="array" ref="V125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59" s="3">
        <v>27</v>
      </c>
      <c r="X1259" s="3" t="str" cm="1">
        <f t="array" ref="X125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60" spans="1:24" x14ac:dyDescent="0.25">
      <c r="A1260" s="7">
        <v>562062982</v>
      </c>
      <c r="B1260" t="s">
        <v>299</v>
      </c>
      <c r="C1260" t="s">
        <v>307</v>
      </c>
      <c r="D1260" s="3">
        <v>1</v>
      </c>
      <c r="E1260" s="3">
        <v>165</v>
      </c>
      <c r="F1260" s="3">
        <v>213</v>
      </c>
      <c r="G1260" s="3">
        <v>3</v>
      </c>
      <c r="H1260" s="3" t="s">
        <v>5</v>
      </c>
      <c r="I1260" s="3">
        <v>19</v>
      </c>
      <c r="J1260" s="3" t="str" cm="1">
        <f t="array" ref="J126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60" s="3">
        <v>16</v>
      </c>
      <c r="L1260" s="3" t="str" cm="1">
        <f t="array" ref="L126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60" s="3">
        <v>17</v>
      </c>
      <c r="N1260" s="3" t="str" cm="1">
        <f t="array" ref="N126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60" s="3">
        <v>21</v>
      </c>
      <c r="P1260" s="3" t="str" cm="1">
        <f t="array" ref="P126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60" s="3">
        <v>22</v>
      </c>
      <c r="R1260" s="3" t="str" cm="1">
        <f t="array" ref="R126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60" s="3">
        <v>39</v>
      </c>
      <c r="T1260" s="3" t="str" cm="1">
        <f t="array" ref="T126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60" s="3">
        <v>10</v>
      </c>
      <c r="V1260" s="3" t="str" cm="1">
        <f t="array" ref="V126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260" s="3">
        <v>21</v>
      </c>
      <c r="X1260" s="3" t="str" cm="1">
        <f t="array" ref="X126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61" spans="1:24" x14ac:dyDescent="0.25">
      <c r="A1261" s="7">
        <v>562063016</v>
      </c>
      <c r="B1261" t="s">
        <v>299</v>
      </c>
      <c r="C1261" t="s">
        <v>308</v>
      </c>
      <c r="D1261" s="3">
        <v>1</v>
      </c>
      <c r="E1261" s="3">
        <v>197</v>
      </c>
      <c r="F1261" s="3">
        <v>213</v>
      </c>
      <c r="G1261" s="3">
        <v>4</v>
      </c>
      <c r="H1261" s="3" t="s">
        <v>6</v>
      </c>
      <c r="I1261" s="3">
        <v>28</v>
      </c>
      <c r="J1261" s="3" t="str" cm="1">
        <f t="array" ref="J126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261" s="3">
        <v>21</v>
      </c>
      <c r="L1261" s="3" t="str" cm="1">
        <f t="array" ref="L126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61" s="3">
        <v>19</v>
      </c>
      <c r="N1261" s="3" t="str" cm="1">
        <f t="array" ref="N126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61" s="3">
        <v>21</v>
      </c>
      <c r="P1261" s="3" t="str" cm="1">
        <f t="array" ref="P126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61" s="3">
        <v>23</v>
      </c>
      <c r="R1261" s="3" t="str" cm="1">
        <f t="array" ref="R126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61" s="3">
        <v>42</v>
      </c>
      <c r="T1261" s="3" t="str" cm="1">
        <f t="array" ref="T126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261" s="3">
        <v>14</v>
      </c>
      <c r="V1261" s="3" t="str" cm="1">
        <f t="array" ref="V126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61" s="3">
        <v>29</v>
      </c>
      <c r="X1261" s="3" t="str" cm="1">
        <f t="array" ref="X126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62" spans="1:24" x14ac:dyDescent="0.25">
      <c r="A1262" s="7">
        <v>562062950</v>
      </c>
      <c r="B1262" t="s">
        <v>299</v>
      </c>
      <c r="C1262" t="s">
        <v>309</v>
      </c>
      <c r="D1262" s="3">
        <v>1</v>
      </c>
      <c r="E1262" s="3">
        <v>182</v>
      </c>
      <c r="F1262" s="3">
        <v>213</v>
      </c>
      <c r="G1262" s="3">
        <v>4</v>
      </c>
      <c r="H1262" s="3" t="s">
        <v>6</v>
      </c>
      <c r="I1262" s="3">
        <v>24</v>
      </c>
      <c r="J1262" s="3" t="str" cm="1">
        <f t="array" ref="J126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62" s="3">
        <v>20</v>
      </c>
      <c r="L1262" s="3" t="str" cm="1">
        <f t="array" ref="L126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62" s="3">
        <v>16</v>
      </c>
      <c r="N1262" s="3" t="str" cm="1">
        <f t="array" ref="N126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62" s="3">
        <v>19</v>
      </c>
      <c r="P1262" s="3" t="str" cm="1">
        <f t="array" ref="P126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62" s="3">
        <v>22</v>
      </c>
      <c r="R1262" s="3" t="str" cm="1">
        <f t="array" ref="R126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62" s="3">
        <v>46</v>
      </c>
      <c r="T1262" s="3" t="str" cm="1">
        <f t="array" ref="T126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262" s="3">
        <v>13</v>
      </c>
      <c r="V1262" s="3" t="str" cm="1">
        <f t="array" ref="V126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62" s="3">
        <v>22</v>
      </c>
      <c r="X1262" s="3" t="str" cm="1">
        <f t="array" ref="X126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63" spans="1:24" x14ac:dyDescent="0.25">
      <c r="A1263" s="7">
        <v>562068102</v>
      </c>
      <c r="B1263" t="s">
        <v>299</v>
      </c>
      <c r="C1263" t="s">
        <v>311</v>
      </c>
      <c r="D1263" s="3">
        <v>1</v>
      </c>
      <c r="E1263" s="3">
        <v>145</v>
      </c>
      <c r="F1263" s="3">
        <v>213</v>
      </c>
      <c r="G1263" s="3">
        <v>1</v>
      </c>
      <c r="H1263" s="3" t="s">
        <v>7</v>
      </c>
      <c r="I1263" s="3">
        <v>19</v>
      </c>
      <c r="J1263" s="3" t="str" cm="1">
        <f t="array" ref="J126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63" s="3">
        <v>17</v>
      </c>
      <c r="L1263" s="3" t="str" cm="1">
        <f t="array" ref="L126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63" s="3">
        <v>17</v>
      </c>
      <c r="N1263" s="3" t="str" cm="1">
        <f t="array" ref="N126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63" s="3">
        <v>17</v>
      </c>
      <c r="P1263" s="3" t="str" cm="1">
        <f t="array" ref="P126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63" s="3">
        <v>18</v>
      </c>
      <c r="R1263" s="3" t="str" cm="1">
        <f t="array" ref="R126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63" s="3">
        <v>37</v>
      </c>
      <c r="T1263" s="3" t="str" cm="1">
        <f t="array" ref="T126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63" s="3">
        <v>0</v>
      </c>
      <c r="V1263" s="3" t="str" cm="1">
        <f t="array" ref="V126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Ниже базового</v>
      </c>
      <c r="W1263" s="3">
        <v>20</v>
      </c>
      <c r="X1263" s="3" t="str" cm="1">
        <f t="array" ref="X126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64" spans="1:24" x14ac:dyDescent="0.25">
      <c r="A1264" s="7">
        <v>561058158</v>
      </c>
      <c r="B1264" t="s">
        <v>299</v>
      </c>
      <c r="C1264" t="s">
        <v>312</v>
      </c>
      <c r="D1264" s="3">
        <v>17</v>
      </c>
      <c r="E1264" s="3">
        <v>157</v>
      </c>
      <c r="F1264" s="3">
        <v>208</v>
      </c>
      <c r="G1264" s="3">
        <v>3</v>
      </c>
      <c r="H1264" s="3" t="s">
        <v>5</v>
      </c>
      <c r="I1264" s="3">
        <v>22</v>
      </c>
      <c r="J1264" s="3" t="str" cm="1">
        <f t="array" ref="J126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64" s="3">
        <v>19</v>
      </c>
      <c r="L1264" s="3" t="str" cm="1">
        <f t="array" ref="L126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64" s="3">
        <v>16</v>
      </c>
      <c r="N1264" s="3" t="str" cm="1">
        <f t="array" ref="N126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64" s="3">
        <v>17</v>
      </c>
      <c r="P1264" s="3" t="str" cm="1">
        <f t="array" ref="P126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64" s="3">
        <v>19</v>
      </c>
      <c r="R1264" s="3" t="str" cm="1">
        <f t="array" ref="R126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64" s="3">
        <v>35</v>
      </c>
      <c r="T1264" s="3" t="str" cm="1">
        <f t="array" ref="T126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64" s="3">
        <v>12</v>
      </c>
      <c r="V1264" s="3" t="str" cm="1">
        <f t="array" ref="V126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64" s="3">
        <v>17</v>
      </c>
      <c r="X1264" s="3" t="str" cm="1">
        <f t="array" ref="X126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65" spans="1:24" x14ac:dyDescent="0.25">
      <c r="A1265" s="7">
        <v>562066722</v>
      </c>
      <c r="B1265" t="s">
        <v>299</v>
      </c>
      <c r="C1265" t="s">
        <v>313</v>
      </c>
      <c r="D1265" s="3">
        <v>1</v>
      </c>
      <c r="E1265" s="3">
        <v>186</v>
      </c>
      <c r="F1265" s="3">
        <v>213</v>
      </c>
      <c r="G1265" s="3">
        <v>4</v>
      </c>
      <c r="H1265" s="3" t="s">
        <v>6</v>
      </c>
      <c r="I1265" s="3">
        <v>27</v>
      </c>
      <c r="J1265" s="3" t="str" cm="1">
        <f t="array" ref="J126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265" s="3">
        <v>19</v>
      </c>
      <c r="L1265" s="3" t="str" cm="1">
        <f t="array" ref="L126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65" s="3">
        <v>18</v>
      </c>
      <c r="N1265" s="3" t="str" cm="1">
        <f t="array" ref="N126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65" s="3">
        <v>19</v>
      </c>
      <c r="P1265" s="3" t="str" cm="1">
        <f t="array" ref="P126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65" s="3">
        <v>22</v>
      </c>
      <c r="R1265" s="3" t="str" cm="1">
        <f t="array" ref="R126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65" s="3">
        <v>43</v>
      </c>
      <c r="T1265" s="3" t="str" cm="1">
        <f t="array" ref="T126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265" s="3">
        <v>12</v>
      </c>
      <c r="V1265" s="3" t="str" cm="1">
        <f t="array" ref="V126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65" s="3">
        <v>26</v>
      </c>
      <c r="X1265" s="3" t="str" cm="1">
        <f t="array" ref="X126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66" spans="1:24" x14ac:dyDescent="0.25">
      <c r="A1266" s="7">
        <v>560021645</v>
      </c>
      <c r="B1266" t="s">
        <v>299</v>
      </c>
      <c r="C1266" t="s">
        <v>314</v>
      </c>
      <c r="D1266" s="3">
        <v>1</v>
      </c>
      <c r="E1266" s="3">
        <v>192</v>
      </c>
      <c r="F1266" s="3">
        <v>213</v>
      </c>
      <c r="G1266" s="3">
        <v>4</v>
      </c>
      <c r="H1266" s="3" t="s">
        <v>6</v>
      </c>
      <c r="I1266" s="3">
        <v>29</v>
      </c>
      <c r="J1266" s="3" t="str" cm="1">
        <f t="array" ref="J126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266" s="3">
        <v>18</v>
      </c>
      <c r="L1266" s="3" t="str" cm="1">
        <f t="array" ref="L126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66" s="3">
        <v>19</v>
      </c>
      <c r="N1266" s="3" t="str" cm="1">
        <f t="array" ref="N126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66" s="3">
        <v>21</v>
      </c>
      <c r="P1266" s="3" t="str" cm="1">
        <f t="array" ref="P126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66" s="3">
        <v>22</v>
      </c>
      <c r="R1266" s="3" t="str" cm="1">
        <f t="array" ref="R126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66" s="3">
        <v>43</v>
      </c>
      <c r="T1266" s="3" t="str" cm="1">
        <f t="array" ref="T126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266" s="3">
        <v>14</v>
      </c>
      <c r="V1266" s="3" t="str" cm="1">
        <f t="array" ref="V126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66" s="3">
        <v>26</v>
      </c>
      <c r="X1266" s="3" t="str" cm="1">
        <f t="array" ref="X126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67" spans="1:24" x14ac:dyDescent="0.25">
      <c r="A1267" s="7">
        <v>560022085</v>
      </c>
      <c r="B1267" t="s">
        <v>299</v>
      </c>
      <c r="C1267" t="s">
        <v>315</v>
      </c>
      <c r="D1267" s="3">
        <v>1</v>
      </c>
      <c r="E1267" s="3">
        <v>179</v>
      </c>
      <c r="F1267" s="3">
        <v>213</v>
      </c>
      <c r="G1267" s="3">
        <v>4</v>
      </c>
      <c r="H1267" s="3" t="s">
        <v>6</v>
      </c>
      <c r="I1267" s="3">
        <v>28</v>
      </c>
      <c r="J1267" s="3" t="str" cm="1">
        <f t="array" ref="J126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267" s="3">
        <v>18</v>
      </c>
      <c r="L1267" s="3" t="str" cm="1">
        <f t="array" ref="L126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67" s="3">
        <v>18</v>
      </c>
      <c r="N1267" s="3" t="str" cm="1">
        <f t="array" ref="N126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67" s="3">
        <v>20</v>
      </c>
      <c r="P1267" s="3" t="str" cm="1">
        <f t="array" ref="P126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67" s="3">
        <v>19</v>
      </c>
      <c r="R1267" s="3" t="str" cm="1">
        <f t="array" ref="R126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67" s="3">
        <v>37</v>
      </c>
      <c r="T1267" s="3" t="str" cm="1">
        <f t="array" ref="T126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67" s="3">
        <v>13</v>
      </c>
      <c r="V1267" s="3" t="str" cm="1">
        <f t="array" ref="V126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67" s="3">
        <v>26</v>
      </c>
      <c r="X1267" s="3" t="str" cm="1">
        <f t="array" ref="X126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68" spans="1:24" x14ac:dyDescent="0.25">
      <c r="A1268" s="7">
        <v>562066169</v>
      </c>
      <c r="B1268" t="s">
        <v>299</v>
      </c>
      <c r="C1268" t="s">
        <v>316</v>
      </c>
      <c r="D1268" s="3">
        <v>1</v>
      </c>
      <c r="E1268" s="3">
        <v>178</v>
      </c>
      <c r="F1268" s="3">
        <v>213</v>
      </c>
      <c r="G1268" s="3">
        <v>4</v>
      </c>
      <c r="H1268" s="3" t="s">
        <v>6</v>
      </c>
      <c r="I1268" s="3">
        <v>28</v>
      </c>
      <c r="J1268" s="3" t="str" cm="1">
        <f t="array" ref="J126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268" s="3">
        <v>18</v>
      </c>
      <c r="L1268" s="3" t="str" cm="1">
        <f t="array" ref="L126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68" s="3">
        <v>19</v>
      </c>
      <c r="N1268" s="3" t="str" cm="1">
        <f t="array" ref="N126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68" s="3">
        <v>18</v>
      </c>
      <c r="P1268" s="3" t="str" cm="1">
        <f t="array" ref="P126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68" s="3">
        <v>19</v>
      </c>
      <c r="R1268" s="3" t="str" cm="1">
        <f t="array" ref="R126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68" s="3">
        <v>37</v>
      </c>
      <c r="T1268" s="3" t="str" cm="1">
        <f t="array" ref="T126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68" s="3">
        <v>13</v>
      </c>
      <c r="V1268" s="3" t="str" cm="1">
        <f t="array" ref="V126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68" s="3">
        <v>26</v>
      </c>
      <c r="X1268" s="3" t="str" cm="1">
        <f t="array" ref="X126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69" spans="1:24" x14ac:dyDescent="0.25">
      <c r="A1269" s="7">
        <v>562062943</v>
      </c>
      <c r="B1269" t="s">
        <v>299</v>
      </c>
      <c r="C1269" t="s">
        <v>317</v>
      </c>
      <c r="D1269" s="3">
        <v>1</v>
      </c>
      <c r="E1269" s="3">
        <v>195</v>
      </c>
      <c r="F1269" s="3">
        <v>213</v>
      </c>
      <c r="G1269" s="3">
        <v>4</v>
      </c>
      <c r="H1269" s="3" t="s">
        <v>6</v>
      </c>
      <c r="I1269" s="3">
        <v>31</v>
      </c>
      <c r="J1269" s="3" t="str" cm="1">
        <f t="array" ref="J126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269" s="3">
        <v>21</v>
      </c>
      <c r="L1269" s="3" t="str" cm="1">
        <f t="array" ref="L126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69" s="3">
        <v>19</v>
      </c>
      <c r="N1269" s="3" t="str" cm="1">
        <f t="array" ref="N126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69" s="3">
        <v>21</v>
      </c>
      <c r="P1269" s="3" t="str" cm="1">
        <f t="array" ref="P126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69" s="3">
        <v>21</v>
      </c>
      <c r="R1269" s="3" t="str" cm="1">
        <f t="array" ref="R126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69" s="3">
        <v>40</v>
      </c>
      <c r="T1269" s="3" t="str" cm="1">
        <f t="array" ref="T126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269" s="3">
        <v>14</v>
      </c>
      <c r="V1269" s="3" t="str" cm="1">
        <f t="array" ref="V126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69" s="3">
        <v>28</v>
      </c>
      <c r="X1269" s="3" t="str" cm="1">
        <f t="array" ref="X126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70" spans="1:24" x14ac:dyDescent="0.25">
      <c r="A1270" s="7">
        <v>560033785</v>
      </c>
      <c r="B1270" t="s">
        <v>299</v>
      </c>
      <c r="C1270" t="s">
        <v>318</v>
      </c>
      <c r="D1270" s="3">
        <v>1</v>
      </c>
      <c r="E1270" s="3">
        <v>181</v>
      </c>
      <c r="F1270" s="3">
        <v>213</v>
      </c>
      <c r="G1270" s="3">
        <v>4</v>
      </c>
      <c r="H1270" s="3" t="s">
        <v>6</v>
      </c>
      <c r="I1270" s="3">
        <v>27</v>
      </c>
      <c r="J1270" s="3" t="str" cm="1">
        <f t="array" ref="J127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270" s="3">
        <v>16</v>
      </c>
      <c r="L1270" s="3" t="str" cm="1">
        <f t="array" ref="L127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70" s="3">
        <v>18</v>
      </c>
      <c r="N1270" s="3" t="str" cm="1">
        <f t="array" ref="N127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70" s="3">
        <v>19</v>
      </c>
      <c r="P1270" s="3" t="str" cm="1">
        <f t="array" ref="P127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70" s="3">
        <v>21</v>
      </c>
      <c r="R1270" s="3" t="str" cm="1">
        <f t="array" ref="R127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70" s="3">
        <v>43</v>
      </c>
      <c r="T1270" s="3" t="str" cm="1">
        <f t="array" ref="T127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270" s="3">
        <v>12</v>
      </c>
      <c r="V1270" s="3" t="str" cm="1">
        <f t="array" ref="V127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70" s="3">
        <v>25</v>
      </c>
      <c r="X1270" s="3" t="str" cm="1">
        <f t="array" ref="X127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71" spans="1:24" x14ac:dyDescent="0.25">
      <c r="A1271" s="7">
        <v>562066994</v>
      </c>
      <c r="B1271" t="s">
        <v>299</v>
      </c>
      <c r="C1271" t="s">
        <v>319</v>
      </c>
      <c r="D1271" s="3">
        <v>1</v>
      </c>
      <c r="E1271" s="3">
        <v>176</v>
      </c>
      <c r="F1271" s="3">
        <v>213</v>
      </c>
      <c r="G1271" s="3">
        <v>4</v>
      </c>
      <c r="H1271" s="3" t="s">
        <v>6</v>
      </c>
      <c r="I1271" s="3">
        <v>22</v>
      </c>
      <c r="J1271" s="3" t="str" cm="1">
        <f t="array" ref="J127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71" s="3">
        <v>18</v>
      </c>
      <c r="L1271" s="3" t="str" cm="1">
        <f t="array" ref="L127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71" s="3">
        <v>18</v>
      </c>
      <c r="N1271" s="3" t="str" cm="1">
        <f t="array" ref="N127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71" s="3">
        <v>20</v>
      </c>
      <c r="P1271" s="3" t="str" cm="1">
        <f t="array" ref="P127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71" s="3">
        <v>22</v>
      </c>
      <c r="R1271" s="3" t="str" cm="1">
        <f t="array" ref="R127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71" s="3">
        <v>39</v>
      </c>
      <c r="T1271" s="3" t="str" cm="1">
        <f t="array" ref="T127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71" s="3">
        <v>12</v>
      </c>
      <c r="V1271" s="3" t="str" cm="1">
        <f t="array" ref="V127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71" s="3">
        <v>25</v>
      </c>
      <c r="X1271" s="3" t="str" cm="1">
        <f t="array" ref="X127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72" spans="1:24" x14ac:dyDescent="0.25">
      <c r="A1272" s="7">
        <v>561053216</v>
      </c>
      <c r="B1272" t="s">
        <v>299</v>
      </c>
      <c r="C1272" t="s">
        <v>320</v>
      </c>
      <c r="D1272" s="3">
        <v>1</v>
      </c>
      <c r="E1272" s="3">
        <v>195</v>
      </c>
      <c r="F1272" s="3">
        <v>213</v>
      </c>
      <c r="G1272" s="3">
        <v>4</v>
      </c>
      <c r="H1272" s="3" t="s">
        <v>6</v>
      </c>
      <c r="I1272" s="3">
        <v>30</v>
      </c>
      <c r="J1272" s="3" t="str" cm="1">
        <f t="array" ref="J127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272" s="3">
        <v>18</v>
      </c>
      <c r="L1272" s="3" t="str" cm="1">
        <f t="array" ref="L127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72" s="3">
        <v>18</v>
      </c>
      <c r="N1272" s="3" t="str" cm="1">
        <f t="array" ref="N127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72" s="3">
        <v>20</v>
      </c>
      <c r="P1272" s="3" t="str" cm="1">
        <f t="array" ref="P127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72" s="3">
        <v>23</v>
      </c>
      <c r="R1272" s="3" t="str" cm="1">
        <f t="array" ref="R127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72" s="3">
        <v>46</v>
      </c>
      <c r="T1272" s="3" t="str" cm="1">
        <f t="array" ref="T127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272" s="3">
        <v>13</v>
      </c>
      <c r="V1272" s="3" t="str" cm="1">
        <f t="array" ref="V127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72" s="3">
        <v>27</v>
      </c>
      <c r="X1272" s="3" t="str" cm="1">
        <f t="array" ref="X127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73" spans="1:24" x14ac:dyDescent="0.25">
      <c r="A1273" s="7">
        <v>562062911</v>
      </c>
      <c r="B1273" t="s">
        <v>299</v>
      </c>
      <c r="C1273" t="s">
        <v>321</v>
      </c>
      <c r="D1273" s="3">
        <v>1</v>
      </c>
      <c r="E1273" s="3">
        <v>185</v>
      </c>
      <c r="F1273" s="3">
        <v>213</v>
      </c>
      <c r="G1273" s="3">
        <v>4</v>
      </c>
      <c r="H1273" s="3" t="s">
        <v>6</v>
      </c>
      <c r="I1273" s="3">
        <v>26</v>
      </c>
      <c r="J1273" s="3" t="str" cm="1">
        <f t="array" ref="J127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73" s="3">
        <v>21</v>
      </c>
      <c r="L1273" s="3" t="str" cm="1">
        <f t="array" ref="L127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73" s="3">
        <v>18</v>
      </c>
      <c r="N1273" s="3" t="str" cm="1">
        <f t="array" ref="N127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73" s="3">
        <v>20</v>
      </c>
      <c r="P1273" s="3" t="str" cm="1">
        <f t="array" ref="P127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73" s="3">
        <v>22</v>
      </c>
      <c r="R1273" s="3" t="str" cm="1">
        <f t="array" ref="R127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73" s="3">
        <v>38</v>
      </c>
      <c r="T1273" s="3" t="str" cm="1">
        <f t="array" ref="T127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73" s="3">
        <v>14</v>
      </c>
      <c r="V1273" s="3" t="str" cm="1">
        <f t="array" ref="V127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73" s="3">
        <v>26</v>
      </c>
      <c r="X1273" s="3" t="str" cm="1">
        <f t="array" ref="X127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74" spans="1:24" x14ac:dyDescent="0.25">
      <c r="A1274" s="7">
        <v>561042246</v>
      </c>
      <c r="B1274" t="s">
        <v>299</v>
      </c>
      <c r="C1274" t="s">
        <v>322</v>
      </c>
      <c r="D1274" s="3">
        <v>1</v>
      </c>
      <c r="E1274" s="3">
        <v>185</v>
      </c>
      <c r="F1274" s="3">
        <v>213</v>
      </c>
      <c r="G1274" s="3">
        <v>4</v>
      </c>
      <c r="H1274" s="3" t="s">
        <v>6</v>
      </c>
      <c r="I1274" s="3">
        <v>26</v>
      </c>
      <c r="J1274" s="3" t="str" cm="1">
        <f t="array" ref="J127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74" s="3">
        <v>15</v>
      </c>
      <c r="L1274" s="3" t="str" cm="1">
        <f t="array" ref="L127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274" s="3">
        <v>17</v>
      </c>
      <c r="N1274" s="3" t="str" cm="1">
        <f t="array" ref="N127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74" s="3">
        <v>21</v>
      </c>
      <c r="P1274" s="3" t="str" cm="1">
        <f t="array" ref="P127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74" s="3">
        <v>22</v>
      </c>
      <c r="R1274" s="3" t="str" cm="1">
        <f t="array" ref="R127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74" s="3">
        <v>44</v>
      </c>
      <c r="T1274" s="3" t="str" cm="1">
        <f t="array" ref="T127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274" s="3">
        <v>13</v>
      </c>
      <c r="V1274" s="3" t="str" cm="1">
        <f t="array" ref="V127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74" s="3">
        <v>27</v>
      </c>
      <c r="X1274" s="3" t="str" cm="1">
        <f t="array" ref="X127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75" spans="1:24" x14ac:dyDescent="0.25">
      <c r="A1275" s="7">
        <v>560020338</v>
      </c>
      <c r="B1275" t="s">
        <v>299</v>
      </c>
      <c r="C1275" t="s">
        <v>328</v>
      </c>
      <c r="D1275" s="3">
        <v>1</v>
      </c>
      <c r="E1275" s="3">
        <v>44</v>
      </c>
      <c r="F1275" s="3">
        <v>213</v>
      </c>
      <c r="G1275" s="3">
        <v>1</v>
      </c>
      <c r="H1275" s="3" t="s">
        <v>7</v>
      </c>
      <c r="I1275" s="3">
        <v>15</v>
      </c>
      <c r="J1275" s="3" t="str" cm="1">
        <f t="array" ref="J127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275" s="3">
        <v>16</v>
      </c>
      <c r="L1275" s="3" t="str" cm="1">
        <f t="array" ref="L127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75" s="3">
        <v>0</v>
      </c>
      <c r="N1275" s="3" t="str" cm="1">
        <f t="array" ref="N127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1275" s="3">
        <v>0</v>
      </c>
      <c r="P1275" s="3" t="str" cm="1">
        <f t="array" ref="P127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Ниже базового</v>
      </c>
      <c r="Q1275" s="3">
        <v>0</v>
      </c>
      <c r="R1275" s="3" t="str" cm="1">
        <f t="array" ref="R127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Ниже базового</v>
      </c>
      <c r="S1275" s="3">
        <v>0</v>
      </c>
      <c r="T1275" s="3" t="str" cm="1">
        <f t="array" ref="T127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1275" s="3">
        <v>0</v>
      </c>
      <c r="V1275" s="3" t="str" cm="1">
        <f t="array" ref="V127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Ниже базового</v>
      </c>
      <c r="W1275" s="3">
        <v>13</v>
      </c>
      <c r="X1275" s="3" t="str" cm="1">
        <f t="array" ref="X127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276" spans="1:24" x14ac:dyDescent="0.25">
      <c r="A1276" s="7">
        <v>561041845</v>
      </c>
      <c r="B1276" t="s">
        <v>299</v>
      </c>
      <c r="C1276" t="s">
        <v>323</v>
      </c>
      <c r="D1276" s="3">
        <v>3</v>
      </c>
      <c r="E1276" s="3">
        <v>140</v>
      </c>
      <c r="F1276" s="3">
        <v>182</v>
      </c>
      <c r="G1276" s="3">
        <v>2</v>
      </c>
      <c r="H1276" s="3" t="s">
        <v>8</v>
      </c>
      <c r="I1276" s="3">
        <v>26</v>
      </c>
      <c r="J1276" s="3" t="str" cm="1">
        <f t="array" ref="J127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276" s="3">
        <v>19</v>
      </c>
      <c r="L1276" s="3" t="str" cm="1">
        <f t="array" ref="L127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76" s="3">
        <v>14</v>
      </c>
      <c r="N1276" s="3" t="str" cm="1">
        <f t="array" ref="N127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76" s="3">
        <v>15</v>
      </c>
      <c r="P1276" s="3" t="str" cm="1">
        <f t="array" ref="P127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76" s="3">
        <v>14</v>
      </c>
      <c r="R1276" s="3" t="str" cm="1">
        <f t="array" ref="R127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76" s="3">
        <v>27</v>
      </c>
      <c r="T1276" s="3" t="str" cm="1">
        <f t="array" ref="T127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76" s="3">
        <v>0</v>
      </c>
      <c r="V1276" s="3" t="str" cm="1">
        <f t="array" ref="V127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276" s="3">
        <v>25</v>
      </c>
      <c r="X1276" s="3" t="str" cm="1">
        <f t="array" ref="X127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77" spans="1:24" x14ac:dyDescent="0.25">
      <c r="A1277" s="7">
        <v>560034820</v>
      </c>
      <c r="B1277" t="s">
        <v>299</v>
      </c>
      <c r="C1277" t="s">
        <v>324</v>
      </c>
      <c r="D1277" s="3">
        <v>3</v>
      </c>
      <c r="E1277" s="3">
        <v>148</v>
      </c>
      <c r="F1277" s="3">
        <v>182</v>
      </c>
      <c r="G1277" s="3">
        <v>2</v>
      </c>
      <c r="H1277" s="3" t="s">
        <v>8</v>
      </c>
      <c r="I1277" s="3">
        <v>24</v>
      </c>
      <c r="J1277" s="3" t="str" cm="1">
        <f t="array" ref="J127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77" s="3">
        <v>19</v>
      </c>
      <c r="L1277" s="3" t="str" cm="1">
        <f t="array" ref="L127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77" s="3">
        <v>16</v>
      </c>
      <c r="N1277" s="3" t="str" cm="1">
        <f t="array" ref="N127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77" s="3">
        <v>19</v>
      </c>
      <c r="P1277" s="3" t="str" cm="1">
        <f t="array" ref="P127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77" s="3">
        <v>16</v>
      </c>
      <c r="R1277" s="3" t="str" cm="1">
        <f t="array" ref="R127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77" s="3">
        <v>31</v>
      </c>
      <c r="T1277" s="3" t="str" cm="1">
        <f t="array" ref="T127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77" s="3">
        <v>0</v>
      </c>
      <c r="V1277" s="3" t="str" cm="1">
        <f t="array" ref="V127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277" s="3">
        <v>23</v>
      </c>
      <c r="X1277" s="3" t="str" cm="1">
        <f t="array" ref="X127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78" spans="1:24" x14ac:dyDescent="0.25">
      <c r="A1278" s="7">
        <v>561056792</v>
      </c>
      <c r="B1278" t="s">
        <v>299</v>
      </c>
      <c r="C1278" t="s">
        <v>325</v>
      </c>
      <c r="D1278" s="3">
        <v>4</v>
      </c>
      <c r="E1278" s="3">
        <v>116</v>
      </c>
      <c r="F1278" s="3">
        <v>166</v>
      </c>
      <c r="G1278" s="3">
        <v>2</v>
      </c>
      <c r="H1278" s="3" t="s">
        <v>8</v>
      </c>
      <c r="I1278" s="3">
        <v>18</v>
      </c>
      <c r="J1278" s="3" t="str" cm="1">
        <f t="array" ref="J127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78" s="3">
        <v>21</v>
      </c>
      <c r="L1278" s="3" t="str" cm="1">
        <f t="array" ref="L127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78" s="3">
        <v>14</v>
      </c>
      <c r="N1278" s="3" t="str" cm="1">
        <f t="array" ref="N127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78" s="3">
        <v>13</v>
      </c>
      <c r="P1278" s="3" t="str" cm="1">
        <f t="array" ref="P127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278" s="3">
        <v>14</v>
      </c>
      <c r="R1278" s="3" t="str" cm="1">
        <f t="array" ref="R127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78" s="3">
        <v>16</v>
      </c>
      <c r="T1278" s="3" t="str" cm="1">
        <f t="array" ref="T127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278" s="3">
        <v>0</v>
      </c>
      <c r="V1278" s="3" t="str" cm="1">
        <f t="array" ref="V127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278" s="3">
        <v>20</v>
      </c>
      <c r="X1278" s="3" t="str" cm="1">
        <f t="array" ref="X127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79" spans="1:24" x14ac:dyDescent="0.25">
      <c r="A1279" s="7">
        <v>562068455</v>
      </c>
      <c r="B1279" t="s">
        <v>299</v>
      </c>
      <c r="C1279" t="s">
        <v>326</v>
      </c>
      <c r="D1279" s="3">
        <v>4</v>
      </c>
      <c r="E1279" s="3">
        <v>91</v>
      </c>
      <c r="F1279" s="3">
        <v>166</v>
      </c>
      <c r="G1279" s="3">
        <v>1</v>
      </c>
      <c r="H1279" s="3" t="s">
        <v>7</v>
      </c>
      <c r="I1279" s="3">
        <v>22</v>
      </c>
      <c r="J1279" s="3" t="str" cm="1">
        <f t="array" ref="J127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79" s="3">
        <v>18</v>
      </c>
      <c r="L1279" s="3" t="str" cm="1">
        <f t="array" ref="L127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79" s="3">
        <v>0</v>
      </c>
      <c r="N1279" s="3" t="str" cm="1">
        <f t="array" ref="N127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1279" s="3">
        <v>11</v>
      </c>
      <c r="P1279" s="3" t="str" cm="1">
        <f t="array" ref="P127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279" s="3">
        <v>7</v>
      </c>
      <c r="R1279" s="3" t="str" cm="1">
        <f t="array" ref="R127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279" s="3">
        <v>18</v>
      </c>
      <c r="T1279" s="3" t="str" cm="1">
        <f t="array" ref="T127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79" s="3">
        <v>0</v>
      </c>
      <c r="V1279" s="3" t="str" cm="1">
        <f t="array" ref="V127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279" s="3">
        <v>15</v>
      </c>
      <c r="X1279" s="3" t="str" cm="1">
        <f t="array" ref="X127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280" spans="1:24" x14ac:dyDescent="0.25">
      <c r="A1280" s="7">
        <v>561056601</v>
      </c>
      <c r="B1280" t="s">
        <v>299</v>
      </c>
      <c r="C1280" t="s">
        <v>327</v>
      </c>
      <c r="D1280" s="3">
        <v>4</v>
      </c>
      <c r="E1280" s="3">
        <v>124</v>
      </c>
      <c r="F1280" s="3">
        <v>166</v>
      </c>
      <c r="G1280" s="3">
        <v>2</v>
      </c>
      <c r="H1280" s="3" t="s">
        <v>8</v>
      </c>
      <c r="I1280" s="3">
        <v>19</v>
      </c>
      <c r="J1280" s="3" t="str" cm="1">
        <f t="array" ref="J128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80" s="3">
        <v>19</v>
      </c>
      <c r="L1280" s="3" t="str" cm="1">
        <f t="array" ref="L128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80" s="3">
        <v>12</v>
      </c>
      <c r="N1280" s="3" t="str" cm="1">
        <f t="array" ref="N128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80" s="3">
        <v>15</v>
      </c>
      <c r="P1280" s="3" t="str" cm="1">
        <f t="array" ref="P128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80" s="3">
        <v>15</v>
      </c>
      <c r="R1280" s="3" t="str" cm="1">
        <f t="array" ref="R128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80" s="3">
        <v>20</v>
      </c>
      <c r="T1280" s="3" t="str" cm="1">
        <f t="array" ref="T128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80" s="3">
        <v>0</v>
      </c>
      <c r="V1280" s="3" t="str" cm="1">
        <f t="array" ref="V128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280" s="3">
        <v>24</v>
      </c>
      <c r="X1280" s="3" t="str" cm="1">
        <f t="array" ref="X128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81" spans="1:24" x14ac:dyDescent="0.25">
      <c r="A1281" s="7">
        <v>560034309</v>
      </c>
      <c r="B1281" t="s">
        <v>299</v>
      </c>
      <c r="C1281" t="s">
        <v>329</v>
      </c>
      <c r="D1281" s="3">
        <v>6</v>
      </c>
      <c r="E1281" s="3">
        <v>89</v>
      </c>
      <c r="F1281" s="3">
        <v>192</v>
      </c>
      <c r="G1281" s="3">
        <v>2</v>
      </c>
      <c r="H1281" s="3" t="s">
        <v>8</v>
      </c>
      <c r="I1281" s="3">
        <v>11</v>
      </c>
      <c r="J1281" s="3" t="str" cm="1">
        <f t="array" ref="J128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281" s="3">
        <v>12</v>
      </c>
      <c r="L1281" s="3" t="str" cm="1">
        <f t="array" ref="L128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Базовый</v>
      </c>
      <c r="M1281" s="3">
        <v>10</v>
      </c>
      <c r="N1281" s="3" t="str" cm="1">
        <f t="array" ref="N128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281" s="3">
        <v>13</v>
      </c>
      <c r="P1281" s="3" t="str" cm="1">
        <f t="array" ref="P128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281" s="3">
        <v>8</v>
      </c>
      <c r="R1281" s="3" t="str" cm="1">
        <f t="array" ref="R128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281" s="3">
        <v>17</v>
      </c>
      <c r="T1281" s="3" t="str" cm="1">
        <f t="array" ref="T128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281" s="3">
        <v>6</v>
      </c>
      <c r="V1281" s="3" t="str" cm="1">
        <f t="array" ref="V128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281" s="3">
        <v>12</v>
      </c>
      <c r="X1281" s="3" t="str" cm="1">
        <f t="array" ref="X128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282" spans="1:24" x14ac:dyDescent="0.25">
      <c r="A1282" s="7">
        <v>561041958</v>
      </c>
      <c r="B1282" t="s">
        <v>299</v>
      </c>
      <c r="C1282" t="s">
        <v>330</v>
      </c>
      <c r="D1282" s="3">
        <v>1</v>
      </c>
      <c r="E1282" s="3">
        <v>159</v>
      </c>
      <c r="F1282" s="3">
        <v>213</v>
      </c>
      <c r="G1282" s="3">
        <v>3</v>
      </c>
      <c r="H1282" s="3" t="s">
        <v>5</v>
      </c>
      <c r="I1282" s="3">
        <v>23</v>
      </c>
      <c r="J1282" s="3" t="str" cm="1">
        <f t="array" ref="J128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82" s="3">
        <v>14</v>
      </c>
      <c r="L1282" s="3" t="str" cm="1">
        <f t="array" ref="L128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282" s="3">
        <v>18</v>
      </c>
      <c r="N1282" s="3" t="str" cm="1">
        <f t="array" ref="N128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82" s="3">
        <v>18</v>
      </c>
      <c r="P1282" s="3" t="str" cm="1">
        <f t="array" ref="P128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82" s="3">
        <v>18</v>
      </c>
      <c r="R1282" s="3" t="str" cm="1">
        <f t="array" ref="R128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82" s="3">
        <v>36</v>
      </c>
      <c r="T1282" s="3" t="str" cm="1">
        <f t="array" ref="T128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82" s="3">
        <v>11</v>
      </c>
      <c r="V1282" s="3" t="str" cm="1">
        <f t="array" ref="V128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282" s="3">
        <v>21</v>
      </c>
      <c r="X1282" s="3" t="str" cm="1">
        <f t="array" ref="X128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83" spans="1:24" x14ac:dyDescent="0.25">
      <c r="A1283" s="7">
        <v>560035285</v>
      </c>
      <c r="B1283" t="s">
        <v>299</v>
      </c>
      <c r="C1283" t="s">
        <v>331</v>
      </c>
      <c r="D1283" s="3">
        <v>1</v>
      </c>
      <c r="E1283" s="3">
        <v>169</v>
      </c>
      <c r="F1283" s="3">
        <v>213</v>
      </c>
      <c r="G1283" s="3">
        <v>3</v>
      </c>
      <c r="H1283" s="3" t="s">
        <v>5</v>
      </c>
      <c r="I1283" s="3">
        <v>25</v>
      </c>
      <c r="J1283" s="3" t="str" cm="1">
        <f t="array" ref="J128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83" s="3">
        <v>17</v>
      </c>
      <c r="L1283" s="3" t="str" cm="1">
        <f t="array" ref="L128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83" s="3">
        <v>16</v>
      </c>
      <c r="N1283" s="3" t="str" cm="1">
        <f t="array" ref="N128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83" s="3">
        <v>19</v>
      </c>
      <c r="P1283" s="3" t="str" cm="1">
        <f t="array" ref="P128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83" s="3">
        <v>19</v>
      </c>
      <c r="R1283" s="3" t="str" cm="1">
        <f t="array" ref="R128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83" s="3">
        <v>37</v>
      </c>
      <c r="T1283" s="3" t="str" cm="1">
        <f t="array" ref="T128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83" s="3">
        <v>11</v>
      </c>
      <c r="V1283" s="3" t="str" cm="1">
        <f t="array" ref="V128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283" s="3">
        <v>25</v>
      </c>
      <c r="X1283" s="3" t="str" cm="1">
        <f t="array" ref="X128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84" spans="1:24" x14ac:dyDescent="0.25">
      <c r="A1284" s="7">
        <v>561056513</v>
      </c>
      <c r="B1284" t="s">
        <v>299</v>
      </c>
      <c r="C1284" t="s">
        <v>332</v>
      </c>
      <c r="D1284" s="3">
        <v>1</v>
      </c>
      <c r="E1284" s="3">
        <v>144</v>
      </c>
      <c r="F1284" s="3">
        <v>213</v>
      </c>
      <c r="G1284" s="3">
        <v>3</v>
      </c>
      <c r="H1284" s="3" t="s">
        <v>5</v>
      </c>
      <c r="I1284" s="3">
        <v>20</v>
      </c>
      <c r="J1284" s="3" t="str" cm="1">
        <f t="array" ref="J128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84" s="3">
        <v>16</v>
      </c>
      <c r="L1284" s="3" t="str" cm="1">
        <f t="array" ref="L128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84" s="3">
        <v>15</v>
      </c>
      <c r="N1284" s="3" t="str" cm="1">
        <f t="array" ref="N128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84" s="3">
        <v>16</v>
      </c>
      <c r="P1284" s="3" t="str" cm="1">
        <f t="array" ref="P128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84" s="3">
        <v>15</v>
      </c>
      <c r="R1284" s="3" t="str" cm="1">
        <f t="array" ref="R128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84" s="3">
        <v>32</v>
      </c>
      <c r="T1284" s="3" t="str" cm="1">
        <f t="array" ref="T128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84" s="3">
        <v>10</v>
      </c>
      <c r="V1284" s="3" t="str" cm="1">
        <f t="array" ref="V128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284" s="3">
        <v>20</v>
      </c>
      <c r="X1284" s="3" t="str" cm="1">
        <f t="array" ref="X128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85" spans="1:24" x14ac:dyDescent="0.25">
      <c r="A1285" s="7">
        <v>562068381</v>
      </c>
      <c r="B1285" t="s">
        <v>299</v>
      </c>
      <c r="C1285" t="s">
        <v>333</v>
      </c>
      <c r="D1285" s="3">
        <v>1</v>
      </c>
      <c r="E1285" s="3">
        <v>177</v>
      </c>
      <c r="F1285" s="3">
        <v>213</v>
      </c>
      <c r="G1285" s="3">
        <v>4</v>
      </c>
      <c r="H1285" s="3" t="s">
        <v>6</v>
      </c>
      <c r="I1285" s="3">
        <v>27</v>
      </c>
      <c r="J1285" s="3" t="str" cm="1">
        <f t="array" ref="J128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285" s="3">
        <v>20</v>
      </c>
      <c r="L1285" s="3" t="str" cm="1">
        <f t="array" ref="L128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85" s="3">
        <v>17</v>
      </c>
      <c r="N1285" s="3" t="str" cm="1">
        <f t="array" ref="N128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85" s="3">
        <v>21</v>
      </c>
      <c r="P1285" s="3" t="str" cm="1">
        <f t="array" ref="P128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85" s="3">
        <v>17</v>
      </c>
      <c r="R1285" s="3" t="str" cm="1">
        <f t="array" ref="R128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85" s="3">
        <v>37</v>
      </c>
      <c r="T1285" s="3" t="str" cm="1">
        <f t="array" ref="T128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85" s="3">
        <v>12</v>
      </c>
      <c r="V1285" s="3" t="str" cm="1">
        <f t="array" ref="V128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85" s="3">
        <v>26</v>
      </c>
      <c r="X1285" s="3" t="str" cm="1">
        <f t="array" ref="X128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86" spans="1:24" x14ac:dyDescent="0.25">
      <c r="A1286" s="7">
        <v>562066680</v>
      </c>
      <c r="B1286" t="s">
        <v>299</v>
      </c>
      <c r="C1286" t="s">
        <v>334</v>
      </c>
      <c r="D1286" s="3">
        <v>1</v>
      </c>
      <c r="E1286" s="3">
        <v>168</v>
      </c>
      <c r="F1286" s="3">
        <v>213</v>
      </c>
      <c r="G1286" s="3">
        <v>3</v>
      </c>
      <c r="H1286" s="3" t="s">
        <v>5</v>
      </c>
      <c r="I1286" s="3">
        <v>25</v>
      </c>
      <c r="J1286" s="3" t="str" cm="1">
        <f t="array" ref="J128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86" s="3">
        <v>21</v>
      </c>
      <c r="L1286" s="3" t="str" cm="1">
        <f t="array" ref="L128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86" s="3">
        <v>17</v>
      </c>
      <c r="N1286" s="3" t="str" cm="1">
        <f t="array" ref="N128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86" s="3">
        <v>18</v>
      </c>
      <c r="P1286" s="3" t="str" cm="1">
        <f t="array" ref="P128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86" s="3">
        <v>20</v>
      </c>
      <c r="R1286" s="3" t="str" cm="1">
        <f t="array" ref="R128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86" s="3">
        <v>35</v>
      </c>
      <c r="T1286" s="3" t="str" cm="1">
        <f t="array" ref="T128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86" s="3">
        <v>12</v>
      </c>
      <c r="V1286" s="3" t="str" cm="1">
        <f t="array" ref="V128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86" s="3">
        <v>20</v>
      </c>
      <c r="X1286" s="3" t="str" cm="1">
        <f t="array" ref="X128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87" spans="1:24" x14ac:dyDescent="0.25">
      <c r="A1287" s="7">
        <v>560033802</v>
      </c>
      <c r="B1287" t="s">
        <v>299</v>
      </c>
      <c r="C1287" t="s">
        <v>335</v>
      </c>
      <c r="D1287" s="3">
        <v>1</v>
      </c>
      <c r="E1287" s="3">
        <v>141</v>
      </c>
      <c r="F1287" s="3">
        <v>213</v>
      </c>
      <c r="G1287" s="3">
        <v>1</v>
      </c>
      <c r="H1287" s="3" t="s">
        <v>7</v>
      </c>
      <c r="I1287" s="3">
        <v>24</v>
      </c>
      <c r="J1287" s="3" t="str" cm="1">
        <f t="array" ref="J128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87" s="3">
        <v>16</v>
      </c>
      <c r="L1287" s="3" t="str" cm="1">
        <f t="array" ref="L128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87" s="3">
        <v>18</v>
      </c>
      <c r="N1287" s="3" t="str" cm="1">
        <f t="array" ref="N128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87" s="3">
        <v>0</v>
      </c>
      <c r="P1287" s="3" t="str" cm="1">
        <f t="array" ref="P128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Ниже базового</v>
      </c>
      <c r="Q1287" s="3">
        <v>15</v>
      </c>
      <c r="R1287" s="3" t="str" cm="1">
        <f t="array" ref="R128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87" s="3">
        <v>34</v>
      </c>
      <c r="T1287" s="3" t="str" cm="1">
        <f t="array" ref="T128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87" s="3">
        <v>14</v>
      </c>
      <c r="V1287" s="3" t="str" cm="1">
        <f t="array" ref="V128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87" s="3">
        <v>20</v>
      </c>
      <c r="X1287" s="3" t="str" cm="1">
        <f t="array" ref="X128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88" spans="1:24" x14ac:dyDescent="0.25">
      <c r="A1288" s="7">
        <v>562068173</v>
      </c>
      <c r="B1288" t="s">
        <v>299</v>
      </c>
      <c r="C1288" t="s">
        <v>336</v>
      </c>
      <c r="D1288" s="3">
        <v>1</v>
      </c>
      <c r="E1288" s="3">
        <v>160</v>
      </c>
      <c r="F1288" s="3">
        <v>213</v>
      </c>
      <c r="G1288" s="3">
        <v>1</v>
      </c>
      <c r="H1288" s="3" t="s">
        <v>7</v>
      </c>
      <c r="I1288" s="3">
        <v>27</v>
      </c>
      <c r="J1288" s="3" t="str" cm="1">
        <f t="array" ref="J128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288" s="3">
        <v>21</v>
      </c>
      <c r="L1288" s="3" t="str" cm="1">
        <f t="array" ref="L128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88" s="3">
        <v>0</v>
      </c>
      <c r="N1288" s="3" t="str" cm="1">
        <f t="array" ref="N128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1288" s="3">
        <v>20</v>
      </c>
      <c r="P1288" s="3" t="str" cm="1">
        <f t="array" ref="P128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88" s="3">
        <v>19</v>
      </c>
      <c r="R1288" s="3" t="str" cm="1">
        <f t="array" ref="R128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88" s="3">
        <v>39</v>
      </c>
      <c r="T1288" s="3" t="str" cm="1">
        <f t="array" ref="T128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88" s="3">
        <v>14</v>
      </c>
      <c r="V1288" s="3" t="str" cm="1">
        <f t="array" ref="V128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88" s="3">
        <v>20</v>
      </c>
      <c r="X1288" s="3" t="str" cm="1">
        <f t="array" ref="X128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89" spans="1:24" x14ac:dyDescent="0.25">
      <c r="A1289" s="7">
        <v>560037010</v>
      </c>
      <c r="B1289" t="s">
        <v>299</v>
      </c>
      <c r="C1289" t="s">
        <v>337</v>
      </c>
      <c r="D1289" s="3">
        <v>1</v>
      </c>
      <c r="E1289" s="3">
        <v>164</v>
      </c>
      <c r="F1289" s="3">
        <v>213</v>
      </c>
      <c r="G1289" s="3">
        <v>3</v>
      </c>
      <c r="H1289" s="3" t="s">
        <v>5</v>
      </c>
      <c r="I1289" s="3">
        <v>26</v>
      </c>
      <c r="J1289" s="3" t="str" cm="1">
        <f t="array" ref="J128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89" s="3">
        <v>15</v>
      </c>
      <c r="L1289" s="3" t="str" cm="1">
        <f t="array" ref="L128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289" s="3">
        <v>17</v>
      </c>
      <c r="N1289" s="3" t="str" cm="1">
        <f t="array" ref="N128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89" s="3">
        <v>19</v>
      </c>
      <c r="P1289" s="3" t="str" cm="1">
        <f t="array" ref="P128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89" s="3">
        <v>18</v>
      </c>
      <c r="R1289" s="3" t="str" cm="1">
        <f t="array" ref="R128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89" s="3">
        <v>35</v>
      </c>
      <c r="T1289" s="3" t="str" cm="1">
        <f t="array" ref="T128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89" s="3">
        <v>12</v>
      </c>
      <c r="V1289" s="3" t="str" cm="1">
        <f t="array" ref="V128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89" s="3">
        <v>22</v>
      </c>
      <c r="X1289" s="3" t="str" cm="1">
        <f t="array" ref="X128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90" spans="1:24" x14ac:dyDescent="0.25">
      <c r="A1290" s="7">
        <v>562068078</v>
      </c>
      <c r="B1290" t="s">
        <v>299</v>
      </c>
      <c r="C1290" t="s">
        <v>338</v>
      </c>
      <c r="D1290" s="3">
        <v>5</v>
      </c>
      <c r="E1290" s="3">
        <v>168</v>
      </c>
      <c r="F1290" s="3">
        <v>208</v>
      </c>
      <c r="G1290" s="3">
        <v>3</v>
      </c>
      <c r="H1290" s="3" t="s">
        <v>5</v>
      </c>
      <c r="I1290" s="3">
        <v>25</v>
      </c>
      <c r="J1290" s="3" t="str" cm="1">
        <f t="array" ref="J129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90" s="3">
        <v>15</v>
      </c>
      <c r="L1290" s="3" t="str" cm="1">
        <f t="array" ref="L129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290" s="3">
        <v>19</v>
      </c>
      <c r="N1290" s="3" t="str" cm="1">
        <f t="array" ref="N129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90" s="3">
        <v>19</v>
      </c>
      <c r="P1290" s="3" t="str" cm="1">
        <f t="array" ref="P129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90" s="3">
        <v>20</v>
      </c>
      <c r="R1290" s="3" t="str" cm="1">
        <f t="array" ref="R129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90" s="3">
        <v>35</v>
      </c>
      <c r="T1290" s="3" t="str" cm="1">
        <f t="array" ref="T129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90" s="3">
        <v>11</v>
      </c>
      <c r="V1290" s="3" t="str" cm="1">
        <f t="array" ref="V129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290" s="3">
        <v>24</v>
      </c>
      <c r="X1290" s="3" t="str" cm="1">
        <f t="array" ref="X129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91" spans="1:24" x14ac:dyDescent="0.25">
      <c r="A1291" s="7">
        <v>560034958</v>
      </c>
      <c r="B1291" t="s">
        <v>299</v>
      </c>
      <c r="C1291" t="s">
        <v>339</v>
      </c>
      <c r="D1291" s="3">
        <v>1</v>
      </c>
      <c r="E1291" s="3">
        <v>136</v>
      </c>
      <c r="F1291" s="3">
        <v>213</v>
      </c>
      <c r="G1291" s="3">
        <v>3</v>
      </c>
      <c r="H1291" s="3" t="s">
        <v>5</v>
      </c>
      <c r="I1291" s="3">
        <v>18</v>
      </c>
      <c r="J1291" s="3" t="str" cm="1">
        <f t="array" ref="J129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91" s="3">
        <v>13</v>
      </c>
      <c r="L1291" s="3" t="str" cm="1">
        <f t="array" ref="L129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291" s="3">
        <v>14</v>
      </c>
      <c r="N1291" s="3" t="str" cm="1">
        <f t="array" ref="N129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91" s="3">
        <v>17</v>
      </c>
      <c r="P1291" s="3" t="str" cm="1">
        <f t="array" ref="P129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91" s="3">
        <v>15</v>
      </c>
      <c r="R1291" s="3" t="str" cm="1">
        <f t="array" ref="R129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91" s="3">
        <v>30</v>
      </c>
      <c r="T1291" s="3" t="str" cm="1">
        <f t="array" ref="T129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91" s="3">
        <v>10</v>
      </c>
      <c r="V1291" s="3" t="str" cm="1">
        <f t="array" ref="V129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291" s="3">
        <v>19</v>
      </c>
      <c r="X1291" s="3" t="str" cm="1">
        <f t="array" ref="X129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92" spans="1:24" x14ac:dyDescent="0.25">
      <c r="A1292" s="7">
        <v>561041860</v>
      </c>
      <c r="B1292" t="s">
        <v>299</v>
      </c>
      <c r="C1292" t="s">
        <v>340</v>
      </c>
      <c r="D1292" s="3">
        <v>5</v>
      </c>
      <c r="E1292" s="3">
        <v>152</v>
      </c>
      <c r="F1292" s="3">
        <v>208</v>
      </c>
      <c r="G1292" s="3">
        <v>3</v>
      </c>
      <c r="H1292" s="3" t="s">
        <v>5</v>
      </c>
      <c r="I1292" s="3">
        <v>29</v>
      </c>
      <c r="J1292" s="3" t="str" cm="1">
        <f t="array" ref="J129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292" s="3">
        <v>18</v>
      </c>
      <c r="L1292" s="3" t="str" cm="1">
        <f t="array" ref="L129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92" s="3">
        <v>16</v>
      </c>
      <c r="N1292" s="3" t="str" cm="1">
        <f t="array" ref="N129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92" s="3">
        <v>17</v>
      </c>
      <c r="P1292" s="3" t="str" cm="1">
        <f t="array" ref="P129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92" s="3">
        <v>15</v>
      </c>
      <c r="R1292" s="3" t="str" cm="1">
        <f t="array" ref="R129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92" s="3">
        <v>27</v>
      </c>
      <c r="T1292" s="3" t="str" cm="1">
        <f t="array" ref="T129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92" s="3">
        <v>10</v>
      </c>
      <c r="V1292" s="3" t="str" cm="1">
        <f t="array" ref="V129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292" s="3">
        <v>20</v>
      </c>
      <c r="X1292" s="3" t="str" cm="1">
        <f t="array" ref="X129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93" spans="1:24" x14ac:dyDescent="0.25">
      <c r="A1293" s="7">
        <v>560034901</v>
      </c>
      <c r="B1293" t="s">
        <v>299</v>
      </c>
      <c r="C1293" t="s">
        <v>341</v>
      </c>
      <c r="D1293" s="3">
        <v>2</v>
      </c>
      <c r="E1293" s="3">
        <v>170</v>
      </c>
      <c r="F1293" s="3">
        <v>197</v>
      </c>
      <c r="G1293" s="3">
        <v>4</v>
      </c>
      <c r="H1293" s="3" t="s">
        <v>6</v>
      </c>
      <c r="I1293" s="3">
        <v>22</v>
      </c>
      <c r="J1293" s="3" t="str" cm="1">
        <f t="array" ref="J129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93" s="3">
        <v>19</v>
      </c>
      <c r="L1293" s="3" t="str" cm="1">
        <f t="array" ref="L129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93" s="3">
        <v>17</v>
      </c>
      <c r="N1293" s="3" t="str" cm="1">
        <f t="array" ref="N129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93" s="3">
        <v>21</v>
      </c>
      <c r="P1293" s="3" t="str" cm="1">
        <f t="array" ref="P129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93" s="3">
        <v>21</v>
      </c>
      <c r="R1293" s="3" t="str" cm="1">
        <f t="array" ref="R129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93" s="3">
        <v>32</v>
      </c>
      <c r="T1293" s="3" t="str" cm="1">
        <f t="array" ref="T129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293" s="3">
        <v>14</v>
      </c>
      <c r="V1293" s="3" t="str" cm="1">
        <f t="array" ref="V129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93" s="3">
        <v>24</v>
      </c>
      <c r="X1293" s="3" t="str" cm="1">
        <f t="array" ref="X129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94" spans="1:24" x14ac:dyDescent="0.25">
      <c r="A1294" s="7">
        <v>562068092</v>
      </c>
      <c r="B1294" t="s">
        <v>299</v>
      </c>
      <c r="C1294" t="s">
        <v>342</v>
      </c>
      <c r="D1294" s="3">
        <v>1</v>
      </c>
      <c r="E1294" s="3">
        <v>160</v>
      </c>
      <c r="F1294" s="3">
        <v>213</v>
      </c>
      <c r="G1294" s="3">
        <v>3</v>
      </c>
      <c r="H1294" s="3" t="s">
        <v>5</v>
      </c>
      <c r="I1294" s="3">
        <v>18</v>
      </c>
      <c r="J1294" s="3" t="str" cm="1">
        <f t="array" ref="J129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94" s="3">
        <v>18</v>
      </c>
      <c r="L1294" s="3" t="str" cm="1">
        <f t="array" ref="L129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94" s="3">
        <v>16</v>
      </c>
      <c r="N1294" s="3" t="str" cm="1">
        <f t="array" ref="N129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294" s="3">
        <v>20</v>
      </c>
      <c r="P1294" s="3" t="str" cm="1">
        <f t="array" ref="P129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94" s="3">
        <v>19</v>
      </c>
      <c r="R1294" s="3" t="str" cm="1">
        <f t="array" ref="R129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94" s="3">
        <v>34</v>
      </c>
      <c r="T1294" s="3" t="str" cm="1">
        <f t="array" ref="T129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94" s="3">
        <v>12</v>
      </c>
      <c r="V1294" s="3" t="str" cm="1">
        <f t="array" ref="V129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94" s="3">
        <v>23</v>
      </c>
      <c r="X1294" s="3" t="str" cm="1">
        <f t="array" ref="X129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95" spans="1:24" x14ac:dyDescent="0.25">
      <c r="A1295" s="7">
        <v>561042278</v>
      </c>
      <c r="B1295" t="s">
        <v>299</v>
      </c>
      <c r="C1295" t="s">
        <v>344</v>
      </c>
      <c r="D1295" s="3">
        <v>2</v>
      </c>
      <c r="E1295" s="3">
        <v>179</v>
      </c>
      <c r="F1295" s="3">
        <v>197</v>
      </c>
      <c r="G1295" s="3">
        <v>4</v>
      </c>
      <c r="H1295" s="3" t="s">
        <v>6</v>
      </c>
      <c r="I1295" s="3">
        <v>29</v>
      </c>
      <c r="J1295" s="3" t="str" cm="1">
        <f t="array" ref="J129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295" s="3">
        <v>16</v>
      </c>
      <c r="L1295" s="3" t="str" cm="1">
        <f t="array" ref="L129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95" s="3">
        <v>18</v>
      </c>
      <c r="N1295" s="3" t="str" cm="1">
        <f t="array" ref="N129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95" s="3">
        <v>21</v>
      </c>
      <c r="P1295" s="3" t="str" cm="1">
        <f t="array" ref="P129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95" s="3">
        <v>20</v>
      </c>
      <c r="R1295" s="3" t="str" cm="1">
        <f t="array" ref="R129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95" s="3">
        <v>32</v>
      </c>
      <c r="T1295" s="3" t="str" cm="1">
        <f t="array" ref="T129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295" s="3">
        <v>14</v>
      </c>
      <c r="V1295" s="3" t="str" cm="1">
        <f t="array" ref="V129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95" s="3">
        <v>29</v>
      </c>
      <c r="X1295" s="3" t="str" cm="1">
        <f t="array" ref="X129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96" spans="1:24" x14ac:dyDescent="0.25">
      <c r="A1296" s="7">
        <v>561056489</v>
      </c>
      <c r="B1296" t="s">
        <v>299</v>
      </c>
      <c r="C1296" t="s">
        <v>345</v>
      </c>
      <c r="D1296" s="3">
        <v>1</v>
      </c>
      <c r="E1296" s="3">
        <v>173</v>
      </c>
      <c r="F1296" s="3">
        <v>213</v>
      </c>
      <c r="G1296" s="3">
        <v>3</v>
      </c>
      <c r="H1296" s="3" t="s">
        <v>5</v>
      </c>
      <c r="I1296" s="3">
        <v>23</v>
      </c>
      <c r="J1296" s="3" t="str" cm="1">
        <f t="array" ref="J129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96" s="3">
        <v>18</v>
      </c>
      <c r="L1296" s="3" t="str" cm="1">
        <f t="array" ref="L129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96" s="3">
        <v>19</v>
      </c>
      <c r="N1296" s="3" t="str" cm="1">
        <f t="array" ref="N129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96" s="3">
        <v>17</v>
      </c>
      <c r="P1296" s="3" t="str" cm="1">
        <f t="array" ref="P129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96" s="3">
        <v>18</v>
      </c>
      <c r="R1296" s="3" t="str" cm="1">
        <f t="array" ref="R129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96" s="3">
        <v>41</v>
      </c>
      <c r="T1296" s="3" t="str" cm="1">
        <f t="array" ref="T129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296" s="3">
        <v>13</v>
      </c>
      <c r="V1296" s="3" t="str" cm="1">
        <f t="array" ref="V129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96" s="3">
        <v>24</v>
      </c>
      <c r="X1296" s="3" t="str" cm="1">
        <f t="array" ref="X129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97" spans="1:24" x14ac:dyDescent="0.25">
      <c r="A1297" s="7">
        <v>561056785</v>
      </c>
      <c r="B1297" t="s">
        <v>299</v>
      </c>
      <c r="C1297" t="s">
        <v>346</v>
      </c>
      <c r="D1297" s="3">
        <v>1</v>
      </c>
      <c r="E1297" s="3">
        <v>172</v>
      </c>
      <c r="F1297" s="3">
        <v>213</v>
      </c>
      <c r="G1297" s="3">
        <v>3</v>
      </c>
      <c r="H1297" s="3" t="s">
        <v>5</v>
      </c>
      <c r="I1297" s="3">
        <v>25</v>
      </c>
      <c r="J1297" s="3" t="str" cm="1">
        <f t="array" ref="J129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97" s="3">
        <v>16</v>
      </c>
      <c r="L1297" s="3" t="str" cm="1">
        <f t="array" ref="L129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97" s="3">
        <v>18</v>
      </c>
      <c r="N1297" s="3" t="str" cm="1">
        <f t="array" ref="N129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97" s="3">
        <v>20</v>
      </c>
      <c r="P1297" s="3" t="str" cm="1">
        <f t="array" ref="P129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297" s="3">
        <v>14</v>
      </c>
      <c r="R1297" s="3" t="str" cm="1">
        <f t="array" ref="R129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97" s="3">
        <v>41</v>
      </c>
      <c r="T1297" s="3" t="str" cm="1">
        <f t="array" ref="T129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297" s="3">
        <v>13</v>
      </c>
      <c r="V1297" s="3" t="str" cm="1">
        <f t="array" ref="V129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97" s="3">
        <v>25</v>
      </c>
      <c r="X1297" s="3" t="str" cm="1">
        <f t="array" ref="X129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298" spans="1:24" x14ac:dyDescent="0.25">
      <c r="A1298" s="7">
        <v>560034965</v>
      </c>
      <c r="B1298" t="s">
        <v>299</v>
      </c>
      <c r="C1298" t="s">
        <v>347</v>
      </c>
      <c r="D1298" s="3">
        <v>1</v>
      </c>
      <c r="E1298" s="3">
        <v>165</v>
      </c>
      <c r="F1298" s="3">
        <v>213</v>
      </c>
      <c r="G1298" s="3">
        <v>3</v>
      </c>
      <c r="H1298" s="3" t="s">
        <v>5</v>
      </c>
      <c r="I1298" s="3">
        <v>23</v>
      </c>
      <c r="J1298" s="3" t="str" cm="1">
        <f t="array" ref="J129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98" s="3">
        <v>16</v>
      </c>
      <c r="L1298" s="3" t="str" cm="1">
        <f t="array" ref="L129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298" s="3">
        <v>17</v>
      </c>
      <c r="N1298" s="3" t="str" cm="1">
        <f t="array" ref="N129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98" s="3">
        <v>16</v>
      </c>
      <c r="P1298" s="3" t="str" cm="1">
        <f t="array" ref="P129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98" s="3">
        <v>23</v>
      </c>
      <c r="R1298" s="3" t="str" cm="1">
        <f t="array" ref="R129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298" s="3">
        <v>37</v>
      </c>
      <c r="T1298" s="3" t="str" cm="1">
        <f t="array" ref="T129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298" s="3">
        <v>13</v>
      </c>
      <c r="V1298" s="3" t="str" cm="1">
        <f t="array" ref="V129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98" s="3">
        <v>20</v>
      </c>
      <c r="X1298" s="3" t="str" cm="1">
        <f t="array" ref="X129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299" spans="1:24" x14ac:dyDescent="0.25">
      <c r="A1299" s="7">
        <v>560033792</v>
      </c>
      <c r="B1299" t="s">
        <v>299</v>
      </c>
      <c r="C1299" t="s">
        <v>348</v>
      </c>
      <c r="D1299" s="3">
        <v>1</v>
      </c>
      <c r="E1299" s="3">
        <v>168</v>
      </c>
      <c r="F1299" s="3">
        <v>213</v>
      </c>
      <c r="G1299" s="3">
        <v>3</v>
      </c>
      <c r="H1299" s="3" t="s">
        <v>5</v>
      </c>
      <c r="I1299" s="3">
        <v>18</v>
      </c>
      <c r="J1299" s="3" t="str" cm="1">
        <f t="array" ref="J129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299" s="3">
        <v>14</v>
      </c>
      <c r="L1299" s="3" t="str" cm="1">
        <f t="array" ref="L129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299" s="3">
        <v>18</v>
      </c>
      <c r="N1299" s="3" t="str" cm="1">
        <f t="array" ref="N129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299" s="3">
        <v>19</v>
      </c>
      <c r="P1299" s="3" t="str" cm="1">
        <f t="array" ref="P129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299" s="3">
        <v>20</v>
      </c>
      <c r="R1299" s="3" t="str" cm="1">
        <f t="array" ref="R129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299" s="3">
        <v>42</v>
      </c>
      <c r="T1299" s="3" t="str" cm="1">
        <f t="array" ref="T129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299" s="3">
        <v>12</v>
      </c>
      <c r="V1299" s="3" t="str" cm="1">
        <f t="array" ref="V129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299" s="3">
        <v>25</v>
      </c>
      <c r="X1299" s="3" t="str" cm="1">
        <f t="array" ref="X129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300" spans="1:24" x14ac:dyDescent="0.25">
      <c r="A1300" s="7">
        <v>560034683</v>
      </c>
      <c r="B1300" t="s">
        <v>299</v>
      </c>
      <c r="C1300" t="s">
        <v>349</v>
      </c>
      <c r="D1300" s="3">
        <v>1</v>
      </c>
      <c r="E1300" s="3">
        <v>142</v>
      </c>
      <c r="F1300" s="3">
        <v>213</v>
      </c>
      <c r="G1300" s="3">
        <v>3</v>
      </c>
      <c r="H1300" s="3" t="s">
        <v>5</v>
      </c>
      <c r="I1300" s="3">
        <v>18</v>
      </c>
      <c r="J1300" s="3" t="str" cm="1">
        <f t="array" ref="J130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00" s="3">
        <v>15</v>
      </c>
      <c r="L1300" s="3" t="str" cm="1">
        <f t="array" ref="L130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300" s="3">
        <v>16</v>
      </c>
      <c r="N1300" s="3" t="str" cm="1">
        <f t="array" ref="N130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300" s="3">
        <v>18</v>
      </c>
      <c r="P1300" s="3" t="str" cm="1">
        <f t="array" ref="P130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00" s="3">
        <v>16</v>
      </c>
      <c r="R1300" s="3" t="str" cm="1">
        <f t="array" ref="R130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00" s="3">
        <v>29</v>
      </c>
      <c r="T1300" s="3" t="str" cm="1">
        <f t="array" ref="T130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300" s="3">
        <v>12</v>
      </c>
      <c r="V1300" s="3" t="str" cm="1">
        <f t="array" ref="V130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300" s="3">
        <v>18</v>
      </c>
      <c r="X1300" s="3" t="str" cm="1">
        <f t="array" ref="X130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01" spans="1:24" x14ac:dyDescent="0.25">
      <c r="A1301" s="7">
        <v>560034980</v>
      </c>
      <c r="B1301" t="s">
        <v>299</v>
      </c>
      <c r="C1301" t="s">
        <v>350</v>
      </c>
      <c r="D1301" s="3">
        <v>1</v>
      </c>
      <c r="E1301" s="3">
        <v>175</v>
      </c>
      <c r="F1301" s="3">
        <v>213</v>
      </c>
      <c r="G1301" s="3">
        <v>4</v>
      </c>
      <c r="H1301" s="3" t="s">
        <v>6</v>
      </c>
      <c r="I1301" s="3">
        <v>30</v>
      </c>
      <c r="J1301" s="3" t="str" cm="1">
        <f t="array" ref="J130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301" s="3">
        <v>17</v>
      </c>
      <c r="L1301" s="3" t="str" cm="1">
        <f t="array" ref="L130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01" s="3">
        <v>19</v>
      </c>
      <c r="N1301" s="3" t="str" cm="1">
        <f t="array" ref="N130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301" s="3">
        <v>19</v>
      </c>
      <c r="P1301" s="3" t="str" cm="1">
        <f t="array" ref="P130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01" s="3">
        <v>17</v>
      </c>
      <c r="R1301" s="3" t="str" cm="1">
        <f t="array" ref="R130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01" s="3">
        <v>39</v>
      </c>
      <c r="T1301" s="3" t="str" cm="1">
        <f t="array" ref="T130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301" s="3">
        <v>11</v>
      </c>
      <c r="V1301" s="3" t="str" cm="1">
        <f t="array" ref="V130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301" s="3">
        <v>23</v>
      </c>
      <c r="X1301" s="3" t="str" cm="1">
        <f t="array" ref="X130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02" spans="1:24" x14ac:dyDescent="0.25">
      <c r="A1302" s="7">
        <v>560034644</v>
      </c>
      <c r="B1302" t="s">
        <v>299</v>
      </c>
      <c r="C1302" t="s">
        <v>351</v>
      </c>
      <c r="D1302" s="3">
        <v>1</v>
      </c>
      <c r="E1302" s="3">
        <v>174</v>
      </c>
      <c r="F1302" s="3">
        <v>213</v>
      </c>
      <c r="G1302" s="3">
        <v>4</v>
      </c>
      <c r="H1302" s="3" t="s">
        <v>6</v>
      </c>
      <c r="I1302" s="3">
        <v>26</v>
      </c>
      <c r="J1302" s="3" t="str" cm="1">
        <f t="array" ref="J130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02" s="3">
        <v>16</v>
      </c>
      <c r="L1302" s="3" t="str" cm="1">
        <f t="array" ref="L130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02" s="3">
        <v>17</v>
      </c>
      <c r="N1302" s="3" t="str" cm="1">
        <f t="array" ref="N130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302" s="3">
        <v>18</v>
      </c>
      <c r="P1302" s="3" t="str" cm="1">
        <f t="array" ref="P130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02" s="3">
        <v>21</v>
      </c>
      <c r="R1302" s="3" t="str" cm="1">
        <f t="array" ref="R130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302" s="3">
        <v>41</v>
      </c>
      <c r="T1302" s="3" t="str" cm="1">
        <f t="array" ref="T130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302" s="3">
        <v>12</v>
      </c>
      <c r="V1302" s="3" t="str" cm="1">
        <f t="array" ref="V130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302" s="3">
        <v>23</v>
      </c>
      <c r="X1302" s="3" t="str" cm="1">
        <f t="array" ref="X130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03" spans="1:24" x14ac:dyDescent="0.25">
      <c r="A1303" s="7">
        <v>560035334</v>
      </c>
      <c r="B1303" t="s">
        <v>299</v>
      </c>
      <c r="C1303" t="s">
        <v>352</v>
      </c>
      <c r="D1303" s="3">
        <v>1</v>
      </c>
      <c r="E1303" s="3">
        <v>146</v>
      </c>
      <c r="F1303" s="3">
        <v>213</v>
      </c>
      <c r="G1303" s="3">
        <v>3</v>
      </c>
      <c r="H1303" s="3" t="s">
        <v>5</v>
      </c>
      <c r="I1303" s="3">
        <v>22</v>
      </c>
      <c r="J1303" s="3" t="str" cm="1">
        <f t="array" ref="J130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03" s="3">
        <v>14</v>
      </c>
      <c r="L1303" s="3" t="str" cm="1">
        <f t="array" ref="L130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303" s="3">
        <v>15</v>
      </c>
      <c r="N1303" s="3" t="str" cm="1">
        <f t="array" ref="N130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303" s="3">
        <v>17</v>
      </c>
      <c r="P1303" s="3" t="str" cm="1">
        <f t="array" ref="P130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03" s="3">
        <v>15</v>
      </c>
      <c r="R1303" s="3" t="str" cm="1">
        <f t="array" ref="R130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03" s="3">
        <v>32</v>
      </c>
      <c r="T1303" s="3" t="str" cm="1">
        <f t="array" ref="T130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303" s="3">
        <v>10</v>
      </c>
      <c r="V1303" s="3" t="str" cm="1">
        <f t="array" ref="V130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303" s="3">
        <v>21</v>
      </c>
      <c r="X1303" s="3" t="str" cm="1">
        <f t="array" ref="X130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04" spans="1:24" x14ac:dyDescent="0.25">
      <c r="A1304" s="7">
        <v>560033841</v>
      </c>
      <c r="B1304" t="s">
        <v>299</v>
      </c>
      <c r="C1304" t="s">
        <v>353</v>
      </c>
      <c r="D1304" s="3">
        <v>1</v>
      </c>
      <c r="E1304" s="3">
        <v>121</v>
      </c>
      <c r="F1304" s="3">
        <v>213</v>
      </c>
      <c r="G1304" s="3">
        <v>1</v>
      </c>
      <c r="H1304" s="3" t="s">
        <v>7</v>
      </c>
      <c r="I1304" s="3">
        <v>18</v>
      </c>
      <c r="J1304" s="3" t="str" cm="1">
        <f t="array" ref="J130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04" s="3">
        <v>15</v>
      </c>
      <c r="L1304" s="3" t="str" cm="1">
        <f t="array" ref="L130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304" s="3">
        <v>18</v>
      </c>
      <c r="N1304" s="3" t="str" cm="1">
        <f t="array" ref="N130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304" s="3">
        <v>18</v>
      </c>
      <c r="P1304" s="3" t="str" cm="1">
        <f t="array" ref="P130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04" s="3">
        <v>21</v>
      </c>
      <c r="R1304" s="3" t="str" cm="1">
        <f t="array" ref="R130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304" s="3">
        <v>0</v>
      </c>
      <c r="T1304" s="3" t="str" cm="1">
        <f t="array" ref="T130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1304" s="3">
        <v>12</v>
      </c>
      <c r="V1304" s="3" t="str" cm="1">
        <f t="array" ref="V130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304" s="3">
        <v>19</v>
      </c>
      <c r="X1304" s="3" t="str" cm="1">
        <f t="array" ref="X130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05" spans="1:24" x14ac:dyDescent="0.25">
      <c r="A1305" s="7">
        <v>560034718</v>
      </c>
      <c r="B1305" t="s">
        <v>299</v>
      </c>
      <c r="C1305" t="s">
        <v>354</v>
      </c>
      <c r="D1305" s="3">
        <v>1</v>
      </c>
      <c r="E1305" s="3">
        <v>128</v>
      </c>
      <c r="F1305" s="3">
        <v>213</v>
      </c>
      <c r="G1305" s="3">
        <v>2</v>
      </c>
      <c r="H1305" s="3" t="s">
        <v>8</v>
      </c>
      <c r="I1305" s="3">
        <v>13</v>
      </c>
      <c r="J1305" s="3" t="str" cm="1">
        <f t="array" ref="J130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305" s="3">
        <v>14</v>
      </c>
      <c r="L1305" s="3" t="str" cm="1">
        <f t="array" ref="L130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305" s="3">
        <v>13</v>
      </c>
      <c r="N1305" s="3" t="str" cm="1">
        <f t="array" ref="N130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305" s="3">
        <v>18</v>
      </c>
      <c r="P1305" s="3" t="str" cm="1">
        <f t="array" ref="P130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05" s="3">
        <v>14</v>
      </c>
      <c r="R1305" s="3" t="str" cm="1">
        <f t="array" ref="R130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05" s="3">
        <v>31</v>
      </c>
      <c r="T1305" s="3" t="str" cm="1">
        <f t="array" ref="T130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305" s="3">
        <v>13</v>
      </c>
      <c r="V1305" s="3" t="str" cm="1">
        <f t="array" ref="V130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305" s="3">
        <v>12</v>
      </c>
      <c r="X1305" s="3" t="str" cm="1">
        <f t="array" ref="X130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306" spans="1:24" x14ac:dyDescent="0.25">
      <c r="A1306" s="7">
        <v>562068085</v>
      </c>
      <c r="B1306" t="s">
        <v>299</v>
      </c>
      <c r="C1306" t="s">
        <v>355</v>
      </c>
      <c r="D1306" s="3">
        <v>1</v>
      </c>
      <c r="E1306" s="3">
        <v>187</v>
      </c>
      <c r="F1306" s="3">
        <v>213</v>
      </c>
      <c r="G1306" s="3">
        <v>4</v>
      </c>
      <c r="H1306" s="3" t="s">
        <v>6</v>
      </c>
      <c r="I1306" s="3">
        <v>28</v>
      </c>
      <c r="J1306" s="3" t="str" cm="1">
        <f t="array" ref="J130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306" s="3">
        <v>20</v>
      </c>
      <c r="L1306" s="3" t="str" cm="1">
        <f t="array" ref="L130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06" s="3">
        <v>15</v>
      </c>
      <c r="N1306" s="3" t="str" cm="1">
        <f t="array" ref="N130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306" s="3">
        <v>21</v>
      </c>
      <c r="P1306" s="3" t="str" cm="1">
        <f t="array" ref="P130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306" s="3">
        <v>22</v>
      </c>
      <c r="R1306" s="3" t="str" cm="1">
        <f t="array" ref="R130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306" s="3">
        <v>43</v>
      </c>
      <c r="T1306" s="3" t="str" cm="1">
        <f t="array" ref="T130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306" s="3">
        <v>11</v>
      </c>
      <c r="V1306" s="3" t="str" cm="1">
        <f t="array" ref="V130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306" s="3">
        <v>27</v>
      </c>
      <c r="X1306" s="3" t="str" cm="1">
        <f t="array" ref="X130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307" spans="1:24" x14ac:dyDescent="0.25">
      <c r="A1307" s="7">
        <v>560034725</v>
      </c>
      <c r="B1307" t="s">
        <v>299</v>
      </c>
      <c r="C1307" t="s">
        <v>356</v>
      </c>
      <c r="D1307" s="3">
        <v>1</v>
      </c>
      <c r="E1307" s="3">
        <v>106</v>
      </c>
      <c r="F1307" s="3">
        <v>213</v>
      </c>
      <c r="G1307" s="3">
        <v>1</v>
      </c>
      <c r="H1307" s="3" t="s">
        <v>7</v>
      </c>
      <c r="I1307" s="3">
        <v>19</v>
      </c>
      <c r="J1307" s="3" t="str" cm="1">
        <f t="array" ref="J130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07" s="3">
        <v>15</v>
      </c>
      <c r="L1307" s="3" t="str" cm="1">
        <f t="array" ref="L130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307" s="3">
        <v>14</v>
      </c>
      <c r="N1307" s="3" t="str" cm="1">
        <f t="array" ref="N130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307" s="3">
        <v>18</v>
      </c>
      <c r="P1307" s="3" t="str" cm="1">
        <f t="array" ref="P130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07" s="3">
        <v>13</v>
      </c>
      <c r="R1307" s="3" t="str" cm="1">
        <f t="array" ref="R130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07" s="3">
        <v>0</v>
      </c>
      <c r="T1307" s="3" t="str" cm="1">
        <f t="array" ref="T130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1307" s="3">
        <v>11</v>
      </c>
      <c r="V1307" s="3" t="str" cm="1">
        <f t="array" ref="V130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307" s="3">
        <v>16</v>
      </c>
      <c r="X1307" s="3" t="str" cm="1">
        <f t="array" ref="X130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308" spans="1:24" x14ac:dyDescent="0.25">
      <c r="A1308" s="7">
        <v>560034732</v>
      </c>
      <c r="B1308" t="s">
        <v>299</v>
      </c>
      <c r="C1308" t="s">
        <v>357</v>
      </c>
      <c r="D1308" s="3">
        <v>1</v>
      </c>
      <c r="E1308" s="3">
        <v>114</v>
      </c>
      <c r="F1308" s="3">
        <v>213</v>
      </c>
      <c r="G1308" s="3">
        <v>2</v>
      </c>
      <c r="H1308" s="3" t="s">
        <v>8</v>
      </c>
      <c r="I1308" s="3">
        <v>11</v>
      </c>
      <c r="J1308" s="3" t="str" cm="1">
        <f t="array" ref="J130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308" s="3">
        <v>14</v>
      </c>
      <c r="L1308" s="3" t="str" cm="1">
        <f t="array" ref="L130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308" s="3">
        <v>16</v>
      </c>
      <c r="N1308" s="3" t="str" cm="1">
        <f t="array" ref="N130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308" s="3">
        <v>16</v>
      </c>
      <c r="P1308" s="3" t="str" cm="1">
        <f t="array" ref="P130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08" s="3">
        <v>12</v>
      </c>
      <c r="R1308" s="3" t="str" cm="1">
        <f t="array" ref="R130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308" s="3">
        <v>25</v>
      </c>
      <c r="T1308" s="3" t="str" cm="1">
        <f t="array" ref="T130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308" s="3">
        <v>10</v>
      </c>
      <c r="V1308" s="3" t="str" cm="1">
        <f t="array" ref="V130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308" s="3">
        <v>10</v>
      </c>
      <c r="X1308" s="3" t="str" cm="1">
        <f t="array" ref="X130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309" spans="1:24" x14ac:dyDescent="0.25">
      <c r="A1309" s="7">
        <v>561041806</v>
      </c>
      <c r="B1309" t="s">
        <v>299</v>
      </c>
      <c r="C1309" t="s">
        <v>358</v>
      </c>
      <c r="D1309" s="3">
        <v>1</v>
      </c>
      <c r="E1309" s="3">
        <v>182</v>
      </c>
      <c r="F1309" s="3">
        <v>213</v>
      </c>
      <c r="G1309" s="3">
        <v>4</v>
      </c>
      <c r="H1309" s="3" t="s">
        <v>6</v>
      </c>
      <c r="I1309" s="3">
        <v>26</v>
      </c>
      <c r="J1309" s="3" t="str" cm="1">
        <f t="array" ref="J130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09" s="3">
        <v>19</v>
      </c>
      <c r="L1309" s="3" t="str" cm="1">
        <f t="array" ref="L130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09" s="3">
        <v>17</v>
      </c>
      <c r="N1309" s="3" t="str" cm="1">
        <f t="array" ref="N130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309" s="3">
        <v>21</v>
      </c>
      <c r="P1309" s="3" t="str" cm="1">
        <f t="array" ref="P130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309" s="3">
        <v>21</v>
      </c>
      <c r="R1309" s="3" t="str" cm="1">
        <f t="array" ref="R130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309" s="3">
        <v>37</v>
      </c>
      <c r="T1309" s="3" t="str" cm="1">
        <f t="array" ref="T130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309" s="3">
        <v>14</v>
      </c>
      <c r="V1309" s="3" t="str" cm="1">
        <f t="array" ref="V130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309" s="3">
        <v>27</v>
      </c>
      <c r="X1309" s="3" t="str" cm="1">
        <f t="array" ref="X130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310" spans="1:24" x14ac:dyDescent="0.25">
      <c r="A1310" s="7">
        <v>561056376</v>
      </c>
      <c r="B1310" t="s">
        <v>299</v>
      </c>
      <c r="C1310" t="s">
        <v>359</v>
      </c>
      <c r="D1310" s="3">
        <v>2</v>
      </c>
      <c r="E1310" s="3">
        <v>151</v>
      </c>
      <c r="F1310" s="3">
        <v>197</v>
      </c>
      <c r="G1310" s="3">
        <v>3</v>
      </c>
      <c r="H1310" s="3" t="s">
        <v>5</v>
      </c>
      <c r="I1310" s="3">
        <v>21</v>
      </c>
      <c r="J1310" s="3" t="str" cm="1">
        <f t="array" ref="J131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10" s="3">
        <v>21</v>
      </c>
      <c r="L1310" s="3" t="str" cm="1">
        <f t="array" ref="L131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10" s="3">
        <v>16</v>
      </c>
      <c r="N1310" s="3" t="str" cm="1">
        <f t="array" ref="N131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310" s="3">
        <v>18</v>
      </c>
      <c r="P1310" s="3" t="str" cm="1">
        <f t="array" ref="P131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10" s="3">
        <v>17</v>
      </c>
      <c r="R1310" s="3" t="str" cm="1">
        <f t="array" ref="R131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10" s="3">
        <v>26</v>
      </c>
      <c r="T1310" s="3" t="str" cm="1">
        <f t="array" ref="T131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310" s="3">
        <v>11</v>
      </c>
      <c r="V1310" s="3" t="str" cm="1">
        <f t="array" ref="V131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310" s="3">
        <v>21</v>
      </c>
      <c r="X1310" s="3" t="str" cm="1">
        <f t="array" ref="X131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11" spans="1:24" x14ac:dyDescent="0.25">
      <c r="A1311" s="7">
        <v>573018738</v>
      </c>
      <c r="B1311" t="s">
        <v>299</v>
      </c>
      <c r="C1311" t="s">
        <v>360</v>
      </c>
      <c r="D1311" s="3">
        <v>5</v>
      </c>
      <c r="E1311" s="3">
        <v>155</v>
      </c>
      <c r="F1311" s="3">
        <v>208</v>
      </c>
      <c r="G1311" s="3">
        <v>3</v>
      </c>
      <c r="H1311" s="3" t="s">
        <v>5</v>
      </c>
      <c r="I1311" s="3">
        <v>25</v>
      </c>
      <c r="J1311" s="3" t="str" cm="1">
        <f t="array" ref="J131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11" s="3">
        <v>21</v>
      </c>
      <c r="L1311" s="3" t="str" cm="1">
        <f t="array" ref="L131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11" s="3">
        <v>15</v>
      </c>
      <c r="N1311" s="3" t="str" cm="1">
        <f t="array" ref="N131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311" s="3">
        <v>16</v>
      </c>
      <c r="P1311" s="3" t="str" cm="1">
        <f t="array" ref="P131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11" s="3">
        <v>18</v>
      </c>
      <c r="R1311" s="3" t="str" cm="1">
        <f t="array" ref="R131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11" s="3">
        <v>27</v>
      </c>
      <c r="T1311" s="3" t="str" cm="1">
        <f t="array" ref="T131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311" s="3">
        <v>12</v>
      </c>
      <c r="V1311" s="3" t="str" cm="1">
        <f t="array" ref="V131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311" s="3">
        <v>21</v>
      </c>
      <c r="X1311" s="3" t="str" cm="1">
        <f t="array" ref="X131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12" spans="1:24" x14ac:dyDescent="0.25">
      <c r="A1312" s="7">
        <v>562056957</v>
      </c>
      <c r="B1312" t="s">
        <v>299</v>
      </c>
      <c r="C1312" t="s">
        <v>361</v>
      </c>
      <c r="D1312" s="3">
        <v>1</v>
      </c>
      <c r="E1312" s="3">
        <v>157</v>
      </c>
      <c r="F1312" s="3">
        <v>213</v>
      </c>
      <c r="G1312" s="3">
        <v>3</v>
      </c>
      <c r="H1312" s="3" t="s">
        <v>5</v>
      </c>
      <c r="I1312" s="3">
        <v>24</v>
      </c>
      <c r="J1312" s="3" t="str" cm="1">
        <f t="array" ref="J131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12" s="3">
        <v>17</v>
      </c>
      <c r="L1312" s="3" t="str" cm="1">
        <f t="array" ref="L131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12" s="3">
        <v>16</v>
      </c>
      <c r="N1312" s="3" t="str" cm="1">
        <f t="array" ref="N131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312" s="3">
        <v>17</v>
      </c>
      <c r="P1312" s="3" t="str" cm="1">
        <f t="array" ref="P131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12" s="3">
        <v>17</v>
      </c>
      <c r="R1312" s="3" t="str" cm="1">
        <f t="array" ref="R131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12" s="3">
        <v>36</v>
      </c>
      <c r="T1312" s="3" t="str" cm="1">
        <f t="array" ref="T131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312" s="3">
        <v>13</v>
      </c>
      <c r="V1312" s="3" t="str" cm="1">
        <f t="array" ref="V131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312" s="3">
        <v>17</v>
      </c>
      <c r="X1312" s="3" t="str" cm="1">
        <f t="array" ref="X131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13" spans="1:24" x14ac:dyDescent="0.25">
      <c r="A1313" s="7">
        <v>573005873</v>
      </c>
      <c r="B1313" t="s">
        <v>299</v>
      </c>
      <c r="C1313" t="s">
        <v>362</v>
      </c>
      <c r="D1313" s="3">
        <v>1</v>
      </c>
      <c r="E1313" s="3">
        <v>177</v>
      </c>
      <c r="F1313" s="3">
        <v>213</v>
      </c>
      <c r="G1313" s="3">
        <v>4</v>
      </c>
      <c r="H1313" s="3" t="s">
        <v>6</v>
      </c>
      <c r="I1313" s="3">
        <v>28</v>
      </c>
      <c r="J1313" s="3" t="str" cm="1">
        <f t="array" ref="J131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Высокий</v>
      </c>
      <c r="K1313" s="3">
        <v>20</v>
      </c>
      <c r="L1313" s="3" t="str" cm="1">
        <f t="array" ref="L131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13" s="3">
        <v>16</v>
      </c>
      <c r="N1313" s="3" t="str" cm="1">
        <f t="array" ref="N131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313" s="3">
        <v>20</v>
      </c>
      <c r="P1313" s="3" t="str" cm="1">
        <f t="array" ref="P131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313" s="3">
        <v>21</v>
      </c>
      <c r="R1313" s="3" t="str" cm="1">
        <f t="array" ref="R131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313" s="3">
        <v>37</v>
      </c>
      <c r="T1313" s="3" t="str" cm="1">
        <f t="array" ref="T131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313" s="3">
        <v>12</v>
      </c>
      <c r="V1313" s="3" t="str" cm="1">
        <f t="array" ref="V131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313" s="3">
        <v>23</v>
      </c>
      <c r="X1313" s="3" t="str" cm="1">
        <f t="array" ref="X131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14" spans="1:24" x14ac:dyDescent="0.25">
      <c r="A1314" s="7">
        <v>571011053</v>
      </c>
      <c r="B1314" t="s">
        <v>299</v>
      </c>
      <c r="C1314" t="s">
        <v>363</v>
      </c>
      <c r="D1314" s="3">
        <v>1</v>
      </c>
      <c r="E1314" s="3">
        <v>158</v>
      </c>
      <c r="F1314" s="3">
        <v>213</v>
      </c>
      <c r="G1314" s="3">
        <v>3</v>
      </c>
      <c r="H1314" s="3" t="s">
        <v>5</v>
      </c>
      <c r="I1314" s="3">
        <v>16</v>
      </c>
      <c r="J1314" s="3" t="str" cm="1">
        <f t="array" ref="J131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314" s="3">
        <v>15</v>
      </c>
      <c r="L1314" s="3" t="str" cm="1">
        <f t="array" ref="L131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314" s="3">
        <v>18</v>
      </c>
      <c r="N1314" s="3" t="str" cm="1">
        <f t="array" ref="N131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314" s="3">
        <v>19</v>
      </c>
      <c r="P1314" s="3" t="str" cm="1">
        <f t="array" ref="P131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14" s="3">
        <v>23</v>
      </c>
      <c r="R1314" s="3" t="str" cm="1">
        <f t="array" ref="R131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314" s="3">
        <v>34</v>
      </c>
      <c r="T1314" s="3" t="str" cm="1">
        <f t="array" ref="T131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314" s="3">
        <v>12</v>
      </c>
      <c r="V1314" s="3" t="str" cm="1">
        <f t="array" ref="V131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314" s="3">
        <v>21</v>
      </c>
      <c r="X1314" s="3" t="str" cm="1">
        <f t="array" ref="X131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15" spans="1:24" x14ac:dyDescent="0.25">
      <c r="A1315" s="7">
        <v>561041940</v>
      </c>
      <c r="B1315" t="s">
        <v>299</v>
      </c>
      <c r="C1315" t="s">
        <v>364</v>
      </c>
      <c r="D1315" s="3">
        <v>1</v>
      </c>
      <c r="E1315" s="3">
        <v>170</v>
      </c>
      <c r="F1315" s="3">
        <v>213</v>
      </c>
      <c r="G1315" s="3">
        <v>3</v>
      </c>
      <c r="H1315" s="3" t="s">
        <v>5</v>
      </c>
      <c r="I1315" s="3">
        <v>24</v>
      </c>
      <c r="J1315" s="3" t="str" cm="1">
        <f t="array" ref="J131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15" s="3">
        <v>17</v>
      </c>
      <c r="L1315" s="3" t="str" cm="1">
        <f t="array" ref="L131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15" s="3">
        <v>14</v>
      </c>
      <c r="N1315" s="3" t="str" cm="1">
        <f t="array" ref="N131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315" s="3">
        <v>20</v>
      </c>
      <c r="P1315" s="3" t="str" cm="1">
        <f t="array" ref="P131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315" s="3">
        <v>19</v>
      </c>
      <c r="R1315" s="3" t="str" cm="1">
        <f t="array" ref="R131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15" s="3">
        <v>39</v>
      </c>
      <c r="T1315" s="3" t="str" cm="1">
        <f t="array" ref="T131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315" s="3">
        <v>14</v>
      </c>
      <c r="V1315" s="3" t="str" cm="1">
        <f t="array" ref="V131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315" s="3">
        <v>23</v>
      </c>
      <c r="X1315" s="3" t="str" cm="1">
        <f t="array" ref="X131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16" spans="1:24" x14ac:dyDescent="0.25">
      <c r="A1316" s="7">
        <v>572021791</v>
      </c>
      <c r="B1316" t="s">
        <v>299</v>
      </c>
      <c r="C1316" t="s">
        <v>365</v>
      </c>
      <c r="D1316" s="3">
        <v>5</v>
      </c>
      <c r="E1316" s="3">
        <v>162</v>
      </c>
      <c r="F1316" s="3">
        <v>208</v>
      </c>
      <c r="G1316" s="3">
        <v>3</v>
      </c>
      <c r="H1316" s="3" t="s">
        <v>5</v>
      </c>
      <c r="I1316" s="3">
        <v>18</v>
      </c>
      <c r="J1316" s="3" t="str" cm="1">
        <f t="array" ref="J131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16" s="3">
        <v>19</v>
      </c>
      <c r="L1316" s="3" t="str" cm="1">
        <f t="array" ref="L131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16" s="3">
        <v>18</v>
      </c>
      <c r="N1316" s="3" t="str" cm="1">
        <f t="array" ref="N131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316" s="3">
        <v>19</v>
      </c>
      <c r="P1316" s="3" t="str" cm="1">
        <f t="array" ref="P131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16" s="3">
        <v>20</v>
      </c>
      <c r="R1316" s="3" t="str" cm="1">
        <f t="array" ref="R131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16" s="3">
        <v>32</v>
      </c>
      <c r="T1316" s="3" t="str" cm="1">
        <f t="array" ref="T131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316" s="3">
        <v>13</v>
      </c>
      <c r="V1316" s="3" t="str" cm="1">
        <f t="array" ref="V131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316" s="3">
        <v>23</v>
      </c>
      <c r="X1316" s="3" t="str" cm="1">
        <f t="array" ref="X131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17" spans="1:24" x14ac:dyDescent="0.25">
      <c r="A1317" s="7">
        <v>571023323</v>
      </c>
      <c r="B1317" t="s">
        <v>299</v>
      </c>
      <c r="C1317" t="s">
        <v>366</v>
      </c>
      <c r="D1317" s="3">
        <v>1</v>
      </c>
      <c r="E1317" s="3">
        <v>159</v>
      </c>
      <c r="F1317" s="3">
        <v>213</v>
      </c>
      <c r="G1317" s="3">
        <v>3</v>
      </c>
      <c r="H1317" s="3" t="s">
        <v>5</v>
      </c>
      <c r="I1317" s="3">
        <v>24</v>
      </c>
      <c r="J1317" s="3" t="str" cm="1">
        <f t="array" ref="J131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17" s="3">
        <v>15</v>
      </c>
      <c r="L1317" s="3" t="str" cm="1">
        <f t="array" ref="L131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317" s="3">
        <v>18</v>
      </c>
      <c r="N1317" s="3" t="str" cm="1">
        <f t="array" ref="N131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317" s="3">
        <v>19</v>
      </c>
      <c r="P1317" s="3" t="str" cm="1">
        <f t="array" ref="P131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17" s="3">
        <v>19</v>
      </c>
      <c r="R1317" s="3" t="str" cm="1">
        <f t="array" ref="R131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17" s="3">
        <v>28</v>
      </c>
      <c r="T1317" s="3" t="str" cm="1">
        <f t="array" ref="T131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317" s="3">
        <v>13</v>
      </c>
      <c r="V1317" s="3" t="str" cm="1">
        <f t="array" ref="V131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317" s="3">
        <v>23</v>
      </c>
      <c r="X1317" s="3" t="str" cm="1">
        <f t="array" ref="X131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18" spans="1:24" x14ac:dyDescent="0.25">
      <c r="A1318" s="7">
        <v>561056760</v>
      </c>
      <c r="B1318" t="s">
        <v>299</v>
      </c>
      <c r="C1318" t="s">
        <v>368</v>
      </c>
      <c r="D1318" s="3">
        <v>17</v>
      </c>
      <c r="E1318" s="3">
        <v>128</v>
      </c>
      <c r="F1318" s="3">
        <v>208</v>
      </c>
      <c r="G1318" s="3">
        <v>2</v>
      </c>
      <c r="H1318" s="3" t="s">
        <v>8</v>
      </c>
      <c r="I1318" s="3">
        <v>16</v>
      </c>
      <c r="J1318" s="3" t="str" cm="1">
        <f t="array" ref="J131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318" s="3">
        <v>17</v>
      </c>
      <c r="L1318" s="3" t="str" cm="1">
        <f t="array" ref="L131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18" s="3">
        <v>12</v>
      </c>
      <c r="N1318" s="3" t="str" cm="1">
        <f t="array" ref="N131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318" s="3">
        <v>13</v>
      </c>
      <c r="P1318" s="3" t="str" cm="1">
        <f t="array" ref="P131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318" s="3">
        <v>19</v>
      </c>
      <c r="R1318" s="3" t="str" cm="1">
        <f t="array" ref="R131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18" s="3">
        <v>27</v>
      </c>
      <c r="T1318" s="3" t="str" cm="1">
        <f t="array" ref="T131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318" s="3">
        <v>10</v>
      </c>
      <c r="V1318" s="3" t="str" cm="1">
        <f t="array" ref="V131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318" s="3">
        <v>14</v>
      </c>
      <c r="X1318" s="3" t="str" cm="1">
        <f t="array" ref="X131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319" spans="1:24" x14ac:dyDescent="0.25">
      <c r="A1319" s="7">
        <v>560002402</v>
      </c>
      <c r="B1319" t="s">
        <v>299</v>
      </c>
      <c r="C1319" t="s">
        <v>369</v>
      </c>
      <c r="D1319" s="3">
        <v>5</v>
      </c>
      <c r="E1319" s="3">
        <v>127</v>
      </c>
      <c r="F1319" s="3">
        <v>208</v>
      </c>
      <c r="G1319" s="3">
        <v>2</v>
      </c>
      <c r="H1319" s="3" t="s">
        <v>8</v>
      </c>
      <c r="I1319" s="3">
        <v>15</v>
      </c>
      <c r="J1319" s="3" t="str" cm="1">
        <f t="array" ref="J131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319" s="3">
        <v>19</v>
      </c>
      <c r="L1319" s="3" t="str" cm="1">
        <f t="array" ref="L131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19" s="3">
        <v>15</v>
      </c>
      <c r="N1319" s="3" t="str" cm="1">
        <f t="array" ref="N131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319" s="3">
        <v>15</v>
      </c>
      <c r="P1319" s="3" t="str" cm="1">
        <f t="array" ref="P131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319" s="3">
        <v>19</v>
      </c>
      <c r="R1319" s="3" t="str" cm="1">
        <f t="array" ref="R131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19" s="3">
        <v>21</v>
      </c>
      <c r="T1319" s="3" t="str" cm="1">
        <f t="array" ref="T131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319" s="3">
        <v>9</v>
      </c>
      <c r="V1319" s="3" t="str" cm="1">
        <f t="array" ref="V131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319" s="3">
        <v>14</v>
      </c>
      <c r="X1319" s="3" t="str" cm="1">
        <f t="array" ref="X131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320" spans="1:24" x14ac:dyDescent="0.25">
      <c r="A1320" s="7">
        <v>560034852</v>
      </c>
      <c r="B1320" t="s">
        <v>299</v>
      </c>
      <c r="C1320" t="s">
        <v>367</v>
      </c>
      <c r="D1320" s="3">
        <v>17</v>
      </c>
      <c r="E1320" s="3">
        <v>170</v>
      </c>
      <c r="F1320" s="3">
        <v>208</v>
      </c>
      <c r="G1320" s="3">
        <v>3</v>
      </c>
      <c r="H1320" s="3" t="s">
        <v>5</v>
      </c>
      <c r="I1320" s="3">
        <v>23</v>
      </c>
      <c r="J1320" s="3" t="str" cm="1">
        <f t="array" ref="J132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20" s="3">
        <v>21</v>
      </c>
      <c r="L1320" s="3" t="str" cm="1">
        <f t="array" ref="L132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20" s="3">
        <v>16</v>
      </c>
      <c r="N1320" s="3" t="str" cm="1">
        <f t="array" ref="N132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320" s="3">
        <v>19</v>
      </c>
      <c r="P1320" s="3" t="str" cm="1">
        <f t="array" ref="P132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20" s="3">
        <v>20</v>
      </c>
      <c r="R1320" s="3" t="str" cm="1">
        <f t="array" ref="R132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20" s="3">
        <v>38</v>
      </c>
      <c r="T1320" s="3" t="str" cm="1">
        <f t="array" ref="T132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Высокий</v>
      </c>
      <c r="U1320" s="3">
        <v>10</v>
      </c>
      <c r="V1320" s="3" t="str" cm="1">
        <f t="array" ref="V132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320" s="3">
        <v>23</v>
      </c>
      <c r="X1320" s="3" t="str" cm="1">
        <f t="array" ref="X132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21" spans="1:24" x14ac:dyDescent="0.25">
      <c r="A1321" s="7">
        <v>561041796</v>
      </c>
      <c r="B1321" t="s">
        <v>299</v>
      </c>
      <c r="C1321" t="s">
        <v>370</v>
      </c>
      <c r="D1321" s="3">
        <v>1</v>
      </c>
      <c r="E1321" s="3">
        <v>166</v>
      </c>
      <c r="F1321" s="3">
        <v>213</v>
      </c>
      <c r="G1321" s="3">
        <v>3</v>
      </c>
      <c r="H1321" s="3" t="s">
        <v>5</v>
      </c>
      <c r="I1321" s="3">
        <v>18</v>
      </c>
      <c r="J1321" s="3" t="str" cm="1">
        <f t="array" ref="J132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21" s="3">
        <v>17</v>
      </c>
      <c r="L1321" s="3" t="str" cm="1">
        <f t="array" ref="L132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21" s="3">
        <v>18</v>
      </c>
      <c r="N1321" s="3" t="str" cm="1">
        <f t="array" ref="N132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321" s="3">
        <v>19</v>
      </c>
      <c r="P1321" s="3" t="str" cm="1">
        <f t="array" ref="P132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21" s="3">
        <v>21</v>
      </c>
      <c r="R1321" s="3" t="str" cm="1">
        <f t="array" ref="R132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321" s="3">
        <v>36</v>
      </c>
      <c r="T1321" s="3" t="str" cm="1">
        <f t="array" ref="T132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321" s="3">
        <v>13</v>
      </c>
      <c r="V1321" s="3" t="str" cm="1">
        <f t="array" ref="V132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321" s="3">
        <v>24</v>
      </c>
      <c r="X1321" s="3" t="str" cm="1">
        <f t="array" ref="X132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22" spans="1:24" x14ac:dyDescent="0.25">
      <c r="A1322" s="7">
        <v>573011436</v>
      </c>
      <c r="B1322" t="s">
        <v>299</v>
      </c>
      <c r="C1322" t="s">
        <v>371</v>
      </c>
      <c r="D1322" s="3">
        <v>1</v>
      </c>
      <c r="E1322" s="3">
        <v>166</v>
      </c>
      <c r="F1322" s="3">
        <v>213</v>
      </c>
      <c r="G1322" s="3">
        <v>3</v>
      </c>
      <c r="H1322" s="3" t="s">
        <v>5</v>
      </c>
      <c r="I1322" s="3">
        <v>25</v>
      </c>
      <c r="J1322" s="3" t="str" cm="1">
        <f t="array" ref="J132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22" s="3">
        <v>20</v>
      </c>
      <c r="L1322" s="3" t="str" cm="1">
        <f t="array" ref="L132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22" s="3">
        <v>17</v>
      </c>
      <c r="N1322" s="3" t="str" cm="1">
        <f t="array" ref="N132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322" s="3">
        <v>18</v>
      </c>
      <c r="P1322" s="3" t="str" cm="1">
        <f t="array" ref="P132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22" s="3">
        <v>18</v>
      </c>
      <c r="R1322" s="3" t="str" cm="1">
        <f t="array" ref="R132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22" s="3">
        <v>34</v>
      </c>
      <c r="T1322" s="3" t="str" cm="1">
        <f t="array" ref="T132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322" s="3">
        <v>11</v>
      </c>
      <c r="V1322" s="3" t="str" cm="1">
        <f t="array" ref="V132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322" s="3">
        <v>23</v>
      </c>
      <c r="X1322" s="3" t="str" cm="1">
        <f t="array" ref="X132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23" spans="1:24" x14ac:dyDescent="0.25">
      <c r="A1323" s="7">
        <v>541025323</v>
      </c>
      <c r="B1323" t="s">
        <v>299</v>
      </c>
      <c r="C1323" t="s">
        <v>372</v>
      </c>
      <c r="D1323" s="3">
        <v>10</v>
      </c>
      <c r="E1323" s="3">
        <v>153</v>
      </c>
      <c r="F1323" s="3">
        <v>195</v>
      </c>
      <c r="G1323" s="3">
        <v>3</v>
      </c>
      <c r="H1323" s="3" t="s">
        <v>5</v>
      </c>
      <c r="I1323" s="3">
        <v>22</v>
      </c>
      <c r="J1323" s="3" t="str" cm="1">
        <f t="array" ref="J132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23" s="3">
        <v>16</v>
      </c>
      <c r="L1323" s="3" t="str" cm="1">
        <f t="array" ref="L132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23" s="3">
        <v>17</v>
      </c>
      <c r="N1323" s="3" t="str" cm="1">
        <f t="array" ref="N132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323" s="3">
        <v>18</v>
      </c>
      <c r="P1323" s="3" t="str" cm="1">
        <f t="array" ref="P132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23" s="3">
        <v>20</v>
      </c>
      <c r="R1323" s="3" t="str" cm="1">
        <f t="array" ref="R132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323" s="3">
        <v>24</v>
      </c>
      <c r="T1323" s="3" t="str" cm="1">
        <f t="array" ref="T132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323" s="3">
        <v>12</v>
      </c>
      <c r="V1323" s="3" t="str" cm="1">
        <f t="array" ref="V132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323" s="3">
        <v>24</v>
      </c>
      <c r="X1323" s="3" t="str" cm="1">
        <f t="array" ref="X132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24" spans="1:24" x14ac:dyDescent="0.25">
      <c r="A1324" s="7">
        <v>544020443</v>
      </c>
      <c r="B1324" t="s">
        <v>373</v>
      </c>
      <c r="C1324" t="s">
        <v>376</v>
      </c>
      <c r="D1324" s="3">
        <v>1</v>
      </c>
      <c r="E1324" s="3">
        <v>171</v>
      </c>
      <c r="F1324" s="3">
        <v>213</v>
      </c>
      <c r="G1324" s="3">
        <v>3</v>
      </c>
      <c r="H1324" s="3" t="s">
        <v>5</v>
      </c>
      <c r="I1324" s="3">
        <v>23</v>
      </c>
      <c r="J1324" s="3" t="str" cm="1">
        <f t="array" ref="J132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24" s="3">
        <v>19</v>
      </c>
      <c r="L1324" s="3" t="str" cm="1">
        <f t="array" ref="L132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24" s="3">
        <v>15</v>
      </c>
      <c r="N1324" s="3" t="str" cm="1">
        <f t="array" ref="N132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324" s="3">
        <v>21</v>
      </c>
      <c r="P1324" s="3" t="str" cm="1">
        <f t="array" ref="P132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324" s="3">
        <v>17</v>
      </c>
      <c r="R1324" s="3" t="str" cm="1">
        <f t="array" ref="R132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24" s="3">
        <v>35</v>
      </c>
      <c r="T1324" s="3" t="str" cm="1">
        <f t="array" ref="T132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324" s="3">
        <v>13</v>
      </c>
      <c r="V1324" s="3" t="str" cm="1">
        <f t="array" ref="V132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324" s="3">
        <v>28</v>
      </c>
      <c r="X1324" s="3" t="str" cm="1">
        <f t="array" ref="X132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325" spans="1:24" x14ac:dyDescent="0.25">
      <c r="A1325" s="7">
        <v>544001930</v>
      </c>
      <c r="B1325" t="s">
        <v>373</v>
      </c>
      <c r="C1325" t="s">
        <v>374</v>
      </c>
      <c r="D1325" s="3">
        <v>1</v>
      </c>
      <c r="E1325" s="3">
        <v>156</v>
      </c>
      <c r="F1325" s="3">
        <v>213</v>
      </c>
      <c r="G1325" s="3">
        <v>3</v>
      </c>
      <c r="H1325" s="3" t="s">
        <v>5</v>
      </c>
      <c r="I1325" s="3">
        <v>20</v>
      </c>
      <c r="J1325" s="3" t="str" cm="1">
        <f t="array" ref="J132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25" s="3">
        <v>18</v>
      </c>
      <c r="L1325" s="3" t="str" cm="1">
        <f t="array" ref="L132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25" s="3">
        <v>14</v>
      </c>
      <c r="N1325" s="3" t="str" cm="1">
        <f t="array" ref="N132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325" s="3">
        <v>18</v>
      </c>
      <c r="P1325" s="3" t="str" cm="1">
        <f t="array" ref="P132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25" s="3">
        <v>17</v>
      </c>
      <c r="R1325" s="3" t="str" cm="1">
        <f t="array" ref="R132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25" s="3">
        <v>36</v>
      </c>
      <c r="T1325" s="3" t="str" cm="1">
        <f t="array" ref="T132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325" s="3">
        <v>14</v>
      </c>
      <c r="V1325" s="3" t="str" cm="1">
        <f t="array" ref="V132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325" s="3">
        <v>19</v>
      </c>
      <c r="X1325" s="3" t="str" cm="1">
        <f t="array" ref="X132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26" spans="1:24" x14ac:dyDescent="0.25">
      <c r="A1326" s="7">
        <v>544020411</v>
      </c>
      <c r="B1326" t="s">
        <v>373</v>
      </c>
      <c r="C1326" t="s">
        <v>375</v>
      </c>
      <c r="D1326" s="3">
        <v>10</v>
      </c>
      <c r="E1326" s="3">
        <v>128</v>
      </c>
      <c r="F1326" s="3">
        <v>195</v>
      </c>
      <c r="G1326" s="3">
        <v>2</v>
      </c>
      <c r="H1326" s="3" t="s">
        <v>8</v>
      </c>
      <c r="I1326" s="3">
        <v>21</v>
      </c>
      <c r="J1326" s="3" t="str" cm="1">
        <f t="array" ref="J132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26" s="3">
        <v>16</v>
      </c>
      <c r="L1326" s="3" t="str" cm="1">
        <f t="array" ref="L132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26" s="3">
        <v>8</v>
      </c>
      <c r="N1326" s="3" t="str" cm="1">
        <f t="array" ref="N132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326" s="3">
        <v>15</v>
      </c>
      <c r="P1326" s="3" t="str" cm="1">
        <f t="array" ref="P132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26" s="3">
        <v>14</v>
      </c>
      <c r="R1326" s="3" t="str" cm="1">
        <f t="array" ref="R132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26" s="3">
        <v>25</v>
      </c>
      <c r="T1326" s="3" t="str" cm="1">
        <f t="array" ref="T132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326" s="3">
        <v>12</v>
      </c>
      <c r="V1326" s="3" t="str" cm="1">
        <f t="array" ref="V132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326" s="3">
        <v>17</v>
      </c>
      <c r="X1326" s="3" t="str" cm="1">
        <f t="array" ref="X132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27" spans="1:24" x14ac:dyDescent="0.25">
      <c r="A1327" s="7">
        <v>544001659</v>
      </c>
      <c r="B1327" t="s">
        <v>373</v>
      </c>
      <c r="C1327" t="s">
        <v>377</v>
      </c>
      <c r="D1327" s="3">
        <v>4</v>
      </c>
      <c r="E1327" s="3">
        <v>108</v>
      </c>
      <c r="F1327" s="3">
        <v>166</v>
      </c>
      <c r="G1327" s="3">
        <v>2</v>
      </c>
      <c r="H1327" s="3" t="s">
        <v>8</v>
      </c>
      <c r="I1327" s="3">
        <v>17</v>
      </c>
      <c r="J1327" s="3" t="str" cm="1">
        <f t="array" ref="J132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27" s="3">
        <v>20</v>
      </c>
      <c r="L1327" s="3" t="str" cm="1">
        <f t="array" ref="L132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27" s="3">
        <v>10</v>
      </c>
      <c r="N1327" s="3" t="str" cm="1">
        <f t="array" ref="N132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327" s="3">
        <v>15</v>
      </c>
      <c r="P1327" s="3" t="str" cm="1">
        <f t="array" ref="P132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27" s="3">
        <v>13</v>
      </c>
      <c r="R1327" s="3" t="str" cm="1">
        <f t="array" ref="R132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27" s="3">
        <v>14</v>
      </c>
      <c r="T1327" s="3" t="str" cm="1">
        <f t="array" ref="T132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327" s="3">
        <v>0</v>
      </c>
      <c r="V1327" s="3" t="str" cm="1">
        <f t="array" ref="V132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327" s="3">
        <v>19</v>
      </c>
      <c r="X1327" s="3" t="str" cm="1">
        <f t="array" ref="X132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28" spans="1:24" x14ac:dyDescent="0.25">
      <c r="A1328" s="7">
        <v>544001480</v>
      </c>
      <c r="B1328" t="s">
        <v>373</v>
      </c>
      <c r="C1328" t="s">
        <v>378</v>
      </c>
      <c r="D1328" s="3">
        <v>3</v>
      </c>
      <c r="E1328" s="3">
        <v>121</v>
      </c>
      <c r="F1328" s="3">
        <v>182</v>
      </c>
      <c r="G1328" s="3">
        <v>2</v>
      </c>
      <c r="H1328" s="3" t="s">
        <v>8</v>
      </c>
      <c r="I1328" s="3">
        <v>23</v>
      </c>
      <c r="J1328" s="3" t="str" cm="1">
        <f t="array" ref="J132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28" s="3">
        <v>17</v>
      </c>
      <c r="L1328" s="3" t="str" cm="1">
        <f t="array" ref="L132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28" s="3">
        <v>12</v>
      </c>
      <c r="N1328" s="3" t="str" cm="1">
        <f t="array" ref="N132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328" s="3">
        <v>15</v>
      </c>
      <c r="P1328" s="3" t="str" cm="1">
        <f t="array" ref="P132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28" s="3">
        <v>14</v>
      </c>
      <c r="R1328" s="3" t="str" cm="1">
        <f t="array" ref="R132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28" s="3">
        <v>22</v>
      </c>
      <c r="T1328" s="3" t="str" cm="1">
        <f t="array" ref="T132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328" s="3">
        <v>0</v>
      </c>
      <c r="V1328" s="3" t="str" cm="1">
        <f t="array" ref="V132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328" s="3">
        <v>18</v>
      </c>
      <c r="X1328" s="3" t="str" cm="1">
        <f t="array" ref="X132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29" spans="1:24" x14ac:dyDescent="0.25">
      <c r="A1329" s="7">
        <v>544020588</v>
      </c>
      <c r="B1329" t="s">
        <v>373</v>
      </c>
      <c r="C1329" t="s">
        <v>379</v>
      </c>
      <c r="D1329" s="3">
        <v>1</v>
      </c>
      <c r="E1329" s="3">
        <v>145</v>
      </c>
      <c r="F1329" s="3">
        <v>213</v>
      </c>
      <c r="G1329" s="3">
        <v>3</v>
      </c>
      <c r="H1329" s="3" t="s">
        <v>5</v>
      </c>
      <c r="I1329" s="3">
        <v>19</v>
      </c>
      <c r="J1329" s="3" t="str" cm="1">
        <f t="array" ref="J132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29" s="3">
        <v>14</v>
      </c>
      <c r="L1329" s="3" t="str" cm="1">
        <f t="array" ref="L132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329" s="3">
        <v>15</v>
      </c>
      <c r="N1329" s="3" t="str" cm="1">
        <f t="array" ref="N132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329" s="3">
        <v>18</v>
      </c>
      <c r="P1329" s="3" t="str" cm="1">
        <f t="array" ref="P132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29" s="3">
        <v>17</v>
      </c>
      <c r="R1329" s="3" t="str" cm="1">
        <f t="array" ref="R132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29" s="3">
        <v>28</v>
      </c>
      <c r="T1329" s="3" t="str" cm="1">
        <f t="array" ref="T132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329" s="3">
        <v>12</v>
      </c>
      <c r="V1329" s="3" t="str" cm="1">
        <f t="array" ref="V132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329" s="3">
        <v>22</v>
      </c>
      <c r="X1329" s="3" t="str" cm="1">
        <f t="array" ref="X132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30" spans="1:24" x14ac:dyDescent="0.25">
      <c r="A1330" s="7">
        <v>544020612</v>
      </c>
      <c r="B1330" t="s">
        <v>373</v>
      </c>
      <c r="C1330" t="s">
        <v>380</v>
      </c>
      <c r="D1330" s="3">
        <v>1</v>
      </c>
      <c r="E1330" s="3">
        <v>154</v>
      </c>
      <c r="F1330" s="3">
        <v>213</v>
      </c>
      <c r="G1330" s="3">
        <v>2</v>
      </c>
      <c r="H1330" s="3" t="s">
        <v>8</v>
      </c>
      <c r="I1330" s="3">
        <v>14</v>
      </c>
      <c r="J1330" s="3" t="str" cm="1">
        <f t="array" ref="J133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Базовый</v>
      </c>
      <c r="K1330" s="3">
        <v>18</v>
      </c>
      <c r="L1330" s="3" t="str" cm="1">
        <f t="array" ref="L133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30" s="3">
        <v>15</v>
      </c>
      <c r="N1330" s="3" t="str" cm="1">
        <f t="array" ref="N133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330" s="3">
        <v>18</v>
      </c>
      <c r="P1330" s="3" t="str" cm="1">
        <f t="array" ref="P133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30" s="3">
        <v>19</v>
      </c>
      <c r="R1330" s="3" t="str" cm="1">
        <f t="array" ref="R133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30" s="3">
        <v>37</v>
      </c>
      <c r="T1330" s="3" t="str" cm="1">
        <f t="array" ref="T133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330" s="3">
        <v>13</v>
      </c>
      <c r="V1330" s="3" t="str" cm="1">
        <f t="array" ref="V133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330" s="3">
        <v>20</v>
      </c>
      <c r="X1330" s="3" t="str" cm="1">
        <f t="array" ref="X133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31" spans="1:24" x14ac:dyDescent="0.25">
      <c r="A1331" s="7">
        <v>544020549</v>
      </c>
      <c r="B1331" t="s">
        <v>373</v>
      </c>
      <c r="C1331" t="s">
        <v>381</v>
      </c>
      <c r="D1331" s="3">
        <v>1</v>
      </c>
      <c r="E1331" s="3">
        <v>161</v>
      </c>
      <c r="F1331" s="3">
        <v>213</v>
      </c>
      <c r="G1331" s="3">
        <v>3</v>
      </c>
      <c r="H1331" s="3" t="s">
        <v>5</v>
      </c>
      <c r="I1331" s="3">
        <v>21</v>
      </c>
      <c r="J1331" s="3" t="str" cm="1">
        <f t="array" ref="J133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31" s="3">
        <v>18</v>
      </c>
      <c r="L1331" s="3" t="str" cm="1">
        <f t="array" ref="L133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31" s="3">
        <v>14</v>
      </c>
      <c r="N1331" s="3" t="str" cm="1">
        <f t="array" ref="N133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331" s="3">
        <v>19</v>
      </c>
      <c r="P1331" s="3" t="str" cm="1">
        <f t="array" ref="P133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31" s="3">
        <v>19</v>
      </c>
      <c r="R1331" s="3" t="str" cm="1">
        <f t="array" ref="R133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31" s="3">
        <v>36</v>
      </c>
      <c r="T1331" s="3" t="str" cm="1">
        <f t="array" ref="T133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331" s="3">
        <v>14</v>
      </c>
      <c r="V1331" s="3" t="str" cm="1">
        <f t="array" ref="V133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331" s="3">
        <v>20</v>
      </c>
      <c r="X1331" s="3" t="str" cm="1">
        <f t="array" ref="X133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32" spans="1:24" x14ac:dyDescent="0.25">
      <c r="A1332" s="7">
        <v>544020436</v>
      </c>
      <c r="B1332" t="s">
        <v>373</v>
      </c>
      <c r="C1332" t="s">
        <v>382</v>
      </c>
      <c r="D1332" s="3">
        <v>5</v>
      </c>
      <c r="E1332" s="3">
        <v>141</v>
      </c>
      <c r="F1332" s="3">
        <v>208</v>
      </c>
      <c r="G1332" s="3">
        <v>2</v>
      </c>
      <c r="H1332" s="3" t="s">
        <v>8</v>
      </c>
      <c r="I1332" s="3">
        <v>24</v>
      </c>
      <c r="J1332" s="3" t="str" cm="1">
        <f t="array" ref="J133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32" s="3">
        <v>18</v>
      </c>
      <c r="L1332" s="3" t="str" cm="1">
        <f t="array" ref="L133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32" s="3">
        <v>13</v>
      </c>
      <c r="N1332" s="3" t="str" cm="1">
        <f t="array" ref="N133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332" s="3">
        <v>17</v>
      </c>
      <c r="P1332" s="3" t="str" cm="1">
        <f t="array" ref="P133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32" s="3">
        <v>11</v>
      </c>
      <c r="R1332" s="3" t="str" cm="1">
        <f t="array" ref="R133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332" s="3">
        <v>27</v>
      </c>
      <c r="T1332" s="3" t="str" cm="1">
        <f t="array" ref="T133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332" s="3">
        <v>12</v>
      </c>
      <c r="V1332" s="3" t="str" cm="1">
        <f t="array" ref="V133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332" s="3">
        <v>19</v>
      </c>
      <c r="X1332" s="3" t="str" cm="1">
        <f t="array" ref="X133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33" spans="1:24" x14ac:dyDescent="0.25">
      <c r="A1333" s="7">
        <v>544020468</v>
      </c>
      <c r="B1333" t="s">
        <v>373</v>
      </c>
      <c r="C1333" t="s">
        <v>383</v>
      </c>
      <c r="D1333" s="3">
        <v>1</v>
      </c>
      <c r="E1333" s="3">
        <v>132</v>
      </c>
      <c r="F1333" s="3">
        <v>213</v>
      </c>
      <c r="G1333" s="3">
        <v>2</v>
      </c>
      <c r="H1333" s="3" t="s">
        <v>8</v>
      </c>
      <c r="I1333" s="3">
        <v>20</v>
      </c>
      <c r="J1333" s="3" t="str" cm="1">
        <f t="array" ref="J133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33" s="3">
        <v>14</v>
      </c>
      <c r="L1333" s="3" t="str" cm="1">
        <f t="array" ref="L133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333" s="3">
        <v>11</v>
      </c>
      <c r="N1333" s="3" t="str" cm="1">
        <f t="array" ref="N133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333" s="3">
        <v>16</v>
      </c>
      <c r="P1333" s="3" t="str" cm="1">
        <f t="array" ref="P133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33" s="3">
        <v>17</v>
      </c>
      <c r="R1333" s="3" t="str" cm="1">
        <f t="array" ref="R133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33" s="3">
        <v>25</v>
      </c>
      <c r="T1333" s="3" t="str" cm="1">
        <f t="array" ref="T133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333" s="3">
        <v>12</v>
      </c>
      <c r="V1333" s="3" t="str" cm="1">
        <f t="array" ref="V133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333" s="3">
        <v>17</v>
      </c>
      <c r="X1333" s="3" t="str" cm="1">
        <f t="array" ref="X133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34" spans="1:24" x14ac:dyDescent="0.25">
      <c r="A1334" s="7">
        <v>544020531</v>
      </c>
      <c r="B1334" t="s">
        <v>373</v>
      </c>
      <c r="C1334" t="s">
        <v>384</v>
      </c>
      <c r="D1334" s="3">
        <v>1</v>
      </c>
      <c r="E1334" s="3">
        <v>130</v>
      </c>
      <c r="F1334" s="3">
        <v>213</v>
      </c>
      <c r="G1334" s="3">
        <v>1</v>
      </c>
      <c r="H1334" s="3" t="s">
        <v>7</v>
      </c>
      <c r="I1334" s="3">
        <v>23</v>
      </c>
      <c r="J1334" s="3" t="str" cm="1">
        <f t="array" ref="J133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34" s="3">
        <v>16</v>
      </c>
      <c r="L1334" s="3" t="str" cm="1">
        <f t="array" ref="L133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34" s="3">
        <v>13</v>
      </c>
      <c r="N1334" s="3" t="str" cm="1">
        <f t="array" ref="N133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334" s="3">
        <v>0</v>
      </c>
      <c r="P1334" s="3" t="str" cm="1">
        <f t="array" ref="P133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Ниже базового</v>
      </c>
      <c r="Q1334" s="3">
        <v>17</v>
      </c>
      <c r="R1334" s="3" t="str" cm="1">
        <f t="array" ref="R133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34" s="3">
        <v>27</v>
      </c>
      <c r="T1334" s="3" t="str" cm="1">
        <f t="array" ref="T133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334" s="3">
        <v>13</v>
      </c>
      <c r="V1334" s="3" t="str" cm="1">
        <f t="array" ref="V133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334" s="3">
        <v>21</v>
      </c>
      <c r="X1334" s="3" t="str" cm="1">
        <f t="array" ref="X133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35" spans="1:24" x14ac:dyDescent="0.25">
      <c r="A1335" s="7">
        <v>544020490</v>
      </c>
      <c r="B1335" t="s">
        <v>373</v>
      </c>
      <c r="C1335" t="s">
        <v>385</v>
      </c>
      <c r="D1335" s="3">
        <v>1</v>
      </c>
      <c r="E1335" s="3">
        <v>152</v>
      </c>
      <c r="F1335" s="3">
        <v>213</v>
      </c>
      <c r="G1335" s="3">
        <v>3</v>
      </c>
      <c r="H1335" s="3" t="s">
        <v>5</v>
      </c>
      <c r="I1335" s="3">
        <v>22</v>
      </c>
      <c r="J1335" s="3" t="str" cm="1">
        <f t="array" ref="J133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35" s="3">
        <v>18</v>
      </c>
      <c r="L1335" s="3" t="str" cm="1">
        <f t="array" ref="L133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35" s="3">
        <v>16</v>
      </c>
      <c r="N1335" s="3" t="str" cm="1">
        <f t="array" ref="N133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335" s="3">
        <v>16</v>
      </c>
      <c r="P1335" s="3" t="str" cm="1">
        <f t="array" ref="P133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35" s="3">
        <v>17</v>
      </c>
      <c r="R1335" s="3" t="str" cm="1">
        <f t="array" ref="R133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35" s="3">
        <v>31</v>
      </c>
      <c r="T1335" s="3" t="str" cm="1">
        <f t="array" ref="T133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335" s="3">
        <v>12</v>
      </c>
      <c r="V1335" s="3" t="str" cm="1">
        <f t="array" ref="V133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335" s="3">
        <v>20</v>
      </c>
      <c r="X1335" s="3" t="str" cm="1">
        <f t="array" ref="X133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36" spans="1:24" x14ac:dyDescent="0.25">
      <c r="A1336" s="7">
        <v>544020563</v>
      </c>
      <c r="B1336" t="s">
        <v>373</v>
      </c>
      <c r="C1336" t="s">
        <v>386</v>
      </c>
      <c r="D1336" s="3">
        <v>5</v>
      </c>
      <c r="E1336" s="3">
        <v>135</v>
      </c>
      <c r="F1336" s="3">
        <v>208</v>
      </c>
      <c r="G1336" s="3">
        <v>2</v>
      </c>
      <c r="H1336" s="3" t="s">
        <v>8</v>
      </c>
      <c r="I1336" s="3">
        <v>21</v>
      </c>
      <c r="J1336" s="3" t="str" cm="1">
        <f t="array" ref="J133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36" s="3">
        <v>20</v>
      </c>
      <c r="L1336" s="3" t="str" cm="1">
        <f t="array" ref="L133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36" s="3">
        <v>16</v>
      </c>
      <c r="N1336" s="3" t="str" cm="1">
        <f t="array" ref="N133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336" s="3">
        <v>18</v>
      </c>
      <c r="P1336" s="3" t="str" cm="1">
        <f t="array" ref="P133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36" s="3">
        <v>16</v>
      </c>
      <c r="R1336" s="3" t="str" cm="1">
        <f t="array" ref="R133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36" s="3">
        <v>20</v>
      </c>
      <c r="T1336" s="3" t="str" cm="1">
        <f t="array" ref="T133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336" s="3">
        <v>11</v>
      </c>
      <c r="V1336" s="3" t="str" cm="1">
        <f t="array" ref="V133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336" s="3">
        <v>13</v>
      </c>
      <c r="X1336" s="3" t="str" cm="1">
        <f t="array" ref="X133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337" spans="1:24" x14ac:dyDescent="0.25">
      <c r="A1337" s="7">
        <v>544020605</v>
      </c>
      <c r="B1337" t="s">
        <v>373</v>
      </c>
      <c r="C1337" t="s">
        <v>387</v>
      </c>
      <c r="D1337" s="3">
        <v>10</v>
      </c>
      <c r="E1337" s="3">
        <v>155</v>
      </c>
      <c r="F1337" s="3">
        <v>195</v>
      </c>
      <c r="G1337" s="3">
        <v>3</v>
      </c>
      <c r="H1337" s="3" t="s">
        <v>5</v>
      </c>
      <c r="I1337" s="3">
        <v>24</v>
      </c>
      <c r="J1337" s="3" t="str" cm="1">
        <f t="array" ref="J133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37" s="3">
        <v>18</v>
      </c>
      <c r="L1337" s="3" t="str" cm="1">
        <f t="array" ref="L133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37" s="3">
        <v>16</v>
      </c>
      <c r="N1337" s="3" t="str" cm="1">
        <f t="array" ref="N133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337" s="3">
        <v>19</v>
      </c>
      <c r="P1337" s="3" t="str" cm="1">
        <f t="array" ref="P133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Высокий</v>
      </c>
      <c r="Q1337" s="3">
        <v>15</v>
      </c>
      <c r="R1337" s="3" t="str" cm="1">
        <f t="array" ref="R133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37" s="3">
        <v>28</v>
      </c>
      <c r="T1337" s="3" t="str" cm="1">
        <f t="array" ref="T133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337" s="3">
        <v>13</v>
      </c>
      <c r="V1337" s="3" t="str" cm="1">
        <f t="array" ref="V133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337" s="3">
        <v>22</v>
      </c>
      <c r="X1337" s="3" t="str" cm="1">
        <f t="array" ref="X133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38" spans="1:24" x14ac:dyDescent="0.25">
      <c r="A1338" s="7">
        <v>544020482</v>
      </c>
      <c r="B1338" t="s">
        <v>373</v>
      </c>
      <c r="C1338" t="s">
        <v>388</v>
      </c>
      <c r="D1338" s="3">
        <v>2</v>
      </c>
      <c r="E1338" s="3">
        <v>155</v>
      </c>
      <c r="F1338" s="3">
        <v>197</v>
      </c>
      <c r="G1338" s="3">
        <v>3</v>
      </c>
      <c r="H1338" s="3" t="s">
        <v>5</v>
      </c>
      <c r="I1338" s="3">
        <v>24</v>
      </c>
      <c r="J1338" s="3" t="str" cm="1">
        <f t="array" ref="J133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38" s="3">
        <v>16</v>
      </c>
      <c r="L1338" s="3" t="str" cm="1">
        <f t="array" ref="L133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38" s="3">
        <v>12</v>
      </c>
      <c r="N1338" s="3" t="str" cm="1">
        <f t="array" ref="N133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338" s="3">
        <v>18</v>
      </c>
      <c r="P1338" s="3" t="str" cm="1">
        <f t="array" ref="P133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38" s="3">
        <v>19</v>
      </c>
      <c r="R1338" s="3" t="str" cm="1">
        <f t="array" ref="R133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38" s="3">
        <v>31</v>
      </c>
      <c r="T1338" s="3" t="str" cm="1">
        <f t="array" ref="T133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338" s="3">
        <v>13</v>
      </c>
      <c r="V1338" s="3" t="str" cm="1">
        <f t="array" ref="V133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338" s="3">
        <v>22</v>
      </c>
      <c r="X1338" s="3" t="str" cm="1">
        <f t="array" ref="X133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39" spans="1:24" x14ac:dyDescent="0.25">
      <c r="A1339" s="7">
        <v>544001539</v>
      </c>
      <c r="B1339" t="s">
        <v>373</v>
      </c>
      <c r="C1339" t="s">
        <v>389</v>
      </c>
      <c r="D1339" s="3">
        <v>3</v>
      </c>
      <c r="E1339" s="3">
        <v>84</v>
      </c>
      <c r="F1339" s="3">
        <v>182</v>
      </c>
      <c r="G1339" s="3">
        <v>1</v>
      </c>
      <c r="H1339" s="3" t="s">
        <v>7</v>
      </c>
      <c r="I1339" s="3">
        <v>23</v>
      </c>
      <c r="J1339" s="3" t="str" cm="1">
        <f t="array" ref="J133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39" s="3">
        <v>18</v>
      </c>
      <c r="L1339" s="3" t="str" cm="1">
        <f t="array" ref="L133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39" s="3">
        <v>10</v>
      </c>
      <c r="N1339" s="3" t="str" cm="1">
        <f t="array" ref="N133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339" s="3">
        <v>11</v>
      </c>
      <c r="P1339" s="3" t="str" cm="1">
        <f t="array" ref="P133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339" s="3">
        <v>7</v>
      </c>
      <c r="R1339" s="3" t="str" cm="1">
        <f t="array" ref="R133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Базовый</v>
      </c>
      <c r="S1339" s="3">
        <v>0</v>
      </c>
      <c r="T1339" s="3" t="str" cm="1">
        <f t="array" ref="T133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1339" s="3">
        <v>0</v>
      </c>
      <c r="V1339" s="3" t="str" cm="1">
        <f t="array" ref="V133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Базовый</v>
      </c>
      <c r="W1339" s="3">
        <v>15</v>
      </c>
      <c r="X1339" s="3" t="str" cm="1">
        <f t="array" ref="X133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Базовый</v>
      </c>
    </row>
    <row r="1340" spans="1:24" x14ac:dyDescent="0.25">
      <c r="A1340" s="7">
        <v>544020524</v>
      </c>
      <c r="B1340" t="s">
        <v>373</v>
      </c>
      <c r="C1340" t="s">
        <v>390</v>
      </c>
      <c r="D1340" s="3">
        <v>2</v>
      </c>
      <c r="E1340" s="3">
        <v>161</v>
      </c>
      <c r="F1340" s="3">
        <v>197</v>
      </c>
      <c r="G1340" s="3">
        <v>3</v>
      </c>
      <c r="H1340" s="3" t="s">
        <v>5</v>
      </c>
      <c r="I1340" s="3">
        <v>23</v>
      </c>
      <c r="J1340" s="3" t="str" cm="1">
        <f t="array" ref="J134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40" s="3">
        <v>17</v>
      </c>
      <c r="L1340" s="3" t="str" cm="1">
        <f t="array" ref="L134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40" s="3">
        <v>14</v>
      </c>
      <c r="N1340" s="3" t="str" cm="1">
        <f t="array" ref="N134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340" s="3">
        <v>18</v>
      </c>
      <c r="P1340" s="3" t="str" cm="1">
        <f t="array" ref="P134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40" s="3">
        <v>20</v>
      </c>
      <c r="R1340" s="3" t="str" cm="1">
        <f t="array" ref="R134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Высокий</v>
      </c>
      <c r="S1340" s="3">
        <v>29</v>
      </c>
      <c r="T1340" s="3" t="str" cm="1">
        <f t="array" ref="T134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340" s="3">
        <v>14</v>
      </c>
      <c r="V1340" s="3" t="str" cm="1">
        <f t="array" ref="V134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340" s="3">
        <v>26</v>
      </c>
      <c r="X1340" s="3" t="str" cm="1">
        <f t="array" ref="X134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Высокий</v>
      </c>
    </row>
    <row r="1341" spans="1:24" x14ac:dyDescent="0.25">
      <c r="A1341" s="7">
        <v>544020570</v>
      </c>
      <c r="B1341" t="s">
        <v>373</v>
      </c>
      <c r="C1341" t="s">
        <v>391</v>
      </c>
      <c r="D1341" s="3">
        <v>2</v>
      </c>
      <c r="E1341" s="3">
        <v>123</v>
      </c>
      <c r="F1341" s="3">
        <v>197</v>
      </c>
      <c r="G1341" s="3">
        <v>2</v>
      </c>
      <c r="H1341" s="3" t="s">
        <v>8</v>
      </c>
      <c r="I1341" s="3">
        <v>17</v>
      </c>
      <c r="J1341" s="3" t="str" cm="1">
        <f t="array" ref="J1341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41" s="3">
        <v>13</v>
      </c>
      <c r="L1341" s="3" t="str" cm="1">
        <f t="array" ref="L1341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341" s="3">
        <v>12</v>
      </c>
      <c r="N1341" s="3" t="str" cm="1">
        <f t="array" ref="N1341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341" s="3">
        <v>16</v>
      </c>
      <c r="P1341" s="3" t="str" cm="1">
        <f t="array" ref="P1341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41" s="3">
        <v>13</v>
      </c>
      <c r="R1341" s="3" t="str" cm="1">
        <f t="array" ref="R1341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41" s="3">
        <v>19</v>
      </c>
      <c r="T1341" s="3" t="str" cm="1">
        <f t="array" ref="T1341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341" s="3">
        <v>12</v>
      </c>
      <c r="V1341" s="3" t="str" cm="1">
        <f t="array" ref="V1341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341" s="3">
        <v>21</v>
      </c>
      <c r="X1341" s="3" t="str" cm="1">
        <f t="array" ref="X1341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42" spans="1:24" x14ac:dyDescent="0.25">
      <c r="A1342" s="7">
        <v>544020595</v>
      </c>
      <c r="B1342" t="s">
        <v>373</v>
      </c>
      <c r="C1342" t="s">
        <v>392</v>
      </c>
      <c r="D1342" s="3">
        <v>1</v>
      </c>
      <c r="E1342" s="3">
        <v>129</v>
      </c>
      <c r="F1342" s="3">
        <v>213</v>
      </c>
      <c r="G1342" s="3">
        <v>2</v>
      </c>
      <c r="H1342" s="3" t="s">
        <v>8</v>
      </c>
      <c r="I1342" s="3">
        <v>18</v>
      </c>
      <c r="J1342" s="3" t="str" cm="1">
        <f t="array" ref="J1342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42" s="3">
        <v>15</v>
      </c>
      <c r="L1342" s="3" t="str" cm="1">
        <f t="array" ref="L1342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342" s="3">
        <v>13</v>
      </c>
      <c r="N1342" s="3" t="str" cm="1">
        <f t="array" ref="N1342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342" s="3">
        <v>15</v>
      </c>
      <c r="P1342" s="3" t="str" cm="1">
        <f t="array" ref="P1342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342" s="3">
        <v>14</v>
      </c>
      <c r="R1342" s="3" t="str" cm="1">
        <f t="array" ref="R1342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42" s="3">
        <v>25</v>
      </c>
      <c r="T1342" s="3" t="str" cm="1">
        <f t="array" ref="T1342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342" s="3">
        <v>11</v>
      </c>
      <c r="V1342" s="3" t="str" cm="1">
        <f t="array" ref="V1342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342" s="3">
        <v>18</v>
      </c>
      <c r="X1342" s="3" t="str" cm="1">
        <f t="array" ref="X1342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43" spans="1:24" x14ac:dyDescent="0.25">
      <c r="A1343" s="7">
        <v>544020475</v>
      </c>
      <c r="B1343" t="s">
        <v>373</v>
      </c>
      <c r="C1343" t="s">
        <v>393</v>
      </c>
      <c r="D1343" s="3">
        <v>5</v>
      </c>
      <c r="E1343" s="3">
        <v>142</v>
      </c>
      <c r="F1343" s="3">
        <v>208</v>
      </c>
      <c r="G1343" s="3">
        <v>3</v>
      </c>
      <c r="H1343" s="3" t="s">
        <v>5</v>
      </c>
      <c r="I1343" s="3">
        <v>20</v>
      </c>
      <c r="J1343" s="3" t="str" cm="1">
        <f t="array" ref="J1343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43" s="3">
        <v>21</v>
      </c>
      <c r="L1343" s="3" t="str" cm="1">
        <f t="array" ref="L1343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43" s="3">
        <v>14</v>
      </c>
      <c r="N1343" s="3" t="str" cm="1">
        <f t="array" ref="N1343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343" s="3">
        <v>18</v>
      </c>
      <c r="P1343" s="3" t="str" cm="1">
        <f t="array" ref="P1343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43" s="3">
        <v>14</v>
      </c>
      <c r="R1343" s="3" t="str" cm="1">
        <f t="array" ref="R1343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43" s="3">
        <v>25</v>
      </c>
      <c r="T1343" s="3" t="str" cm="1">
        <f t="array" ref="T1343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343" s="3">
        <v>10</v>
      </c>
      <c r="V1343" s="3" t="str" cm="1">
        <f t="array" ref="V1343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343" s="3">
        <v>20</v>
      </c>
      <c r="X1343" s="3" t="str" cm="1">
        <f t="array" ref="X1343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44" spans="1:24" x14ac:dyDescent="0.25">
      <c r="A1344" s="7">
        <v>544020429</v>
      </c>
      <c r="B1344" t="s">
        <v>373</v>
      </c>
      <c r="C1344" t="s">
        <v>394</v>
      </c>
      <c r="D1344" s="3">
        <v>1</v>
      </c>
      <c r="E1344" s="3">
        <v>144</v>
      </c>
      <c r="F1344" s="3">
        <v>213</v>
      </c>
      <c r="G1344" s="3">
        <v>3</v>
      </c>
      <c r="H1344" s="3" t="s">
        <v>5</v>
      </c>
      <c r="I1344" s="3">
        <v>19</v>
      </c>
      <c r="J1344" s="3" t="str" cm="1">
        <f t="array" ref="J1344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44" s="3">
        <v>16</v>
      </c>
      <c r="L1344" s="3" t="str" cm="1">
        <f t="array" ref="L1344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44" s="3">
        <v>16</v>
      </c>
      <c r="N1344" s="3" t="str" cm="1">
        <f t="array" ref="N1344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344" s="3">
        <v>17</v>
      </c>
      <c r="P1344" s="3" t="str" cm="1">
        <f t="array" ref="P1344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44" s="3">
        <v>16</v>
      </c>
      <c r="R1344" s="3" t="str" cm="1">
        <f t="array" ref="R1344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44" s="3">
        <v>30</v>
      </c>
      <c r="T1344" s="3" t="str" cm="1">
        <f t="array" ref="T1344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344" s="3">
        <v>11</v>
      </c>
      <c r="V1344" s="3" t="str" cm="1">
        <f t="array" ref="V1344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344" s="3">
        <v>19</v>
      </c>
      <c r="X1344" s="3" t="str" cm="1">
        <f t="array" ref="X1344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45" spans="1:24" x14ac:dyDescent="0.25">
      <c r="A1345" s="7">
        <v>544011255</v>
      </c>
      <c r="B1345" t="s">
        <v>373</v>
      </c>
      <c r="C1345" t="s">
        <v>395</v>
      </c>
      <c r="D1345" s="3">
        <v>5</v>
      </c>
      <c r="E1345" s="3">
        <v>137</v>
      </c>
      <c r="F1345" s="3">
        <v>208</v>
      </c>
      <c r="G1345" s="3">
        <v>3</v>
      </c>
      <c r="H1345" s="3" t="s">
        <v>5</v>
      </c>
      <c r="I1345" s="3">
        <v>18</v>
      </c>
      <c r="J1345" s="3" t="str" cm="1">
        <f t="array" ref="J1345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45" s="3">
        <v>14</v>
      </c>
      <c r="L1345" s="3" t="str" cm="1">
        <f t="array" ref="L1345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345" s="3">
        <v>13</v>
      </c>
      <c r="N1345" s="3" t="str" cm="1">
        <f t="array" ref="N1345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Базовый</v>
      </c>
      <c r="O1345" s="3">
        <v>17</v>
      </c>
      <c r="P1345" s="3" t="str" cm="1">
        <f t="array" ref="P1345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45" s="3">
        <v>19</v>
      </c>
      <c r="R1345" s="3" t="str" cm="1">
        <f t="array" ref="R1345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45" s="3">
        <v>24</v>
      </c>
      <c r="T1345" s="3" t="str" cm="1">
        <f t="array" ref="T1345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Базовый</v>
      </c>
      <c r="U1345" s="3">
        <v>12</v>
      </c>
      <c r="V1345" s="3" t="str" cm="1">
        <f t="array" ref="V1345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345" s="3">
        <v>20</v>
      </c>
      <c r="X1345" s="3" t="str" cm="1">
        <f t="array" ref="X1345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46" spans="1:24" x14ac:dyDescent="0.25">
      <c r="A1346" s="7">
        <v>544014009</v>
      </c>
      <c r="B1346" t="s">
        <v>373</v>
      </c>
      <c r="C1346" t="s">
        <v>396</v>
      </c>
      <c r="D1346" s="3">
        <v>5</v>
      </c>
      <c r="E1346" s="3">
        <v>140</v>
      </c>
      <c r="F1346" s="3">
        <v>208</v>
      </c>
      <c r="G1346" s="3">
        <v>3</v>
      </c>
      <c r="H1346" s="3" t="s">
        <v>5</v>
      </c>
      <c r="I1346" s="3">
        <v>17</v>
      </c>
      <c r="J1346" s="3" t="str" cm="1">
        <f t="array" ref="J1346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46" s="3">
        <v>16</v>
      </c>
      <c r="L1346" s="3" t="str" cm="1">
        <f t="array" ref="L1346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46" s="3">
        <v>16</v>
      </c>
      <c r="N1346" s="3" t="str" cm="1">
        <f t="array" ref="N1346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346" s="3">
        <v>17</v>
      </c>
      <c r="P1346" s="3" t="str" cm="1">
        <f t="array" ref="P1346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46" s="3">
        <v>13</v>
      </c>
      <c r="R1346" s="3" t="str" cm="1">
        <f t="array" ref="R1346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46" s="3">
        <v>27</v>
      </c>
      <c r="T1346" s="3" t="str" cm="1">
        <f t="array" ref="T1346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346" s="3">
        <v>12</v>
      </c>
      <c r="V1346" s="3" t="str" cm="1">
        <f t="array" ref="V1346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346" s="3">
        <v>22</v>
      </c>
      <c r="X1346" s="3" t="str" cm="1">
        <f t="array" ref="X1346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47" spans="1:24" x14ac:dyDescent="0.25">
      <c r="A1347" s="7">
        <v>549001765</v>
      </c>
      <c r="B1347" t="s">
        <v>397</v>
      </c>
      <c r="C1347" t="s">
        <v>398</v>
      </c>
      <c r="D1347" s="3">
        <v>1</v>
      </c>
      <c r="E1347" s="3">
        <v>155</v>
      </c>
      <c r="F1347" s="3">
        <v>213</v>
      </c>
      <c r="G1347" s="3">
        <v>3</v>
      </c>
      <c r="H1347" s="3" t="s">
        <v>5</v>
      </c>
      <c r="I1347" s="3">
        <v>24</v>
      </c>
      <c r="J1347" s="3" t="str" cm="1">
        <f t="array" ref="J1347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47" s="3">
        <v>17</v>
      </c>
      <c r="L1347" s="3" t="str" cm="1">
        <f t="array" ref="L1347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47" s="3">
        <v>17</v>
      </c>
      <c r="N1347" s="3" t="str" cm="1">
        <f t="array" ref="N1347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Высокий</v>
      </c>
      <c r="O1347" s="3">
        <v>18</v>
      </c>
      <c r="P1347" s="3" t="str" cm="1">
        <f t="array" ref="P1347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47" s="3">
        <v>17</v>
      </c>
      <c r="R1347" s="3" t="str" cm="1">
        <f t="array" ref="R1347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47" s="3">
        <v>33</v>
      </c>
      <c r="T1347" s="3" t="str" cm="1">
        <f t="array" ref="T1347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347" s="3">
        <v>11</v>
      </c>
      <c r="V1347" s="3" t="str" cm="1">
        <f t="array" ref="V1347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Средний</v>
      </c>
      <c r="W1347" s="3">
        <v>18</v>
      </c>
      <c r="X1347" s="3" t="str" cm="1">
        <f t="array" ref="X1347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48" spans="1:24" x14ac:dyDescent="0.25">
      <c r="A1348" s="7">
        <v>549001780</v>
      </c>
      <c r="B1348" t="s">
        <v>397</v>
      </c>
      <c r="C1348" t="s">
        <v>399</v>
      </c>
      <c r="D1348" s="3">
        <v>1</v>
      </c>
      <c r="E1348" s="3">
        <v>111</v>
      </c>
      <c r="F1348" s="3">
        <v>213</v>
      </c>
      <c r="G1348" s="3">
        <v>1</v>
      </c>
      <c r="H1348" s="3" t="s">
        <v>7</v>
      </c>
      <c r="I1348" s="3">
        <v>22</v>
      </c>
      <c r="J1348" s="3" t="str" cm="1">
        <f t="array" ref="J1348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48" s="3">
        <v>17</v>
      </c>
      <c r="L1348" s="3" t="str" cm="1">
        <f t="array" ref="L1348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Высокий</v>
      </c>
      <c r="M1348" s="3">
        <v>15</v>
      </c>
      <c r="N1348" s="3" t="str" cm="1">
        <f t="array" ref="N1348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348" s="3">
        <v>15</v>
      </c>
      <c r="P1348" s="3" t="str" cm="1">
        <f t="array" ref="P1348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Базовый</v>
      </c>
      <c r="Q1348" s="3">
        <v>13</v>
      </c>
      <c r="R1348" s="3" t="str" cm="1">
        <f t="array" ref="R1348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48" s="3">
        <v>0</v>
      </c>
      <c r="T1348" s="3" t="str" cm="1">
        <f t="array" ref="T1348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Ниже базового</v>
      </c>
      <c r="U1348" s="3">
        <v>12</v>
      </c>
      <c r="V1348" s="3" t="str" cm="1">
        <f t="array" ref="V1348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348" s="3">
        <v>17</v>
      </c>
      <c r="X1348" s="3" t="str" cm="1">
        <f t="array" ref="X1348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49" spans="1:24" x14ac:dyDescent="0.25">
      <c r="A1349" s="7">
        <v>549001772</v>
      </c>
      <c r="B1349" t="s">
        <v>397</v>
      </c>
      <c r="C1349" t="s">
        <v>400</v>
      </c>
      <c r="D1349" s="3">
        <v>5</v>
      </c>
      <c r="E1349" s="3">
        <v>123</v>
      </c>
      <c r="F1349" s="3">
        <v>208</v>
      </c>
      <c r="G1349" s="3">
        <v>1</v>
      </c>
      <c r="H1349" s="3" t="s">
        <v>7</v>
      </c>
      <c r="I1349" s="3">
        <v>19</v>
      </c>
      <c r="J1349" s="3" t="str" cm="1">
        <f t="array" ref="J1349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49" s="3">
        <v>15</v>
      </c>
      <c r="L1349" s="3" t="str" cm="1">
        <f t="array" ref="L1349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349" s="3">
        <v>0</v>
      </c>
      <c r="N1349" s="3" t="str" cm="1">
        <f t="array" ref="N1349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Ниже базового</v>
      </c>
      <c r="O1349" s="3">
        <v>17</v>
      </c>
      <c r="P1349" s="3" t="str" cm="1">
        <f t="array" ref="P1349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49" s="3">
        <v>16</v>
      </c>
      <c r="R1349" s="3" t="str" cm="1">
        <f t="array" ref="R1349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49" s="3">
        <v>26</v>
      </c>
      <c r="T1349" s="3" t="str" cm="1">
        <f t="array" ref="T1349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349" s="3">
        <v>12</v>
      </c>
      <c r="V1349" s="3" t="str" cm="1">
        <f t="array" ref="V1349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349" s="3">
        <v>18</v>
      </c>
      <c r="X1349" s="3" t="str" cm="1">
        <f t="array" ref="X1349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  <row r="1350" spans="1:24" x14ac:dyDescent="0.25">
      <c r="A1350" s="7">
        <v>549001797</v>
      </c>
      <c r="B1350" t="s">
        <v>397</v>
      </c>
      <c r="C1350" t="s">
        <v>401</v>
      </c>
      <c r="D1350" s="3">
        <v>1</v>
      </c>
      <c r="E1350" s="3">
        <v>141</v>
      </c>
      <c r="F1350" s="3">
        <v>213</v>
      </c>
      <c r="G1350" s="3">
        <v>3</v>
      </c>
      <c r="H1350" s="3" t="s">
        <v>5</v>
      </c>
      <c r="I1350" s="3">
        <v>18</v>
      </c>
      <c r="J1350" s="3" t="str" cm="1">
        <f t="array" ref="J1350">_xlfn.LET(
    _xlpm.thresholds, _xlfn.XLOOKUP(No_Duplicates[[#This Row],[№ варианта самодиагностики]], S6_Uchitel[Вариант], S6_Uchitel[[Базовый]:[Высокий]]),
    _xlfn.XLOOKUP(No_Duplicates[[#This Row],[Ключевое условие "Учитель. Школьная команда"]], _xlpm.thresholds, S6_Uchitel[[#Headers],[Базовый]:[Высокий]], "Ниже базового", -1)
)</f>
        <v>Средний</v>
      </c>
      <c r="K1350" s="3">
        <v>14</v>
      </c>
      <c r="L1350" s="3" t="str" cm="1">
        <f t="array" ref="L1350">_xlfn.LET(
    _xlpm.thresholds, _xlfn.XLOOKUP(No_Duplicates[[#This Row],[№ варианта самодиагностики]], S8_Obr_Sreda[Вариант], S8_Obr_Sreda[[Базовый]:[Высокий]]),
    _xlfn.XLOOKUP(No_Duplicates[[#This Row],[Ключевое условие "Образовательная среда"]], _xlpm.thresholds, S8_Obr_Sreda[[#Headers],[Базовый]:[Высокий]], "Ниже базового", -1)
)</f>
        <v>Средний</v>
      </c>
      <c r="M1350" s="3">
        <v>16</v>
      </c>
      <c r="N1350" s="3" t="str" cm="1">
        <f t="array" ref="N1350">_xlfn.LET(
    _xlpm.thresholds, _xlfn.XLOOKUP(No_Duplicates[[#This Row],[№ варианта самодиагностики]], S7_Shkolnyj_Klimat[Вариант], S7_Shkolnyj_Klimat[[Базовый]:[Высокий]]),
    _xlfn.XLOOKUP(No_Duplicates[[#This Row],[Ключевое условие "Школьный климат"]], _xlpm.thresholds, S7_Shkolnyj_Klimat[[#Headers],[Базовый]:[Высокий]], "Ниже базового", -1)
)</f>
        <v>Средний</v>
      </c>
      <c r="O1350" s="3">
        <v>18</v>
      </c>
      <c r="P1350" s="3" t="str" cm="1">
        <f t="array" ref="P1350">_xlfn.LET(
    _xlpm.thresholds, _xlfn.XLOOKUP(No_Duplicates[[#This Row],[№ варианта самодиагностики]], S4_Vospitanie[Вариант], S4_Vospitanie[[Базовый]:[Высокий]]),
    _xlfn.XLOOKUP(No_Duplicates[[#This Row],[Магистральное направление "Воспитание"]], _xlpm.thresholds, S4_Vospitanie[[#Headers],[Базовый]:[Высокий]], "Ниже базового", -1)
)</f>
        <v>Средний</v>
      </c>
      <c r="Q1350" s="3">
        <v>15</v>
      </c>
      <c r="R1350" s="3" t="str" cm="1">
        <f t="array" ref="R1350">_xlfn.LET(
    _xlpm.thresholds, _xlfn.XLOOKUP(No_Duplicates[[#This Row],[№ варианта самодиагностики]], S2_Zdorovje[Вариант], S2_Zdorovje[[Базовый]:[Высокий]]),
    _xlfn.XLOOKUP(No_Duplicates[[#This Row],[Магистральное направление "Здоровье"]], _xlpm.thresholds, S2_Zdorovje[[#Headers],[Базовый]:[Высокий]], "Ниже базового", -1)
)</f>
        <v>Средний</v>
      </c>
      <c r="S1350" s="3">
        <v>29</v>
      </c>
      <c r="T1350" s="3" t="str" cm="1">
        <f t="array" ref="T1350">_xlfn.LET(
    _xlpm.thresholds, _xlfn.XLOOKUP(No_Duplicates[[#This Row],[№ варианта самодиагностики]], S1_Znanie[Вариант], S1_Znanie[[Базовый]:[Высокий]]),
    _xlfn.XLOOKUP(No_Duplicates[[#This Row],[Магистральное направление "Знание"]], _xlpm.thresholds, S1_Znanie[[#Headers],[Базовый]:[Высокий]], "Ниже базового", -1)
)</f>
        <v>Средний</v>
      </c>
      <c r="U1350" s="3">
        <v>13</v>
      </c>
      <c r="V1350" s="3" t="str" cm="1">
        <f t="array" ref="V1350">_xlfn.LET(
    _xlpm.thresholds, _xlfn.XLOOKUP(No_Duplicates[[#This Row],[№ варианта самодиагностики]], S5_Proforientacija[Вариант], S5_Proforientacija[[Базовый]:[Высокий]]),
    _xlfn.XLOOKUP(No_Duplicates[[#This Row],[Магистральное направление "Профориентация"]], _xlpm.thresholds, S5_Proforientacija[[#Headers],[Базовый]:[Высокий]], "Ниже базового", -1)
)</f>
        <v>Высокий</v>
      </c>
      <c r="W1350" s="3">
        <v>18</v>
      </c>
      <c r="X1350" s="3" t="str" cm="1">
        <f t="array" ref="X1350">_xlfn.LET(
    _xlpm.thresholds, _xlfn.XLOOKUP(No_Duplicates[[#This Row],[№ варианта самодиагностики]], S3_Tvorchestvo[Вариант], S3_Tvorchestvo[[Базовый]:[Высокий]]),
    _xlfn.XLOOKUP(No_Duplicates[[#This Row],[Магистральное направление "Творчество"]], _xlpm.thresholds, S3_Tvorchestvo[[#Headers],[Базовый]:[Высокий]], "Ниже базового", -1)
)</f>
        <v>Средний</v>
      </c>
    </row>
  </sheetData>
  <phoneticPr fontId="6" type="noConversion"/>
  <conditionalFormatting sqref="H2:H1350">
    <cfRule type="cellIs" dxfId="260" priority="33" operator="equal">
      <formula>"Высокий"</formula>
    </cfRule>
    <cfRule type="cellIs" dxfId="259" priority="34" operator="equal">
      <formula>"Средний"</formula>
    </cfRule>
    <cfRule type="cellIs" dxfId="258" priority="35" operator="equal">
      <formula>"Базовый"</formula>
    </cfRule>
    <cfRule type="cellIs" dxfId="257" priority="36" operator="equal">
      <formula>"Ниже базового"</formula>
    </cfRule>
  </conditionalFormatting>
  <conditionalFormatting sqref="J2:J1350">
    <cfRule type="cellIs" dxfId="256" priority="29" operator="equal">
      <formula>"Высокий"</formula>
    </cfRule>
    <cfRule type="cellIs" dxfId="255" priority="30" operator="equal">
      <formula>"Средний"</formula>
    </cfRule>
    <cfRule type="cellIs" dxfId="254" priority="31" operator="equal">
      <formula>"Базовый"</formula>
    </cfRule>
    <cfRule type="cellIs" dxfId="253" priority="32" operator="equal">
      <formula>"Ниже базового"</formula>
    </cfRule>
  </conditionalFormatting>
  <conditionalFormatting sqref="L2:L1350">
    <cfRule type="cellIs" dxfId="252" priority="25" operator="equal">
      <formula>"Высокий"</formula>
    </cfRule>
    <cfRule type="cellIs" dxfId="251" priority="26" operator="equal">
      <formula>"Средний"</formula>
    </cfRule>
    <cfRule type="cellIs" dxfId="250" priority="27" operator="equal">
      <formula>"Базовый"</formula>
    </cfRule>
    <cfRule type="cellIs" dxfId="249" priority="28" operator="equal">
      <formula>"Ниже базового"</formula>
    </cfRule>
  </conditionalFormatting>
  <conditionalFormatting sqref="N2:N1350">
    <cfRule type="cellIs" dxfId="248" priority="21" operator="equal">
      <formula>"Высокий"</formula>
    </cfRule>
    <cfRule type="cellIs" dxfId="247" priority="22" operator="equal">
      <formula>"Средний"</formula>
    </cfRule>
    <cfRule type="cellIs" dxfId="246" priority="23" operator="equal">
      <formula>"Базовый"</formula>
    </cfRule>
    <cfRule type="cellIs" dxfId="245" priority="24" operator="equal">
      <formula>"Ниже базового"</formula>
    </cfRule>
  </conditionalFormatting>
  <conditionalFormatting sqref="P2:P1350">
    <cfRule type="cellIs" dxfId="244" priority="17" operator="equal">
      <formula>"Высокий"</formula>
    </cfRule>
    <cfRule type="cellIs" dxfId="243" priority="18" operator="equal">
      <formula>"Средний"</formula>
    </cfRule>
    <cfRule type="cellIs" dxfId="242" priority="19" operator="equal">
      <formula>"Базовый"</formula>
    </cfRule>
    <cfRule type="cellIs" dxfId="241" priority="20" operator="equal">
      <formula>"Ниже базового"</formula>
    </cfRule>
  </conditionalFormatting>
  <conditionalFormatting sqref="R2:R1350">
    <cfRule type="cellIs" dxfId="240" priority="13" operator="equal">
      <formula>"Высокий"</formula>
    </cfRule>
    <cfRule type="cellIs" dxfId="239" priority="14" operator="equal">
      <formula>"Средний"</formula>
    </cfRule>
    <cfRule type="cellIs" dxfId="238" priority="15" operator="equal">
      <formula>"Базовый"</formula>
    </cfRule>
    <cfRule type="cellIs" dxfId="237" priority="16" operator="equal">
      <formula>"Ниже базового"</formula>
    </cfRule>
  </conditionalFormatting>
  <conditionalFormatting sqref="T2:T1350">
    <cfRule type="cellIs" dxfId="236" priority="1" operator="equal">
      <formula>"Высокий"</formula>
    </cfRule>
    <cfRule type="cellIs" dxfId="235" priority="2" operator="equal">
      <formula>"Средний"</formula>
    </cfRule>
    <cfRule type="cellIs" dxfId="234" priority="3" operator="equal">
      <formula>"Базовый"</formula>
    </cfRule>
    <cfRule type="cellIs" dxfId="233" priority="4" operator="equal">
      <formula>"Ниже базового"</formula>
    </cfRule>
  </conditionalFormatting>
  <conditionalFormatting sqref="V2:V1350">
    <cfRule type="cellIs" dxfId="232" priority="9" operator="equal">
      <formula>"Высокий"</formula>
    </cfRule>
    <cfRule type="cellIs" dxfId="231" priority="10" operator="equal">
      <formula>"Средний"</formula>
    </cfRule>
    <cfRule type="cellIs" dxfId="230" priority="11" operator="equal">
      <formula>"Базовый"</formula>
    </cfRule>
    <cfRule type="cellIs" dxfId="229" priority="12" operator="equal">
      <formula>"Ниже базового"</formula>
    </cfRule>
  </conditionalFormatting>
  <conditionalFormatting sqref="X2:X1350">
    <cfRule type="cellIs" dxfId="228" priority="5" operator="equal">
      <formula>"Высокий"</formula>
    </cfRule>
    <cfRule type="cellIs" dxfId="227" priority="6" operator="equal">
      <formula>"Средний"</formula>
    </cfRule>
    <cfRule type="cellIs" dxfId="226" priority="7" operator="equal">
      <formula>"Базовый"</formula>
    </cfRule>
    <cfRule type="cellIs" dxfId="225" priority="8" operator="equal">
      <formula>"Ниже базового"</formula>
    </cfRule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82EEC-71F9-4324-8209-212D921D7CDF}">
  <sheetPr>
    <tabColor theme="0" tint="-0.499984740745262"/>
  </sheetPr>
  <dimension ref="A1:D7"/>
  <sheetViews>
    <sheetView workbookViewId="0"/>
  </sheetViews>
  <sheetFormatPr defaultRowHeight="15" x14ac:dyDescent="0.25"/>
  <cols>
    <col min="1" max="1" width="11" customWidth="1"/>
    <col min="2" max="2" width="20.85546875" bestFit="1" customWidth="1"/>
    <col min="3" max="3" width="46.85546875" bestFit="1" customWidth="1"/>
    <col min="4" max="4" width="14.28515625" bestFit="1" customWidth="1"/>
  </cols>
  <sheetData>
    <row r="1" spans="1:4" x14ac:dyDescent="0.25">
      <c r="A1" t="s">
        <v>0</v>
      </c>
      <c r="B1" t="s">
        <v>10</v>
      </c>
      <c r="C1" t="s">
        <v>1</v>
      </c>
      <c r="D1" t="s">
        <v>1474</v>
      </c>
    </row>
    <row r="2" spans="1:4" x14ac:dyDescent="0.25">
      <c r="A2" s="6">
        <v>511003160</v>
      </c>
      <c r="B2" t="str">
        <f>_xlfn.XLOOKUP(Choices[[#This Row],[ИНН]], OO[ИНН], OO[МО])</f>
        <v>Дахадаевский МР</v>
      </c>
      <c r="C2" t="str">
        <f>_xlfn.XLOOKUP(Choices[[#This Row],[ИНН]], OO[ИНН], OO[ОО])</f>
        <v>МКОУ "Аштынская СОШ"</v>
      </c>
      <c r="D2">
        <v>2</v>
      </c>
    </row>
    <row r="3" spans="1:4" x14ac:dyDescent="0.25">
      <c r="A3" s="6">
        <v>538000752</v>
      </c>
      <c r="B3" t="str">
        <f>_xlfn.XLOOKUP(Choices[[#This Row],[ИНН]], OO[ИНН], OO[МО])</f>
        <v>Цунтинский МР</v>
      </c>
      <c r="C3" t="str">
        <f>_xlfn.XLOOKUP(Choices[[#This Row],[ИНН]], OO[ИНН], OO[ОО])</f>
        <v>МКОУ "Асахская СОШ"</v>
      </c>
      <c r="D3">
        <v>1</v>
      </c>
    </row>
    <row r="4" spans="1:4" x14ac:dyDescent="0.25">
      <c r="A4" s="6">
        <v>523000421</v>
      </c>
      <c r="B4" t="str">
        <f>_xlfn.XLOOKUP(Choices[[#This Row],[ИНН]], OO[ИНН], OO[МО])</f>
        <v>Магарамкентский МР</v>
      </c>
      <c r="C4" t="str">
        <f>_xlfn.XLOOKUP(Choices[[#This Row],[ИНН]], OO[ИНН], OO[ОО])</f>
        <v>МКОУ "Джепельская ООШ"</v>
      </c>
      <c r="D4">
        <v>6</v>
      </c>
    </row>
    <row r="5" spans="1:4" x14ac:dyDescent="0.25">
      <c r="A5" s="6">
        <v>523000446</v>
      </c>
      <c r="B5" t="str">
        <f>_xlfn.XLOOKUP(Choices[[#This Row],[ИНН]], OO[ИНН], OO[МО])</f>
        <v>Магарамкентский МР</v>
      </c>
      <c r="C5" t="str">
        <f>_xlfn.XLOOKUP(Choices[[#This Row],[ИНН]], OO[ИНН], OO[ОО])</f>
        <v>МКОУ "Мугерганская СОШ им.Рамалданова А.Р."</v>
      </c>
      <c r="D5">
        <v>1</v>
      </c>
    </row>
    <row r="6" spans="1:4" x14ac:dyDescent="0.25">
      <c r="A6" s="6">
        <v>523000710</v>
      </c>
      <c r="B6" t="str">
        <f>_xlfn.XLOOKUP(Choices[[#This Row],[ИНН]], OO[ИНН], OO[МО])</f>
        <v>Магарамкентский МР</v>
      </c>
      <c r="C6" t="str">
        <f>_xlfn.XLOOKUP(Choices[[#This Row],[ИНН]], OO[ИНН], OO[ОО])</f>
        <v>МКОУ "Ярукваларская ООШ"</v>
      </c>
      <c r="D6">
        <v>5</v>
      </c>
    </row>
    <row r="7" spans="1:4" x14ac:dyDescent="0.25">
      <c r="A7" s="6">
        <v>554008029</v>
      </c>
      <c r="B7" t="str">
        <f>_xlfn.XLOOKUP(Choices[[#This Row],[ИНН]], OO[ИНН], OO[МО])</f>
        <v>Частные</v>
      </c>
      <c r="C7" t="str">
        <f>_xlfn.XLOOKUP(Choices[[#This Row],[ИНН]], OO[ИНН], OO[ОО])</f>
        <v>МАОУ "КЦО "Школа №15"</v>
      </c>
      <c r="D7">
        <v>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CF2AE-625E-4F2B-A569-5A850055B79F}">
  <dimension ref="A1:BF56"/>
  <sheetViews>
    <sheetView tabSelected="1" workbookViewId="0">
      <selection activeCell="T5" sqref="T5"/>
    </sheetView>
  </sheetViews>
  <sheetFormatPr defaultRowHeight="15" outlineLevelCol="1" x14ac:dyDescent="0.25"/>
  <cols>
    <col min="1" max="1" width="4" customWidth="1"/>
    <col min="2" max="2" width="9.28515625" bestFit="1" customWidth="1"/>
    <col min="3" max="4" width="9.140625" bestFit="1" customWidth="1"/>
    <col min="5" max="5" width="10" customWidth="1"/>
    <col min="6" max="6" width="4.140625" customWidth="1"/>
    <col min="7" max="7" width="22.5703125" bestFit="1" customWidth="1"/>
    <col min="8" max="8" width="8.42578125" bestFit="1" customWidth="1"/>
    <col min="9" max="9" width="9.28515625" customWidth="1"/>
    <col min="10" max="11" width="9.140625" customWidth="1"/>
    <col min="12" max="12" width="10" customWidth="1"/>
    <col min="13" max="13" width="11" bestFit="1" customWidth="1"/>
    <col min="14" max="15" width="9.42578125" hidden="1" customWidth="1" outlineLevel="1"/>
    <col min="16" max="16" width="12.42578125" hidden="1" customWidth="1" outlineLevel="1"/>
    <col min="17" max="17" width="13.28515625" bestFit="1" customWidth="1" collapsed="1"/>
    <col min="18" max="30" width="9.7109375" customWidth="1"/>
    <col min="31" max="31" width="17.85546875" bestFit="1" customWidth="1"/>
    <col min="32" max="32" width="9.42578125" bestFit="1" customWidth="1"/>
    <col min="33" max="33" width="11.42578125" bestFit="1" customWidth="1"/>
    <col min="35" max="35" width="17.7109375" bestFit="1" customWidth="1"/>
    <col min="36" max="36" width="11.28515625" customWidth="1"/>
    <col min="37" max="37" width="13" bestFit="1" customWidth="1"/>
  </cols>
  <sheetData>
    <row r="1" spans="1:58" ht="45.75" customHeight="1" x14ac:dyDescent="0.25">
      <c r="A1" s="5" t="s">
        <v>9</v>
      </c>
      <c r="B1" s="8" t="s">
        <v>6</v>
      </c>
      <c r="C1" s="9" t="s">
        <v>5</v>
      </c>
      <c r="D1" s="10" t="s">
        <v>8</v>
      </c>
      <c r="E1" s="11" t="s">
        <v>7</v>
      </c>
      <c r="F1" s="5" t="s">
        <v>1460</v>
      </c>
      <c r="G1" s="5" t="s">
        <v>1461</v>
      </c>
      <c r="H1" s="5" t="s">
        <v>1462</v>
      </c>
      <c r="I1" s="8" t="s">
        <v>1510</v>
      </c>
      <c r="J1" s="9" t="s">
        <v>1470</v>
      </c>
      <c r="K1" s="10" t="s">
        <v>1471</v>
      </c>
      <c r="L1" s="12" t="s">
        <v>1463</v>
      </c>
      <c r="M1" s="2" t="s">
        <v>1464</v>
      </c>
      <c r="N1" s="2" t="s">
        <v>1508</v>
      </c>
      <c r="O1" s="2" t="s">
        <v>1509</v>
      </c>
      <c r="P1" s="2" t="s">
        <v>1472</v>
      </c>
      <c r="Q1" s="2" t="s">
        <v>1465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BF1" t="s">
        <v>1467</v>
      </c>
    </row>
    <row r="2" spans="1:58" x14ac:dyDescent="0.25">
      <c r="A2" s="3">
        <v>16</v>
      </c>
      <c r="B2" s="13">
        <f>COUNTIFS(No_Duplicates[МО], Levels_MO[[#This Row],[Муниципалитет]], No_Duplicates[Уровень], B$1)</f>
        <v>4</v>
      </c>
      <c r="C2" s="14">
        <f>COUNTIFS(No_Duplicates[МО], Levels_MO[[#This Row],[Муниципалитет]], No_Duplicates[Уровень], C$1)</f>
        <v>2</v>
      </c>
      <c r="D2" s="15">
        <f>COUNTIFS(No_Duplicates[МО], Levels_MO[[#This Row],[Муниципалитет]], No_Duplicates[Уровень], D$1)</f>
        <v>1</v>
      </c>
      <c r="E2" s="16">
        <f>COUNTIFS(No_Duplicates[МО], Levels_MO[[#This Row],[Муниципалитет]], No_Duplicates[Уровень], E$1)</f>
        <v>0</v>
      </c>
      <c r="F2" s="3" cm="1">
        <f t="array" ref="F2">ROW() - ROW(_xlfn.TAKE(Levels_MO[], 1)) + 1</f>
        <v>1</v>
      </c>
      <c r="G2" s="1" t="s">
        <v>132</v>
      </c>
      <c r="H2" s="5">
        <f>SUM(Levels_MO[[#This Row],[Высокий]:[Ниже базового]])</f>
        <v>7</v>
      </c>
      <c r="I2" s="17">
        <f>Levels_MO[[#This Row],[Высокий]] / Levels_MO[[#This Row],[Прошли]]</f>
        <v>0.5714285714285714</v>
      </c>
      <c r="J2" s="18">
        <f>Levels_MO[[#This Row],[Средний]] / Levels_MO[[#This Row],[Прошли]]</f>
        <v>0.2857142857142857</v>
      </c>
      <c r="K2" s="19">
        <f>Levels_MO[[#This Row],[Базовый]] / Levels_MO[[#This Row],[Прошли]]</f>
        <v>0.14285714285714285</v>
      </c>
      <c r="L2" s="20">
        <f>Levels_MO[[#This Row],[Ниже базового]] / Levels_MO[[#This Row],[Прошли]]</f>
        <v>0</v>
      </c>
      <c r="M2" s="21">
        <f>(5 * Levels_MO[[#This Row],[Высокий]] + 4 * Levels_MO[[#This Row],[Средний]] + 3 * Levels_MO[[#This Row],[Базовый]] + 2 * Levels_MO[[#This Row],[Ниже базового]]) / Levels_MO[[#This Row],[Прошли]]</f>
        <v>4.4285714285714288</v>
      </c>
      <c r="N2" s="21">
        <f>IF(Levels_MO[[#This Row],[Общий уровень МО]] = "средний", Levels_MO[[#This Row],[Общая оценка МО (от 2 до 5)]], NA())</f>
        <v>4.4285714285714288</v>
      </c>
      <c r="O2" s="21" t="e">
        <f>IF(Levels_MO[[#This Row],[Общий уровень МО]] = "базовый", Levels_MO[[#This Row],[Общая оценка МО (от 2 до 5)]], NA())</f>
        <v>#N/A</v>
      </c>
      <c r="P2" s="21" t="e">
        <f>IF(Levels_MO[[#This Row],[Общий уровень МО]] = "ниже базового", Levels_MO[[#This Row],[Общая оценка МО (от 2 до 5)]], NA())</f>
        <v>#N/A</v>
      </c>
      <c r="Q2" s="69" t="str" cm="1">
        <f t="array" ref="Q2">INDEX({"ниже базового","базовый","средний","высокий"}, ROUND(Levels_MO[[#This Row],[Общая оценка МО (от 2 до 5)]], 0) - 1)</f>
        <v>средний</v>
      </c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</row>
    <row r="3" spans="1:58" x14ac:dyDescent="0.25">
      <c r="A3" s="3">
        <v>20</v>
      </c>
      <c r="B3" s="13">
        <f>COUNTIFS(No_Duplicates[МО], Levels_MO[[#This Row],[Муниципалитет]], No_Duplicates[Уровень], B$1)</f>
        <v>8</v>
      </c>
      <c r="C3" s="14">
        <f>COUNTIFS(No_Duplicates[МО], Levels_MO[[#This Row],[Муниципалитет]], No_Duplicates[Уровень], C$1)</f>
        <v>15</v>
      </c>
      <c r="D3" s="15">
        <f>COUNTIFS(No_Duplicates[МО], Levels_MO[[#This Row],[Муниципалитет]], No_Duplicates[Уровень], D$1)</f>
        <v>0</v>
      </c>
      <c r="E3" s="16">
        <f>COUNTIFS(No_Duplicates[МО], Levels_MO[[#This Row],[Муниципалитет]], No_Duplicates[Уровень], E$1)</f>
        <v>0</v>
      </c>
      <c r="F3" s="3" cm="1">
        <f t="array" ref="F3">ROW() - ROW(_xlfn.TAKE(Levels_MO[], 1)) + 1</f>
        <v>2</v>
      </c>
      <c r="G3" s="1" t="s">
        <v>662</v>
      </c>
      <c r="H3" s="5">
        <f>SUM(Levels_MO[[#This Row],[Высокий]:[Ниже базового]])</f>
        <v>23</v>
      </c>
      <c r="I3" s="17">
        <f>Levels_MO[[#This Row],[Высокий]] / Levels_MO[[#This Row],[Прошли]]</f>
        <v>0.34782608695652173</v>
      </c>
      <c r="J3" s="18">
        <f>Levels_MO[[#This Row],[Средний]] / Levels_MO[[#This Row],[Прошли]]</f>
        <v>0.65217391304347827</v>
      </c>
      <c r="K3" s="19">
        <f>Levels_MO[[#This Row],[Базовый]] / Levels_MO[[#This Row],[Прошли]]</f>
        <v>0</v>
      </c>
      <c r="L3" s="20">
        <f>Levels_MO[[#This Row],[Ниже базового]] / Levels_MO[[#This Row],[Прошли]]</f>
        <v>0</v>
      </c>
      <c r="M3" s="21">
        <f>(5 * Levels_MO[[#This Row],[Высокий]] + 4 * Levels_MO[[#This Row],[Средний]] + 3 * Levels_MO[[#This Row],[Базовый]] + 2 * Levels_MO[[#This Row],[Ниже базового]]) / Levels_MO[[#This Row],[Прошли]]</f>
        <v>4.3478260869565215</v>
      </c>
      <c r="N3" s="21">
        <f>IF(Levels_MO[[#This Row],[Общий уровень МО]] = "средний", Levels_MO[[#This Row],[Общая оценка МО (от 2 до 5)]], NA())</f>
        <v>4.3478260869565215</v>
      </c>
      <c r="O3" s="21" t="e">
        <f>IF(Levels_MO[[#This Row],[Общий уровень МО]] = "базовый", Levels_MO[[#This Row],[Общая оценка МО (от 2 до 5)]], NA())</f>
        <v>#N/A</v>
      </c>
      <c r="P3" s="21" t="e">
        <f>IF(Levels_MO[[#This Row],[Общий уровень МО]] = "ниже базового", Levels_MO[[#This Row],[Общая оценка МО (от 2 до 5)]], NA())</f>
        <v>#N/A</v>
      </c>
      <c r="Q3" s="69" t="str" cm="1">
        <f t="array" ref="Q3">INDEX({"ниже базового","базовый","средний","высокий"}, ROUND(Levels_MO[[#This Row],[Общая оценка МО (от 2 до 5)]], 0) - 1)</f>
        <v>средний</v>
      </c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</row>
    <row r="4" spans="1:58" x14ac:dyDescent="0.25">
      <c r="A4" s="3">
        <v>4</v>
      </c>
      <c r="B4" s="13">
        <f>COUNTIFS(No_Duplicates[МО], Levels_MO[[#This Row],[Муниципалитет]], No_Duplicates[Уровень], B$1)</f>
        <v>7</v>
      </c>
      <c r="C4" s="14">
        <f>COUNTIFS(No_Duplicates[МО], Levels_MO[[#This Row],[Муниципалитет]], No_Duplicates[Уровень], C$1)</f>
        <v>7</v>
      </c>
      <c r="D4" s="15">
        <f>COUNTIFS(No_Duplicates[МО], Levels_MO[[#This Row],[Муниципалитет]], No_Duplicates[Уровень], D$1)</f>
        <v>0</v>
      </c>
      <c r="E4" s="16">
        <f>COUNTIFS(No_Duplicates[МО], Levels_MO[[#This Row],[Муниципалитет]], No_Duplicates[Уровень], E$1)</f>
        <v>2</v>
      </c>
      <c r="F4" s="3" cm="1">
        <f t="array" ref="F4">ROW() - ROW(_xlfn.TAKE(Levels_MO[], 1)) + 1</f>
        <v>3</v>
      </c>
      <c r="G4" s="1" t="s">
        <v>892</v>
      </c>
      <c r="H4" s="5">
        <f>SUM(Levels_MO[[#This Row],[Высокий]:[Ниже базового]])</f>
        <v>16</v>
      </c>
      <c r="I4" s="17">
        <f>Levels_MO[[#This Row],[Высокий]] / Levels_MO[[#This Row],[Прошли]]</f>
        <v>0.4375</v>
      </c>
      <c r="J4" s="18">
        <f>Levels_MO[[#This Row],[Средний]] / Levels_MO[[#This Row],[Прошли]]</f>
        <v>0.4375</v>
      </c>
      <c r="K4" s="19">
        <f>Levels_MO[[#This Row],[Базовый]] / Levels_MO[[#This Row],[Прошли]]</f>
        <v>0</v>
      </c>
      <c r="L4" s="20">
        <f>Levels_MO[[#This Row],[Ниже базового]] / Levels_MO[[#This Row],[Прошли]]</f>
        <v>0.125</v>
      </c>
      <c r="M4" s="21">
        <f>(5 * Levels_MO[[#This Row],[Высокий]] + 4 * Levels_MO[[#This Row],[Средний]] + 3 * Levels_MO[[#This Row],[Базовый]] + 2 * Levels_MO[[#This Row],[Ниже базового]]) / Levels_MO[[#This Row],[Прошли]]</f>
        <v>4.1875</v>
      </c>
      <c r="N4" s="21">
        <f>IF(Levels_MO[[#This Row],[Общий уровень МО]] = "средний", Levels_MO[[#This Row],[Общая оценка МО (от 2 до 5)]], NA())</f>
        <v>4.1875</v>
      </c>
      <c r="O4" s="21" t="e">
        <f>IF(Levels_MO[[#This Row],[Общий уровень МО]] = "базовый", Levels_MO[[#This Row],[Общая оценка МО (от 2 до 5)]], NA())</f>
        <v>#N/A</v>
      </c>
      <c r="P4" s="21" t="e">
        <f>IF(Levels_MO[[#This Row],[Общий уровень МО]] = "ниже базового", Levels_MO[[#This Row],[Общая оценка МО (от 2 до 5)]], NA())</f>
        <v>#N/A</v>
      </c>
      <c r="Q4" s="69" t="str" cm="1">
        <f t="array" ref="Q4">INDEX({"ниже базового","базовый","средний","высокий"}, ROUND(Levels_MO[[#This Row],[Общая оценка МО (от 2 до 5)]], 0) - 1)</f>
        <v>средний</v>
      </c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</row>
    <row r="5" spans="1:58" x14ac:dyDescent="0.25">
      <c r="A5" s="3">
        <v>38</v>
      </c>
      <c r="B5" s="13">
        <f>COUNTIFS(No_Duplicates[МО], Levels_MO[[#This Row],[Муниципалитет]], No_Duplicates[Уровень], B$1)</f>
        <v>5</v>
      </c>
      <c r="C5" s="14">
        <f>COUNTIFS(No_Duplicates[МО], Levels_MO[[#This Row],[Муниципалитет]], No_Duplicates[Уровень], C$1)</f>
        <v>8</v>
      </c>
      <c r="D5" s="15">
        <f>COUNTIFS(No_Duplicates[МО], Levels_MO[[#This Row],[Муниципалитет]], No_Duplicates[Уровень], D$1)</f>
        <v>1</v>
      </c>
      <c r="E5" s="16">
        <f>COUNTIFS(No_Duplicates[МО], Levels_MO[[#This Row],[Муниципалитет]], No_Duplicates[Уровень], E$1)</f>
        <v>1</v>
      </c>
      <c r="F5" s="3" cm="1">
        <f t="array" ref="F5">ROW() - ROW(_xlfn.TAKE(Levels_MO[], 1)) + 1</f>
        <v>4</v>
      </c>
      <c r="G5" s="1" t="s">
        <v>909</v>
      </c>
      <c r="H5" s="5">
        <f>SUM(Levels_MO[[#This Row],[Высокий]:[Ниже базового]])</f>
        <v>15</v>
      </c>
      <c r="I5" s="17">
        <f>Levels_MO[[#This Row],[Высокий]] / Levels_MO[[#This Row],[Прошли]]</f>
        <v>0.33333333333333331</v>
      </c>
      <c r="J5" s="18">
        <f>Levels_MO[[#This Row],[Средний]] / Levels_MO[[#This Row],[Прошли]]</f>
        <v>0.53333333333333333</v>
      </c>
      <c r="K5" s="19">
        <f>Levels_MO[[#This Row],[Базовый]] / Levels_MO[[#This Row],[Прошли]]</f>
        <v>6.6666666666666666E-2</v>
      </c>
      <c r="L5" s="20">
        <f>Levels_MO[[#This Row],[Ниже базового]] / Levels_MO[[#This Row],[Прошли]]</f>
        <v>6.6666666666666666E-2</v>
      </c>
      <c r="M5" s="21">
        <f>(5 * Levels_MO[[#This Row],[Высокий]] + 4 * Levels_MO[[#This Row],[Средний]] + 3 * Levels_MO[[#This Row],[Базовый]] + 2 * Levels_MO[[#This Row],[Ниже базового]]) / Levels_MO[[#This Row],[Прошли]]</f>
        <v>4.1333333333333337</v>
      </c>
      <c r="N5" s="21">
        <f>IF(Levels_MO[[#This Row],[Общий уровень МО]] = "средний", Levels_MO[[#This Row],[Общая оценка МО (от 2 до 5)]], NA())</f>
        <v>4.1333333333333337</v>
      </c>
      <c r="O5" s="21" t="e">
        <f>IF(Levels_MO[[#This Row],[Общий уровень МО]] = "базовый", Levels_MO[[#This Row],[Общая оценка МО (от 2 до 5)]], NA())</f>
        <v>#N/A</v>
      </c>
      <c r="P5" s="21" t="e">
        <f>IF(Levels_MO[[#This Row],[Общий уровень МО]] = "ниже базового", Levels_MO[[#This Row],[Общая оценка МО (от 2 до 5)]], NA())</f>
        <v>#N/A</v>
      </c>
      <c r="Q5" s="69" t="str" cm="1">
        <f t="array" ref="Q5">INDEX({"ниже базового","базовый","средний","высокий"}, ROUND(Levels_MO[[#This Row],[Общая оценка МО (от 2 до 5)]], 0) - 1)</f>
        <v>средний</v>
      </c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</row>
    <row r="6" spans="1:58" x14ac:dyDescent="0.25">
      <c r="A6" s="3">
        <v>29</v>
      </c>
      <c r="B6" s="13">
        <f>COUNTIFS(No_Duplicates[МО], Levels_MO[[#This Row],[Муниципалитет]], No_Duplicates[Уровень], B$1)</f>
        <v>2</v>
      </c>
      <c r="C6" s="14">
        <f>COUNTIFS(No_Duplicates[МО], Levels_MO[[#This Row],[Муниципалитет]], No_Duplicates[Уровень], C$1)</f>
        <v>5</v>
      </c>
      <c r="D6" s="15">
        <f>COUNTIFS(No_Duplicates[МО], Levels_MO[[#This Row],[Муниципалитет]], No_Duplicates[Уровень], D$1)</f>
        <v>1</v>
      </c>
      <c r="E6" s="16">
        <f>COUNTIFS(No_Duplicates[МО], Levels_MO[[#This Row],[Муниципалитет]], No_Duplicates[Уровень], E$1)</f>
        <v>0</v>
      </c>
      <c r="F6" s="3" cm="1">
        <f t="array" ref="F6">ROW() - ROW(_xlfn.TAKE(Levels_MO[], 1)) + 1</f>
        <v>5</v>
      </c>
      <c r="G6" s="1" t="s">
        <v>217</v>
      </c>
      <c r="H6" s="5">
        <f>SUM(Levels_MO[[#This Row],[Высокий]:[Ниже базового]])</f>
        <v>8</v>
      </c>
      <c r="I6" s="17">
        <f>Levels_MO[[#This Row],[Высокий]] / Levels_MO[[#This Row],[Прошли]]</f>
        <v>0.25</v>
      </c>
      <c r="J6" s="18">
        <f>Levels_MO[[#This Row],[Средний]] / Levels_MO[[#This Row],[Прошли]]</f>
        <v>0.625</v>
      </c>
      <c r="K6" s="19">
        <f>Levels_MO[[#This Row],[Базовый]] / Levels_MO[[#This Row],[Прошли]]</f>
        <v>0.125</v>
      </c>
      <c r="L6" s="20">
        <f>Levels_MO[[#This Row],[Ниже базового]] / Levels_MO[[#This Row],[Прошли]]</f>
        <v>0</v>
      </c>
      <c r="M6" s="21">
        <f>(5 * Levels_MO[[#This Row],[Высокий]] + 4 * Levels_MO[[#This Row],[Средний]] + 3 * Levels_MO[[#This Row],[Базовый]] + 2 * Levels_MO[[#This Row],[Ниже базового]]) / Levels_MO[[#This Row],[Прошли]]</f>
        <v>4.125</v>
      </c>
      <c r="N6" s="21">
        <f>IF(Levels_MO[[#This Row],[Общий уровень МО]] = "средний", Levels_MO[[#This Row],[Общая оценка МО (от 2 до 5)]], NA())</f>
        <v>4.125</v>
      </c>
      <c r="O6" s="21" t="e">
        <f>IF(Levels_MO[[#This Row],[Общий уровень МО]] = "базовый", Levels_MO[[#This Row],[Общая оценка МО (от 2 до 5)]], NA())</f>
        <v>#N/A</v>
      </c>
      <c r="P6" s="21" t="e">
        <f>IF(Levels_MO[[#This Row],[Общий уровень МО]] = "ниже базового", Levels_MO[[#This Row],[Общая оценка МО (от 2 до 5)]], NA())</f>
        <v>#N/A</v>
      </c>
      <c r="Q6" s="69" t="str" cm="1">
        <f t="array" ref="Q6">INDEX({"ниже базового","базовый","средний","высокий"}, ROUND(Levels_MO[[#This Row],[Общая оценка МО (от 2 до 5)]], 0) - 1)</f>
        <v>средний</v>
      </c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</row>
    <row r="7" spans="1:58" x14ac:dyDescent="0.25">
      <c r="A7" s="3">
        <v>26</v>
      </c>
      <c r="B7" s="13">
        <f>COUNTIFS(No_Duplicates[МО], Levels_MO[[#This Row],[Муниципалитет]], No_Duplicates[Уровень], B$1)</f>
        <v>5</v>
      </c>
      <c r="C7" s="14">
        <f>COUNTIFS(No_Duplicates[МО], Levels_MO[[#This Row],[Муниципалитет]], No_Duplicates[Уровень], C$1)</f>
        <v>9</v>
      </c>
      <c r="D7" s="15">
        <f>COUNTIFS(No_Duplicates[МО], Levels_MO[[#This Row],[Муниципалитет]], No_Duplicates[Уровень], D$1)</f>
        <v>1</v>
      </c>
      <c r="E7" s="16">
        <f>COUNTIFS(No_Duplicates[МО], Levels_MO[[#This Row],[Муниципалитет]], No_Duplicates[Уровень], E$1)</f>
        <v>1</v>
      </c>
      <c r="F7" s="3" cm="1">
        <f t="array" ref="F7">ROW() - ROW(_xlfn.TAKE(Levels_MO[], 1)) + 1</f>
        <v>6</v>
      </c>
      <c r="G7" s="1" t="s">
        <v>261</v>
      </c>
      <c r="H7" s="5">
        <f>SUM(Levels_MO[[#This Row],[Высокий]:[Ниже базового]])</f>
        <v>16</v>
      </c>
      <c r="I7" s="17">
        <f>Levels_MO[[#This Row],[Высокий]] / Levels_MO[[#This Row],[Прошли]]</f>
        <v>0.3125</v>
      </c>
      <c r="J7" s="18">
        <f>Levels_MO[[#This Row],[Средний]] / Levels_MO[[#This Row],[Прошли]]</f>
        <v>0.5625</v>
      </c>
      <c r="K7" s="19">
        <f>Levels_MO[[#This Row],[Базовый]] / Levels_MO[[#This Row],[Прошли]]</f>
        <v>6.25E-2</v>
      </c>
      <c r="L7" s="20">
        <f>Levels_MO[[#This Row],[Ниже базового]] / Levels_MO[[#This Row],[Прошли]]</f>
        <v>6.25E-2</v>
      </c>
      <c r="M7" s="21">
        <f>(5 * Levels_MO[[#This Row],[Высокий]] + 4 * Levels_MO[[#This Row],[Средний]] + 3 * Levels_MO[[#This Row],[Базовый]] + 2 * Levels_MO[[#This Row],[Ниже базового]]) / Levels_MO[[#This Row],[Прошли]]</f>
        <v>4.125</v>
      </c>
      <c r="N7" s="21">
        <f>IF(Levels_MO[[#This Row],[Общий уровень МО]] = "средний", Levels_MO[[#This Row],[Общая оценка МО (от 2 до 5)]], NA())</f>
        <v>4.125</v>
      </c>
      <c r="O7" s="21" t="e">
        <f>IF(Levels_MO[[#This Row],[Общий уровень МО]] = "базовый", Levels_MO[[#This Row],[Общая оценка МО (от 2 до 5)]], NA())</f>
        <v>#N/A</v>
      </c>
      <c r="P7" s="21" t="e">
        <f>IF(Levels_MO[[#This Row],[Общий уровень МО]] = "ниже базового", Levels_MO[[#This Row],[Общая оценка МО (от 2 до 5)]], NA())</f>
        <v>#N/A</v>
      </c>
      <c r="Q7" s="69" t="str" cm="1">
        <f t="array" ref="Q7">INDEX({"ниже базового","базовый","средний","высокий"}, ROUND(Levels_MO[[#This Row],[Общая оценка МО (от 2 до 5)]], 0) - 1)</f>
        <v>средний</v>
      </c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</row>
    <row r="8" spans="1:58" x14ac:dyDescent="0.25">
      <c r="A8" s="3">
        <v>2</v>
      </c>
      <c r="B8" s="13">
        <f>COUNTIFS(No_Duplicates[МО], Levels_MO[[#This Row],[Муниципалитет]], No_Duplicates[Уровень], B$1)</f>
        <v>1</v>
      </c>
      <c r="C8" s="14">
        <f>COUNTIFS(No_Duplicates[МО], Levels_MO[[#This Row],[Муниципалитет]], No_Duplicates[Уровень], C$1)</f>
        <v>7</v>
      </c>
      <c r="D8" s="15">
        <f>COUNTIFS(No_Duplicates[МО], Levels_MO[[#This Row],[Муниципалитет]], No_Duplicates[Уровень], D$1)</f>
        <v>0</v>
      </c>
      <c r="E8" s="16">
        <f>COUNTIFS(No_Duplicates[МО], Levels_MO[[#This Row],[Муниципалитет]], No_Duplicates[Уровень], E$1)</f>
        <v>0</v>
      </c>
      <c r="F8" s="3" cm="1">
        <f t="array" ref="F8">ROW() - ROW(_xlfn.TAKE(Levels_MO[], 1)) + 1</f>
        <v>7</v>
      </c>
      <c r="G8" s="1" t="s">
        <v>745</v>
      </c>
      <c r="H8" s="5">
        <f>SUM(Levels_MO[[#This Row],[Высокий]:[Ниже базового]])</f>
        <v>8</v>
      </c>
      <c r="I8" s="17">
        <f>Levels_MO[[#This Row],[Высокий]] / Levels_MO[[#This Row],[Прошли]]</f>
        <v>0.125</v>
      </c>
      <c r="J8" s="18">
        <f>Levels_MO[[#This Row],[Средний]] / Levels_MO[[#This Row],[Прошли]]</f>
        <v>0.875</v>
      </c>
      <c r="K8" s="19">
        <f>Levels_MO[[#This Row],[Базовый]] / Levels_MO[[#This Row],[Прошли]]</f>
        <v>0</v>
      </c>
      <c r="L8" s="20">
        <f>Levels_MO[[#This Row],[Ниже базового]] / Levels_MO[[#This Row],[Прошли]]</f>
        <v>0</v>
      </c>
      <c r="M8" s="21">
        <f>(5 * Levels_MO[[#This Row],[Высокий]] + 4 * Levels_MO[[#This Row],[Средний]] + 3 * Levels_MO[[#This Row],[Базовый]] + 2 * Levels_MO[[#This Row],[Ниже базового]]) / Levels_MO[[#This Row],[Прошли]]</f>
        <v>4.125</v>
      </c>
      <c r="N8" s="21">
        <f>IF(Levels_MO[[#This Row],[Общий уровень МО]] = "средний", Levels_MO[[#This Row],[Общая оценка МО (от 2 до 5)]], NA())</f>
        <v>4.125</v>
      </c>
      <c r="O8" s="21" t="e">
        <f>IF(Levels_MO[[#This Row],[Общий уровень МО]] = "базовый", Levels_MO[[#This Row],[Общая оценка МО (от 2 до 5)]], NA())</f>
        <v>#N/A</v>
      </c>
      <c r="P8" s="21" t="e">
        <f>IF(Levels_MO[[#This Row],[Общий уровень МО]] = "ниже базового", Levels_MO[[#This Row],[Общая оценка МО (от 2 до 5)]], NA())</f>
        <v>#N/A</v>
      </c>
      <c r="Q8" s="69" t="str" cm="1">
        <f t="array" ref="Q8">INDEX({"ниже базового","базовый","средний","высокий"}, ROUND(Levels_MO[[#This Row],[Общая оценка МО (от 2 до 5)]], 0) - 1)</f>
        <v>средний</v>
      </c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</row>
    <row r="9" spans="1:58" x14ac:dyDescent="0.25">
      <c r="A9" s="3">
        <v>53</v>
      </c>
      <c r="B9" s="13">
        <f>COUNTIFS(No_Duplicates[МО], Levels_MO[[#This Row],[Муниципалитет]], No_Duplicates[Уровень], B$1)</f>
        <v>2</v>
      </c>
      <c r="C9" s="14">
        <f>COUNTIFS(No_Duplicates[МО], Levels_MO[[#This Row],[Муниципалитет]], No_Duplicates[Уровень], C$1)</f>
        <v>5</v>
      </c>
      <c r="D9" s="15">
        <f>COUNTIFS(No_Duplicates[МО], Levels_MO[[#This Row],[Муниципалитет]], No_Duplicates[Уровень], D$1)</f>
        <v>1</v>
      </c>
      <c r="E9" s="16">
        <f>COUNTIFS(No_Duplicates[МО], Levels_MO[[#This Row],[Муниципалитет]], No_Duplicates[Уровень], E$1)</f>
        <v>0</v>
      </c>
      <c r="F9" s="3" cm="1">
        <f t="array" ref="F9">ROW() - ROW(_xlfn.TAKE(Levels_MO[], 1)) + 1</f>
        <v>8</v>
      </c>
      <c r="G9" s="1" t="s">
        <v>278</v>
      </c>
      <c r="H9" s="5">
        <f>SUM(Levels_MO[[#This Row],[Высокий]:[Ниже базового]])</f>
        <v>8</v>
      </c>
      <c r="I9" s="17">
        <f>Levels_MO[[#This Row],[Высокий]] / Levels_MO[[#This Row],[Прошли]]</f>
        <v>0.25</v>
      </c>
      <c r="J9" s="18">
        <f>Levels_MO[[#This Row],[Средний]] / Levels_MO[[#This Row],[Прошли]]</f>
        <v>0.625</v>
      </c>
      <c r="K9" s="19">
        <f>Levels_MO[[#This Row],[Базовый]] / Levels_MO[[#This Row],[Прошли]]</f>
        <v>0.125</v>
      </c>
      <c r="L9" s="20">
        <f>Levels_MO[[#This Row],[Ниже базового]] / Levels_MO[[#This Row],[Прошли]]</f>
        <v>0</v>
      </c>
      <c r="M9" s="21">
        <f>(5 * Levels_MO[[#This Row],[Высокий]] + 4 * Levels_MO[[#This Row],[Средний]] + 3 * Levels_MO[[#This Row],[Базовый]] + 2 * Levels_MO[[#This Row],[Ниже базового]]) / Levels_MO[[#This Row],[Прошли]]</f>
        <v>4.125</v>
      </c>
      <c r="N9" s="21">
        <f>IF(Levels_MO[[#This Row],[Общий уровень МО]] = "средний", Levels_MO[[#This Row],[Общая оценка МО (от 2 до 5)]], NA())</f>
        <v>4.125</v>
      </c>
      <c r="O9" s="21" t="e">
        <f>IF(Levels_MO[[#This Row],[Общий уровень МО]] = "базовый", Levels_MO[[#This Row],[Общая оценка МО (от 2 до 5)]], NA())</f>
        <v>#N/A</v>
      </c>
      <c r="P9" s="21" t="e">
        <f>IF(Levels_MO[[#This Row],[Общий уровень МО]] = "ниже базового", Levels_MO[[#This Row],[Общая оценка МО (от 2 до 5)]], NA())</f>
        <v>#N/A</v>
      </c>
      <c r="Q9" s="69" t="str" cm="1">
        <f t="array" ref="Q9">INDEX({"ниже базового","базовый","средний","высокий"}, ROUND(Levels_MO[[#This Row],[Общая оценка МО (от 2 до 5)]], 0) - 1)</f>
        <v>средний</v>
      </c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</row>
    <row r="10" spans="1:58" x14ac:dyDescent="0.25">
      <c r="A10" s="3">
        <v>46</v>
      </c>
      <c r="B10" s="13">
        <f>COUNTIFS(No_Duplicates[МО], Levels_MO[[#This Row],[Муниципалитет]], No_Duplicates[Уровень], B$1)</f>
        <v>10</v>
      </c>
      <c r="C10" s="14">
        <f>COUNTIFS(No_Duplicates[МО], Levels_MO[[#This Row],[Муниципалитет]], No_Duplicates[Уровень], C$1)</f>
        <v>21</v>
      </c>
      <c r="D10" s="15">
        <f>COUNTIFS(No_Duplicates[МО], Levels_MO[[#This Row],[Муниципалитет]], No_Duplicates[Уровень], D$1)</f>
        <v>6</v>
      </c>
      <c r="E10" s="16">
        <f>COUNTIFS(No_Duplicates[МО], Levels_MO[[#This Row],[Муниципалитет]], No_Duplicates[Уровень], E$1)</f>
        <v>1</v>
      </c>
      <c r="F10" s="3" cm="1">
        <f t="array" ref="F10">ROW() - ROW(_xlfn.TAKE(Levels_MO[], 1)) + 1</f>
        <v>9</v>
      </c>
      <c r="G10" s="1" t="s">
        <v>976</v>
      </c>
      <c r="H10" s="5">
        <f>SUM(Levels_MO[[#This Row],[Высокий]:[Ниже базового]])</f>
        <v>38</v>
      </c>
      <c r="I10" s="17">
        <f>Levels_MO[[#This Row],[Высокий]] / Levels_MO[[#This Row],[Прошли]]</f>
        <v>0.26315789473684209</v>
      </c>
      <c r="J10" s="18">
        <f>Levels_MO[[#This Row],[Средний]] / Levels_MO[[#This Row],[Прошли]]</f>
        <v>0.55263157894736847</v>
      </c>
      <c r="K10" s="19">
        <f>Levels_MO[[#This Row],[Базовый]] / Levels_MO[[#This Row],[Прошли]]</f>
        <v>0.15789473684210525</v>
      </c>
      <c r="L10" s="20">
        <f>Levels_MO[[#This Row],[Ниже базового]] / Levels_MO[[#This Row],[Прошли]]</f>
        <v>2.6315789473684209E-2</v>
      </c>
      <c r="M10" s="21">
        <f>(5 * Levels_MO[[#This Row],[Высокий]] + 4 * Levels_MO[[#This Row],[Средний]] + 3 * Levels_MO[[#This Row],[Базовый]] + 2 * Levels_MO[[#This Row],[Ниже базового]]) / Levels_MO[[#This Row],[Прошли]]</f>
        <v>4.0526315789473681</v>
      </c>
      <c r="N10" s="21">
        <f>IF(Levels_MO[[#This Row],[Общий уровень МО]] = "средний", Levels_MO[[#This Row],[Общая оценка МО (от 2 до 5)]], NA())</f>
        <v>4.0526315789473681</v>
      </c>
      <c r="O10" s="21" t="e">
        <f>IF(Levels_MO[[#This Row],[Общий уровень МО]] = "базовый", Levels_MO[[#This Row],[Общая оценка МО (от 2 до 5)]], NA())</f>
        <v>#N/A</v>
      </c>
      <c r="P10" s="21" t="e">
        <f>IF(Levels_MO[[#This Row],[Общий уровень МО]] = "ниже базового", Levels_MO[[#This Row],[Общая оценка МО (от 2 до 5)]], NA())</f>
        <v>#N/A</v>
      </c>
      <c r="Q10" s="69" t="str" cm="1">
        <f t="array" ref="Q10">INDEX({"ниже базового","базовый","средний","высокий"}, ROUND(Levels_MO[[#This Row],[Общая оценка МО (от 2 до 5)]], 0) - 1)</f>
        <v>средний</v>
      </c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</row>
    <row r="11" spans="1:58" x14ac:dyDescent="0.25">
      <c r="A11" s="3">
        <v>5</v>
      </c>
      <c r="B11" s="13">
        <f>COUNTIFS(No_Duplicates[МО], Levels_MO[[#This Row],[Муниципалитет]], No_Duplicates[Уровень], B$1)</f>
        <v>2</v>
      </c>
      <c r="C11" s="14">
        <f>COUNTIFS(No_Duplicates[МО], Levels_MO[[#This Row],[Муниципалитет]], No_Duplicates[Уровень], C$1)</f>
        <v>53</v>
      </c>
      <c r="D11" s="15">
        <f>COUNTIFS(No_Duplicates[МО], Levels_MO[[#This Row],[Муниципалитет]], No_Duplicates[Уровень], D$1)</f>
        <v>0</v>
      </c>
      <c r="E11" s="16">
        <f>COUNTIFS(No_Duplicates[МО], Levels_MO[[#This Row],[Муниципалитет]], No_Duplicates[Уровень], E$1)</f>
        <v>0</v>
      </c>
      <c r="F11" s="3" cm="1">
        <f t="array" ref="F11">ROW() - ROW(_xlfn.TAKE(Levels_MO[], 1)) + 1</f>
        <v>10</v>
      </c>
      <c r="G11" s="1" t="s">
        <v>1136</v>
      </c>
      <c r="H11" s="5">
        <f>SUM(Levels_MO[[#This Row],[Высокий]:[Ниже базового]])</f>
        <v>55</v>
      </c>
      <c r="I11" s="17">
        <f>Levels_MO[[#This Row],[Высокий]] / Levels_MO[[#This Row],[Прошли]]</f>
        <v>3.6363636363636362E-2</v>
      </c>
      <c r="J11" s="18">
        <f>Levels_MO[[#This Row],[Средний]] / Levels_MO[[#This Row],[Прошли]]</f>
        <v>0.96363636363636362</v>
      </c>
      <c r="K11" s="19">
        <f>Levels_MO[[#This Row],[Базовый]] / Levels_MO[[#This Row],[Прошли]]</f>
        <v>0</v>
      </c>
      <c r="L11" s="20">
        <f>Levels_MO[[#This Row],[Ниже базового]] / Levels_MO[[#This Row],[Прошли]]</f>
        <v>0</v>
      </c>
      <c r="M11" s="21">
        <f>(5 * Levels_MO[[#This Row],[Высокий]] + 4 * Levels_MO[[#This Row],[Средний]] + 3 * Levels_MO[[#This Row],[Базовый]] + 2 * Levels_MO[[#This Row],[Ниже базового]]) / Levels_MO[[#This Row],[Прошли]]</f>
        <v>4.0363636363636362</v>
      </c>
      <c r="N11" s="21">
        <f>IF(Levels_MO[[#This Row],[Общий уровень МО]] = "средний", Levels_MO[[#This Row],[Общая оценка МО (от 2 до 5)]], NA())</f>
        <v>4.0363636363636362</v>
      </c>
      <c r="O11" s="21" t="e">
        <f>IF(Levels_MO[[#This Row],[Общий уровень МО]] = "базовый", Levels_MO[[#This Row],[Общая оценка МО (от 2 до 5)]], NA())</f>
        <v>#N/A</v>
      </c>
      <c r="P11" s="21" t="e">
        <f>IF(Levels_MO[[#This Row],[Общий уровень МО]] = "ниже базового", Levels_MO[[#This Row],[Общая оценка МО (от 2 до 5)]], NA())</f>
        <v>#N/A</v>
      </c>
      <c r="Q11" s="69" t="str" cm="1">
        <f t="array" ref="Q11">INDEX({"ниже базового","базовый","средний","высокий"}, ROUND(Levels_MO[[#This Row],[Общая оценка МО (от 2 до 5)]], 0) - 1)</f>
        <v>средний</v>
      </c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</row>
    <row r="12" spans="1:58" x14ac:dyDescent="0.25">
      <c r="A12" s="3">
        <v>27</v>
      </c>
      <c r="B12" s="13">
        <f>COUNTIFS(No_Duplicates[МО], Levels_MO[[#This Row],[Муниципалитет]], No_Duplicates[Уровень], B$1)</f>
        <v>6</v>
      </c>
      <c r="C12" s="14">
        <f>COUNTIFS(No_Duplicates[МО], Levels_MO[[#This Row],[Муниципалитет]], No_Duplicates[Уровень], C$1)</f>
        <v>23</v>
      </c>
      <c r="D12" s="15">
        <f>COUNTIFS(No_Duplicates[МО], Levels_MO[[#This Row],[Муниципалитет]], No_Duplicates[Уровень], D$1)</f>
        <v>3</v>
      </c>
      <c r="E12" s="16">
        <f>COUNTIFS(No_Duplicates[МО], Levels_MO[[#This Row],[Муниципалитет]], No_Duplicates[Уровень], E$1)</f>
        <v>1</v>
      </c>
      <c r="F12" s="3" cm="1">
        <f t="array" ref="F12">ROW() - ROW(_xlfn.TAKE(Levels_MO[], 1)) + 1</f>
        <v>11</v>
      </c>
      <c r="G12" s="1" t="s">
        <v>578</v>
      </c>
      <c r="H12" s="5">
        <f>SUM(Levels_MO[[#This Row],[Высокий]:[Ниже базового]])</f>
        <v>33</v>
      </c>
      <c r="I12" s="17">
        <f>Levels_MO[[#This Row],[Высокий]] / Levels_MO[[#This Row],[Прошли]]</f>
        <v>0.18181818181818182</v>
      </c>
      <c r="J12" s="18">
        <f>Levels_MO[[#This Row],[Средний]] / Levels_MO[[#This Row],[Прошли]]</f>
        <v>0.69696969696969702</v>
      </c>
      <c r="K12" s="19">
        <f>Levels_MO[[#This Row],[Базовый]] / Levels_MO[[#This Row],[Прошли]]</f>
        <v>9.0909090909090912E-2</v>
      </c>
      <c r="L12" s="20">
        <f>Levels_MO[[#This Row],[Ниже базового]] / Levels_MO[[#This Row],[Прошли]]</f>
        <v>3.0303030303030304E-2</v>
      </c>
      <c r="M12" s="21">
        <f>(5 * Levels_MO[[#This Row],[Высокий]] + 4 * Levels_MO[[#This Row],[Средний]] + 3 * Levels_MO[[#This Row],[Базовый]] + 2 * Levels_MO[[#This Row],[Ниже базового]]) / Levels_MO[[#This Row],[Прошли]]</f>
        <v>4.0303030303030303</v>
      </c>
      <c r="N12" s="21">
        <f>IF(Levels_MO[[#This Row],[Общий уровень МО]] = "средний", Levels_MO[[#This Row],[Общая оценка МО (от 2 до 5)]], NA())</f>
        <v>4.0303030303030303</v>
      </c>
      <c r="O12" s="21" t="e">
        <f>IF(Levels_MO[[#This Row],[Общий уровень МО]] = "базовый", Levels_MO[[#This Row],[Общая оценка МО (от 2 до 5)]], NA())</f>
        <v>#N/A</v>
      </c>
      <c r="P12" s="21" t="e">
        <f>IF(Levels_MO[[#This Row],[Общий уровень МО]] = "ниже базового", Levels_MO[[#This Row],[Общая оценка МО (от 2 до 5)]], NA())</f>
        <v>#N/A</v>
      </c>
      <c r="Q12" s="69" t="str" cm="1">
        <f t="array" ref="Q12">INDEX({"ниже базового","базовый","средний","высокий"}, ROUND(Levels_MO[[#This Row],[Общая оценка МО (от 2 до 5)]], 0) - 1)</f>
        <v>средний</v>
      </c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</row>
    <row r="13" spans="1:58" x14ac:dyDescent="0.25">
      <c r="A13" s="3">
        <v>6</v>
      </c>
      <c r="B13" s="13">
        <f>COUNTIFS(No_Duplicates[МО], Levels_MO[[#This Row],[Муниципалитет]], No_Duplicates[Уровень], B$1)</f>
        <v>26</v>
      </c>
      <c r="C13" s="14">
        <f>COUNTIFS(No_Duplicates[МО], Levels_MO[[#This Row],[Муниципалитет]], No_Duplicates[Уровень], C$1)</f>
        <v>29</v>
      </c>
      <c r="D13" s="15">
        <f>COUNTIFS(No_Duplicates[МО], Levels_MO[[#This Row],[Муниципалитет]], No_Duplicates[Уровень], D$1)</f>
        <v>10</v>
      </c>
      <c r="E13" s="16">
        <f>COUNTIFS(No_Duplicates[МО], Levels_MO[[#This Row],[Муниципалитет]], No_Duplicates[Уровень], E$1)</f>
        <v>7</v>
      </c>
      <c r="F13" s="3" cm="1">
        <f t="array" ref="F13">ROW() - ROW(_xlfn.TAKE(Levels_MO[], 1)) + 1</f>
        <v>12</v>
      </c>
      <c r="G13" s="1" t="s">
        <v>299</v>
      </c>
      <c r="H13" s="5">
        <f>SUM(Levels_MO[[#This Row],[Высокий]:[Ниже базового]])</f>
        <v>72</v>
      </c>
      <c r="I13" s="17">
        <f>Levels_MO[[#This Row],[Высокий]] / Levels_MO[[#This Row],[Прошли]]</f>
        <v>0.3611111111111111</v>
      </c>
      <c r="J13" s="18">
        <f>Levels_MO[[#This Row],[Средний]] / Levels_MO[[#This Row],[Прошли]]</f>
        <v>0.40277777777777779</v>
      </c>
      <c r="K13" s="19">
        <f>Levels_MO[[#This Row],[Базовый]] / Levels_MO[[#This Row],[Прошли]]</f>
        <v>0.1388888888888889</v>
      </c>
      <c r="L13" s="20">
        <f>Levels_MO[[#This Row],[Ниже базового]] / Levels_MO[[#This Row],[Прошли]]</f>
        <v>9.7222222222222224E-2</v>
      </c>
      <c r="M13" s="21">
        <f>(5 * Levels_MO[[#This Row],[Высокий]] + 4 * Levels_MO[[#This Row],[Средний]] + 3 * Levels_MO[[#This Row],[Базовый]] + 2 * Levels_MO[[#This Row],[Ниже базового]]) / Levels_MO[[#This Row],[Прошли]]</f>
        <v>4.0277777777777777</v>
      </c>
      <c r="N13" s="21">
        <f>IF(Levels_MO[[#This Row],[Общий уровень МО]] = "средний", Levels_MO[[#This Row],[Общая оценка МО (от 2 до 5)]], NA())</f>
        <v>4.0277777777777777</v>
      </c>
      <c r="O13" s="21" t="e">
        <f>IF(Levels_MO[[#This Row],[Общий уровень МО]] = "базовый", Levels_MO[[#This Row],[Общая оценка МО (от 2 до 5)]], NA())</f>
        <v>#N/A</v>
      </c>
      <c r="P13" s="21" t="e">
        <f>IF(Levels_MO[[#This Row],[Общий уровень МО]] = "ниже базового", Levels_MO[[#This Row],[Общая оценка МО (от 2 до 5)]], NA())</f>
        <v>#N/A</v>
      </c>
      <c r="Q13" s="69" t="str" cm="1">
        <f t="array" ref="Q13">INDEX({"ниже базового","базовый","средний","высокий"}, ROUND(Levels_MO[[#This Row],[Общая оценка МО (от 2 до 5)]], 0) - 1)</f>
        <v>средний</v>
      </c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58" x14ac:dyDescent="0.25">
      <c r="A14" s="3">
        <v>45</v>
      </c>
      <c r="B14" s="13">
        <f>COUNTIFS(No_Duplicates[МО], Levels_MO[[#This Row],[Муниципалитет]], No_Duplicates[Уровень], B$1)</f>
        <v>5</v>
      </c>
      <c r="C14" s="14">
        <f>COUNTIFS(No_Duplicates[МО], Levels_MO[[#This Row],[Муниципалитет]], No_Duplicates[Уровень], C$1)</f>
        <v>19</v>
      </c>
      <c r="D14" s="15">
        <f>COUNTIFS(No_Duplicates[МО], Levels_MO[[#This Row],[Муниципалитет]], No_Duplicates[Уровень], D$1)</f>
        <v>3</v>
      </c>
      <c r="E14" s="16">
        <f>COUNTIFS(No_Duplicates[МО], Levels_MO[[#This Row],[Муниципалитет]], No_Duplicates[Уровень], E$1)</f>
        <v>1</v>
      </c>
      <c r="F14" s="3" cm="1">
        <f t="array" ref="F14">ROW() - ROW(_xlfn.TAKE(Levels_MO[], 1)) + 1</f>
        <v>13</v>
      </c>
      <c r="G14" s="1" t="s">
        <v>612</v>
      </c>
      <c r="H14" s="5">
        <f>SUM(Levels_MO[[#This Row],[Высокий]:[Ниже базового]])</f>
        <v>28</v>
      </c>
      <c r="I14" s="17">
        <f>Levels_MO[[#This Row],[Высокий]] / Levels_MO[[#This Row],[Прошли]]</f>
        <v>0.17857142857142858</v>
      </c>
      <c r="J14" s="18">
        <f>Levels_MO[[#This Row],[Средний]] / Levels_MO[[#This Row],[Прошли]]</f>
        <v>0.6785714285714286</v>
      </c>
      <c r="K14" s="19">
        <f>Levels_MO[[#This Row],[Базовый]] / Levels_MO[[#This Row],[Прошли]]</f>
        <v>0.10714285714285714</v>
      </c>
      <c r="L14" s="20">
        <f>Levels_MO[[#This Row],[Ниже базового]] / Levels_MO[[#This Row],[Прошли]]</f>
        <v>3.5714285714285712E-2</v>
      </c>
      <c r="M14" s="21">
        <f>(5 * Levels_MO[[#This Row],[Высокий]] + 4 * Levels_MO[[#This Row],[Средний]] + 3 * Levels_MO[[#This Row],[Базовый]] + 2 * Levels_MO[[#This Row],[Ниже базового]]) / Levels_MO[[#This Row],[Прошли]]</f>
        <v>4</v>
      </c>
      <c r="N14" s="21">
        <f>IF(Levels_MO[[#This Row],[Общий уровень МО]] = "средний", Levels_MO[[#This Row],[Общая оценка МО (от 2 до 5)]], NA())</f>
        <v>4</v>
      </c>
      <c r="O14" s="21" t="e">
        <f>IF(Levels_MO[[#This Row],[Общий уровень МО]] = "базовый", Levels_MO[[#This Row],[Общая оценка МО (от 2 до 5)]], NA())</f>
        <v>#N/A</v>
      </c>
      <c r="P14" s="21" t="e">
        <f>IF(Levels_MO[[#This Row],[Общий уровень МО]] = "ниже базового", Levels_MO[[#This Row],[Общая оценка МО (от 2 до 5)]], NA())</f>
        <v>#N/A</v>
      </c>
      <c r="Q14" s="69" t="str" cm="1">
        <f t="array" ref="Q14">INDEX({"ниже базового","базовый","средний","высокий"}, ROUND(Levels_MO[[#This Row],[Общая оценка МО (от 2 до 5)]], 0) - 1)</f>
        <v>средний</v>
      </c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</row>
    <row r="15" spans="1:58" x14ac:dyDescent="0.25">
      <c r="A15" s="3">
        <v>15</v>
      </c>
      <c r="B15" s="13">
        <f>COUNTIFS(No_Duplicates[МО], Levels_MO[[#This Row],[Муниципалитет]], No_Duplicates[Уровень], B$1)</f>
        <v>2</v>
      </c>
      <c r="C15" s="14">
        <f>COUNTIFS(No_Duplicates[МО], Levels_MO[[#This Row],[Муниципалитет]], No_Duplicates[Уровень], C$1)</f>
        <v>20</v>
      </c>
      <c r="D15" s="15">
        <f>COUNTIFS(No_Duplicates[МО], Levels_MO[[#This Row],[Муниципалитет]], No_Duplicates[Уровень], D$1)</f>
        <v>2</v>
      </c>
      <c r="E15" s="16">
        <f>COUNTIFS(No_Duplicates[МО], Levels_MO[[#This Row],[Муниципалитет]], No_Duplicates[Уровень], E$1)</f>
        <v>0</v>
      </c>
      <c r="F15" s="3" cm="1">
        <f t="array" ref="F15">ROW() - ROW(_xlfn.TAKE(Levels_MO[], 1)) + 1</f>
        <v>14</v>
      </c>
      <c r="G15" s="1" t="s">
        <v>226</v>
      </c>
      <c r="H15" s="5">
        <f>SUM(Levels_MO[[#This Row],[Высокий]:[Ниже базового]])</f>
        <v>24</v>
      </c>
      <c r="I15" s="17">
        <f>Levels_MO[[#This Row],[Высокий]] / Levels_MO[[#This Row],[Прошли]]</f>
        <v>8.3333333333333329E-2</v>
      </c>
      <c r="J15" s="18">
        <f>Levels_MO[[#This Row],[Средний]] / Levels_MO[[#This Row],[Прошли]]</f>
        <v>0.83333333333333337</v>
      </c>
      <c r="K15" s="19">
        <f>Levels_MO[[#This Row],[Базовый]] / Levels_MO[[#This Row],[Прошли]]</f>
        <v>8.3333333333333329E-2</v>
      </c>
      <c r="L15" s="20">
        <f>Levels_MO[[#This Row],[Ниже базового]] / Levels_MO[[#This Row],[Прошли]]</f>
        <v>0</v>
      </c>
      <c r="M15" s="21">
        <f>(5 * Levels_MO[[#This Row],[Высокий]] + 4 * Levels_MO[[#This Row],[Средний]] + 3 * Levels_MO[[#This Row],[Базовый]] + 2 * Levels_MO[[#This Row],[Ниже базового]]) / Levels_MO[[#This Row],[Прошли]]</f>
        <v>4</v>
      </c>
      <c r="N15" s="21">
        <f>IF(Levels_MO[[#This Row],[Общий уровень МО]] = "средний", Levels_MO[[#This Row],[Общая оценка МО (от 2 до 5)]], NA())</f>
        <v>4</v>
      </c>
      <c r="O15" s="21" t="e">
        <f>IF(Levels_MO[[#This Row],[Общий уровень МО]] = "базовый", Levels_MO[[#This Row],[Общая оценка МО (от 2 до 5)]], NA())</f>
        <v>#N/A</v>
      </c>
      <c r="P15" s="21" t="e">
        <f>IF(Levels_MO[[#This Row],[Общий уровень МО]] = "ниже базового", Levels_MO[[#This Row],[Общая оценка МО (от 2 до 5)]], NA())</f>
        <v>#N/A</v>
      </c>
      <c r="Q15" s="69" t="str" cm="1">
        <f t="array" ref="Q15">INDEX({"ниже базового","базовый","средний","высокий"}, ROUND(Levels_MO[[#This Row],[Общая оценка МО (от 2 до 5)]], 0) - 1)</f>
        <v>средний</v>
      </c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</row>
    <row r="16" spans="1:58" x14ac:dyDescent="0.25">
      <c r="A16" s="3">
        <v>37</v>
      </c>
      <c r="B16" s="13">
        <f>COUNTIFS(No_Duplicates[МО], Levels_MO[[#This Row],[Муниципалитет]], No_Duplicates[Уровень], B$1)</f>
        <v>5</v>
      </c>
      <c r="C16" s="14">
        <f>COUNTIFS(No_Duplicates[МО], Levels_MO[[#This Row],[Муниципалитет]], No_Duplicates[Уровень], C$1)</f>
        <v>14</v>
      </c>
      <c r="D16" s="15">
        <f>COUNTIFS(No_Duplicates[МО], Levels_MO[[#This Row],[Муниципалитет]], No_Duplicates[Уровень], D$1)</f>
        <v>0</v>
      </c>
      <c r="E16" s="16">
        <f>COUNTIFS(No_Duplicates[МО], Levels_MO[[#This Row],[Муниципалитет]], No_Duplicates[Уровень], E$1)</f>
        <v>3</v>
      </c>
      <c r="F16" s="3" cm="1">
        <f t="array" ref="F16">ROW() - ROW(_xlfn.TAKE(Levels_MO[], 1)) + 1</f>
        <v>15</v>
      </c>
      <c r="G16" s="1" t="s">
        <v>1337</v>
      </c>
      <c r="H16" s="5">
        <f>SUM(Levels_MO[[#This Row],[Высокий]:[Ниже базового]])</f>
        <v>22</v>
      </c>
      <c r="I16" s="17">
        <f>Levels_MO[[#This Row],[Высокий]] / Levels_MO[[#This Row],[Прошли]]</f>
        <v>0.22727272727272727</v>
      </c>
      <c r="J16" s="18">
        <f>Levels_MO[[#This Row],[Средний]] / Levels_MO[[#This Row],[Прошли]]</f>
        <v>0.63636363636363635</v>
      </c>
      <c r="K16" s="19">
        <f>Levels_MO[[#This Row],[Базовый]] / Levels_MO[[#This Row],[Прошли]]</f>
        <v>0</v>
      </c>
      <c r="L16" s="20">
        <f>Levels_MO[[#This Row],[Ниже базового]] / Levels_MO[[#This Row],[Прошли]]</f>
        <v>0.13636363636363635</v>
      </c>
      <c r="M16" s="21">
        <f>(5 * Levels_MO[[#This Row],[Высокий]] + 4 * Levels_MO[[#This Row],[Средний]] + 3 * Levels_MO[[#This Row],[Базовый]] + 2 * Levels_MO[[#This Row],[Ниже базового]]) / Levels_MO[[#This Row],[Прошли]]</f>
        <v>3.9545454545454546</v>
      </c>
      <c r="N16" s="21">
        <f>IF(Levels_MO[[#This Row],[Общий уровень МО]] = "средний", Levels_MO[[#This Row],[Общая оценка МО (от 2 до 5)]], NA())</f>
        <v>3.9545454545454546</v>
      </c>
      <c r="O16" s="21" t="e">
        <f>IF(Levels_MO[[#This Row],[Общий уровень МО]] = "базовый", Levels_MO[[#This Row],[Общая оценка МО (от 2 до 5)]], NA())</f>
        <v>#N/A</v>
      </c>
      <c r="P16" s="21" t="e">
        <f>IF(Levels_MO[[#This Row],[Общий уровень МО]] = "ниже базового", Levels_MO[[#This Row],[Общая оценка МО (от 2 до 5)]], NA())</f>
        <v>#N/A</v>
      </c>
      <c r="Q16" s="69" t="str" cm="1">
        <f t="array" ref="Q16">INDEX({"ниже базового","базовый","средний","высокий"}, ROUND(Levels_MO[[#This Row],[Общая оценка МО (от 2 до 5)]], 0) - 1)</f>
        <v>средний</v>
      </c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</row>
    <row r="17" spans="1:30" x14ac:dyDescent="0.25">
      <c r="A17" s="3">
        <v>49</v>
      </c>
      <c r="B17" s="13">
        <f>COUNTIFS(No_Duplicates[МО], Levels_MO[[#This Row],[Муниципалитет]], No_Duplicates[Уровень], B$1)</f>
        <v>3</v>
      </c>
      <c r="C17" s="14">
        <f>COUNTIFS(No_Duplicates[МО], Levels_MO[[#This Row],[Муниципалитет]], No_Duplicates[Уровень], C$1)</f>
        <v>48</v>
      </c>
      <c r="D17" s="15">
        <f>COUNTIFS(No_Duplicates[МО], Levels_MO[[#This Row],[Муниципалитет]], No_Duplicates[Уровень], D$1)</f>
        <v>6</v>
      </c>
      <c r="E17" s="16">
        <f>COUNTIFS(No_Duplicates[МО], Levels_MO[[#This Row],[Муниципалитет]], No_Duplicates[Уровень], E$1)</f>
        <v>0</v>
      </c>
      <c r="F17" s="3" cm="1">
        <f t="array" ref="F17">ROW() - ROW(_xlfn.TAKE(Levels_MO[], 1)) + 1</f>
        <v>16</v>
      </c>
      <c r="G17" s="1" t="s">
        <v>1016</v>
      </c>
      <c r="H17" s="5">
        <f>SUM(Levels_MO[[#This Row],[Высокий]:[Ниже базового]])</f>
        <v>57</v>
      </c>
      <c r="I17" s="17">
        <f>Levels_MO[[#This Row],[Высокий]] / Levels_MO[[#This Row],[Прошли]]</f>
        <v>5.2631578947368418E-2</v>
      </c>
      <c r="J17" s="18">
        <f>Levels_MO[[#This Row],[Средний]] / Levels_MO[[#This Row],[Прошли]]</f>
        <v>0.84210526315789469</v>
      </c>
      <c r="K17" s="19">
        <f>Levels_MO[[#This Row],[Базовый]] / Levels_MO[[#This Row],[Прошли]]</f>
        <v>0.10526315789473684</v>
      </c>
      <c r="L17" s="20">
        <f>Levels_MO[[#This Row],[Ниже базового]] / Levels_MO[[#This Row],[Прошли]]</f>
        <v>0</v>
      </c>
      <c r="M17" s="21">
        <f>(5 * Levels_MO[[#This Row],[Высокий]] + 4 * Levels_MO[[#This Row],[Средний]] + 3 * Levels_MO[[#This Row],[Базовый]] + 2 * Levels_MO[[#This Row],[Ниже базового]]) / Levels_MO[[#This Row],[Прошли]]</f>
        <v>3.9473684210526314</v>
      </c>
      <c r="N17" s="21">
        <f>IF(Levels_MO[[#This Row],[Общий уровень МО]] = "средний", Levels_MO[[#This Row],[Общая оценка МО (от 2 до 5)]], NA())</f>
        <v>3.9473684210526314</v>
      </c>
      <c r="O17" s="21" t="e">
        <f>IF(Levels_MO[[#This Row],[Общий уровень МО]] = "базовый", Levels_MO[[#This Row],[Общая оценка МО (от 2 до 5)]], NA())</f>
        <v>#N/A</v>
      </c>
      <c r="P17" s="21" t="e">
        <f>IF(Levels_MO[[#This Row],[Общий уровень МО]] = "ниже базового", Levels_MO[[#This Row],[Общая оценка МО (от 2 до 5)]], NA())</f>
        <v>#N/A</v>
      </c>
      <c r="Q17" s="69" t="str" cm="1">
        <f t="array" ref="Q17">INDEX({"ниже базового","базовый","средний","высокий"}, ROUND(Levels_MO[[#This Row],[Общая оценка МО (от 2 до 5)]], 0) - 1)</f>
        <v>средний</v>
      </c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</row>
    <row r="18" spans="1:30" x14ac:dyDescent="0.25">
      <c r="A18" s="3">
        <v>25</v>
      </c>
      <c r="B18" s="13">
        <f>COUNTIFS(No_Duplicates[МО], Levels_MO[[#This Row],[Муниципалитет]], No_Duplicates[Уровень], B$1)</f>
        <v>1</v>
      </c>
      <c r="C18" s="14">
        <f>COUNTIFS(No_Duplicates[МО], Levels_MO[[#This Row],[Муниципалитет]], No_Duplicates[Уровень], C$1)</f>
        <v>12</v>
      </c>
      <c r="D18" s="15">
        <f>COUNTIFS(No_Duplicates[МО], Levels_MO[[#This Row],[Муниципалитет]], No_Duplicates[Уровень], D$1)</f>
        <v>2</v>
      </c>
      <c r="E18" s="16">
        <f>COUNTIFS(No_Duplicates[МО], Levels_MO[[#This Row],[Муниципалитет]], No_Duplicates[Уровень], E$1)</f>
        <v>0</v>
      </c>
      <c r="F18" s="3" cm="1">
        <f t="array" ref="F18">ROW() - ROW(_xlfn.TAKE(Levels_MO[], 1)) + 1</f>
        <v>17</v>
      </c>
      <c r="G18" s="1" t="s">
        <v>11</v>
      </c>
      <c r="H18" s="5">
        <f>SUM(Levels_MO[[#This Row],[Высокий]:[Ниже базового]])</f>
        <v>15</v>
      </c>
      <c r="I18" s="17">
        <f>Levels_MO[[#This Row],[Высокий]] / Levels_MO[[#This Row],[Прошли]]</f>
        <v>6.6666666666666666E-2</v>
      </c>
      <c r="J18" s="18">
        <f>Levels_MO[[#This Row],[Средний]] / Levels_MO[[#This Row],[Прошли]]</f>
        <v>0.8</v>
      </c>
      <c r="K18" s="19">
        <f>Levels_MO[[#This Row],[Базовый]] / Levels_MO[[#This Row],[Прошли]]</f>
        <v>0.13333333333333333</v>
      </c>
      <c r="L18" s="20">
        <f>Levels_MO[[#This Row],[Ниже базового]] / Levels_MO[[#This Row],[Прошли]]</f>
        <v>0</v>
      </c>
      <c r="M18" s="21">
        <f>(5 * Levels_MO[[#This Row],[Высокий]] + 4 * Levels_MO[[#This Row],[Средний]] + 3 * Levels_MO[[#This Row],[Базовый]] + 2 * Levels_MO[[#This Row],[Ниже базового]]) / Levels_MO[[#This Row],[Прошли]]</f>
        <v>3.9333333333333331</v>
      </c>
      <c r="N18" s="21">
        <f>IF(Levels_MO[[#This Row],[Общий уровень МО]] = "средний", Levels_MO[[#This Row],[Общая оценка МО (от 2 до 5)]], NA())</f>
        <v>3.9333333333333331</v>
      </c>
      <c r="O18" s="21" t="e">
        <f>IF(Levels_MO[[#This Row],[Общий уровень МО]] = "базовый", Levels_MO[[#This Row],[Общая оценка МО (от 2 до 5)]], NA())</f>
        <v>#N/A</v>
      </c>
      <c r="P18" s="21" t="e">
        <f>IF(Levels_MO[[#This Row],[Общий уровень МО]] = "ниже базового", Levels_MO[[#This Row],[Общая оценка МО (от 2 до 5)]], NA())</f>
        <v>#N/A</v>
      </c>
      <c r="Q18" s="69" t="str" cm="1">
        <f t="array" ref="Q18">INDEX({"ниже базового","базовый","средний","высокий"}, ROUND(Levels_MO[[#This Row],[Общая оценка МО (от 2 до 5)]], 0) - 1)</f>
        <v>средний</v>
      </c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</row>
    <row r="19" spans="1:30" x14ac:dyDescent="0.25">
      <c r="A19" s="3">
        <v>51</v>
      </c>
      <c r="B19" s="13">
        <f>COUNTIFS(No_Duplicates[МО], Levels_MO[[#This Row],[Муниципалитет]], No_Duplicates[Уровень], B$1)</f>
        <v>2</v>
      </c>
      <c r="C19" s="14">
        <f>COUNTIFS(No_Duplicates[МО], Levels_MO[[#This Row],[Муниципалитет]], No_Duplicates[Уровень], C$1)</f>
        <v>10</v>
      </c>
      <c r="D19" s="15">
        <f>COUNTIFS(No_Duplicates[МО], Levels_MO[[#This Row],[Муниципалитет]], No_Duplicates[Уровень], D$1)</f>
        <v>3</v>
      </c>
      <c r="E19" s="16">
        <f>COUNTIFS(No_Duplicates[МО], Levels_MO[[#This Row],[Муниципалитет]], No_Duplicates[Уровень], E$1)</f>
        <v>0</v>
      </c>
      <c r="F19" s="3" cm="1">
        <f t="array" ref="F19">ROW() - ROW(_xlfn.TAKE(Levels_MO[], 1)) + 1</f>
        <v>18</v>
      </c>
      <c r="G19" s="1" t="s">
        <v>779</v>
      </c>
      <c r="H19" s="5">
        <f>SUM(Levels_MO[[#This Row],[Высокий]:[Ниже базового]])</f>
        <v>15</v>
      </c>
      <c r="I19" s="17">
        <f>Levels_MO[[#This Row],[Высокий]] / Levels_MO[[#This Row],[Прошли]]</f>
        <v>0.13333333333333333</v>
      </c>
      <c r="J19" s="18">
        <f>Levels_MO[[#This Row],[Средний]] / Levels_MO[[#This Row],[Прошли]]</f>
        <v>0.66666666666666663</v>
      </c>
      <c r="K19" s="19">
        <f>Levels_MO[[#This Row],[Базовый]] / Levels_MO[[#This Row],[Прошли]]</f>
        <v>0.2</v>
      </c>
      <c r="L19" s="20">
        <f>Levels_MO[[#This Row],[Ниже базового]] / Levels_MO[[#This Row],[Прошли]]</f>
        <v>0</v>
      </c>
      <c r="M19" s="21">
        <f>(5 * Levels_MO[[#This Row],[Высокий]] + 4 * Levels_MO[[#This Row],[Средний]] + 3 * Levels_MO[[#This Row],[Базовый]] + 2 * Levels_MO[[#This Row],[Ниже базового]]) / Levels_MO[[#This Row],[Прошли]]</f>
        <v>3.9333333333333331</v>
      </c>
      <c r="N19" s="21">
        <f>IF(Levels_MO[[#This Row],[Общий уровень МО]] = "средний", Levels_MO[[#This Row],[Общая оценка МО (от 2 до 5)]], NA())</f>
        <v>3.9333333333333331</v>
      </c>
      <c r="O19" s="21" t="e">
        <f>IF(Levels_MO[[#This Row],[Общий уровень МО]] = "базовый", Levels_MO[[#This Row],[Общая оценка МО (от 2 до 5)]], NA())</f>
        <v>#N/A</v>
      </c>
      <c r="P19" s="21" t="e">
        <f>IF(Levels_MO[[#This Row],[Общий уровень МО]] = "ниже базового", Levels_MO[[#This Row],[Общая оценка МО (от 2 до 5)]], NA())</f>
        <v>#N/A</v>
      </c>
      <c r="Q19" s="69" t="str" cm="1">
        <f t="array" ref="Q19">INDEX({"ниже базового","базовый","средний","высокий"}, ROUND(Levels_MO[[#This Row],[Общая оценка МО (от 2 до 5)]], 0) - 1)</f>
        <v>средний</v>
      </c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</row>
    <row r="20" spans="1:30" x14ac:dyDescent="0.25">
      <c r="A20" s="3">
        <v>43</v>
      </c>
      <c r="B20" s="13">
        <f>COUNTIFS(No_Duplicates[МО], Levels_MO[[#This Row],[Муниципалитет]], No_Duplicates[Уровень], B$1)</f>
        <v>9</v>
      </c>
      <c r="C20" s="14">
        <f>COUNTIFS(No_Duplicates[МО], Levels_MO[[#This Row],[Муниципалитет]], No_Duplicates[Уровень], C$1)</f>
        <v>53</v>
      </c>
      <c r="D20" s="15">
        <f>COUNTIFS(No_Duplicates[МО], Levels_MO[[#This Row],[Муниципалитет]], No_Duplicates[Уровень], D$1)</f>
        <v>14</v>
      </c>
      <c r="E20" s="16">
        <f>COUNTIFS(No_Duplicates[МО], Levels_MO[[#This Row],[Муниципалитет]], No_Duplicates[Уровень], E$1)</f>
        <v>1</v>
      </c>
      <c r="F20" s="3" cm="1">
        <f t="array" ref="F20">ROW() - ROW(_xlfn.TAKE(Levels_MO[], 1)) + 1</f>
        <v>19</v>
      </c>
      <c r="G20" s="1" t="s">
        <v>1258</v>
      </c>
      <c r="H20" s="5">
        <f>SUM(Levels_MO[[#This Row],[Высокий]:[Ниже базового]])</f>
        <v>77</v>
      </c>
      <c r="I20" s="17">
        <f>Levels_MO[[#This Row],[Высокий]] / Levels_MO[[#This Row],[Прошли]]</f>
        <v>0.11688311688311688</v>
      </c>
      <c r="J20" s="18">
        <f>Levels_MO[[#This Row],[Средний]] / Levels_MO[[#This Row],[Прошли]]</f>
        <v>0.68831168831168832</v>
      </c>
      <c r="K20" s="19">
        <f>Levels_MO[[#This Row],[Базовый]] / Levels_MO[[#This Row],[Прошли]]</f>
        <v>0.18181818181818182</v>
      </c>
      <c r="L20" s="20">
        <f>Levels_MO[[#This Row],[Ниже базового]] / Levels_MO[[#This Row],[Прошли]]</f>
        <v>1.2987012987012988E-2</v>
      </c>
      <c r="M20" s="21">
        <f>(5 * Levels_MO[[#This Row],[Высокий]] + 4 * Levels_MO[[#This Row],[Средний]] + 3 * Levels_MO[[#This Row],[Базовый]] + 2 * Levels_MO[[#This Row],[Ниже базового]]) / Levels_MO[[#This Row],[Прошли]]</f>
        <v>3.9090909090909092</v>
      </c>
      <c r="N20" s="21">
        <f>IF(Levels_MO[[#This Row],[Общий уровень МО]] = "средний", Levels_MO[[#This Row],[Общая оценка МО (от 2 до 5)]], NA())</f>
        <v>3.9090909090909092</v>
      </c>
      <c r="O20" s="21" t="e">
        <f>IF(Levels_MO[[#This Row],[Общий уровень МО]] = "базовый", Levels_MO[[#This Row],[Общая оценка МО (от 2 до 5)]], NA())</f>
        <v>#N/A</v>
      </c>
      <c r="P20" s="21" t="e">
        <f>IF(Levels_MO[[#This Row],[Общий уровень МО]] = "ниже базового", Levels_MO[[#This Row],[Общая оценка МО (от 2 до 5)]], NA())</f>
        <v>#N/A</v>
      </c>
      <c r="Q20" s="69" t="str" cm="1">
        <f t="array" ref="Q20">INDEX({"ниже базового","базовый","средний","высокий"}, ROUND(Levels_MO[[#This Row],[Общая оценка МО (от 2 до 5)]], 0) - 1)</f>
        <v>средний</v>
      </c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</row>
    <row r="21" spans="1:30" x14ac:dyDescent="0.25">
      <c r="A21" s="3">
        <v>16</v>
      </c>
      <c r="B21" s="13">
        <f>COUNTIFS(No_Duplicates[МО], Levels_MO[[#This Row],[Муниципалитет]], No_Duplicates[Уровень], B$1)</f>
        <v>1</v>
      </c>
      <c r="C21" s="14">
        <f>COUNTIFS(No_Duplicates[МО], Levels_MO[[#This Row],[Муниципалитет]], No_Duplicates[Уровень], C$1)</f>
        <v>15</v>
      </c>
      <c r="D21" s="15">
        <f>COUNTIFS(No_Duplicates[МО], Levels_MO[[#This Row],[Муниципалитет]], No_Duplicates[Уровень], D$1)</f>
        <v>1</v>
      </c>
      <c r="E21" s="16">
        <f>COUNTIFS(No_Duplicates[МО], Levels_MO[[#This Row],[Муниципалитет]], No_Duplicates[Уровень], E$1)</f>
        <v>1</v>
      </c>
      <c r="F21" s="3" cm="1">
        <f t="array" ref="F21">ROW() - ROW(_xlfn.TAKE(Levels_MO[], 1)) + 1</f>
        <v>20</v>
      </c>
      <c r="G21" s="1" t="s">
        <v>1074</v>
      </c>
      <c r="H21" s="5">
        <f>SUM(Levels_MO[[#This Row],[Высокий]:[Ниже базового]])</f>
        <v>18</v>
      </c>
      <c r="I21" s="17">
        <f>Levels_MO[[#This Row],[Высокий]] / Levels_MO[[#This Row],[Прошли]]</f>
        <v>5.5555555555555552E-2</v>
      </c>
      <c r="J21" s="18">
        <f>Levels_MO[[#This Row],[Средний]] / Levels_MO[[#This Row],[Прошли]]</f>
        <v>0.83333333333333337</v>
      </c>
      <c r="K21" s="19">
        <f>Levels_MO[[#This Row],[Базовый]] / Levels_MO[[#This Row],[Прошли]]</f>
        <v>5.5555555555555552E-2</v>
      </c>
      <c r="L21" s="20">
        <f>Levels_MO[[#This Row],[Ниже базового]] / Levels_MO[[#This Row],[Прошли]]</f>
        <v>5.5555555555555552E-2</v>
      </c>
      <c r="M21" s="21">
        <f>(5 * Levels_MO[[#This Row],[Высокий]] + 4 * Levels_MO[[#This Row],[Средний]] + 3 * Levels_MO[[#This Row],[Базовый]] + 2 * Levels_MO[[#This Row],[Ниже базового]]) / Levels_MO[[#This Row],[Прошли]]</f>
        <v>3.8888888888888888</v>
      </c>
      <c r="N21" s="21">
        <f>IF(Levels_MO[[#This Row],[Общий уровень МО]] = "средний", Levels_MO[[#This Row],[Общая оценка МО (от 2 до 5)]], NA())</f>
        <v>3.8888888888888888</v>
      </c>
      <c r="O21" s="21" t="e">
        <f>IF(Levels_MO[[#This Row],[Общий уровень МО]] = "базовый", Levels_MO[[#This Row],[Общая оценка МО (от 2 до 5)]], NA())</f>
        <v>#N/A</v>
      </c>
      <c r="P21" s="21" t="e">
        <f>IF(Levels_MO[[#This Row],[Общий уровень МО]] = "ниже базового", Levels_MO[[#This Row],[Общая оценка МО (от 2 до 5)]], NA())</f>
        <v>#N/A</v>
      </c>
      <c r="Q21" s="69" t="str" cm="1">
        <f t="array" ref="Q21">INDEX({"ниже базового","базовый","средний","высокий"}, ROUND(Levels_MO[[#This Row],[Общая оценка МО (от 2 до 5)]], 0) - 1)</f>
        <v>средний</v>
      </c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</row>
    <row r="22" spans="1:30" x14ac:dyDescent="0.25">
      <c r="A22" s="3">
        <v>32</v>
      </c>
      <c r="B22" s="13">
        <f>COUNTIFS(No_Duplicates[МО], Levels_MO[[#This Row],[Муниципалитет]], No_Duplicates[Уровень], B$1)</f>
        <v>5</v>
      </c>
      <c r="C22" s="14">
        <f>COUNTIFS(No_Duplicates[МО], Levels_MO[[#This Row],[Муниципалитет]], No_Duplicates[Уровень], C$1)</f>
        <v>16</v>
      </c>
      <c r="D22" s="15">
        <f>COUNTIFS(No_Duplicates[МО], Levels_MO[[#This Row],[Муниципалитет]], No_Duplicates[Уровень], D$1)</f>
        <v>2</v>
      </c>
      <c r="E22" s="16">
        <f>COUNTIFS(No_Duplicates[МО], Levels_MO[[#This Row],[Муниципалитет]], No_Duplicates[Уровень], E$1)</f>
        <v>3</v>
      </c>
      <c r="F22" s="3" cm="1">
        <f t="array" ref="F22">ROW() - ROW(_xlfn.TAKE(Levels_MO[], 1)) + 1</f>
        <v>21</v>
      </c>
      <c r="G22" s="1" t="s">
        <v>433</v>
      </c>
      <c r="H22" s="5">
        <f>SUM(Levels_MO[[#This Row],[Высокий]:[Ниже базового]])</f>
        <v>26</v>
      </c>
      <c r="I22" s="17">
        <f>Levels_MO[[#This Row],[Высокий]] / Levels_MO[[#This Row],[Прошли]]</f>
        <v>0.19230769230769232</v>
      </c>
      <c r="J22" s="18">
        <f>Levels_MO[[#This Row],[Средний]] / Levels_MO[[#This Row],[Прошли]]</f>
        <v>0.61538461538461542</v>
      </c>
      <c r="K22" s="19">
        <f>Levels_MO[[#This Row],[Базовый]] / Levels_MO[[#This Row],[Прошли]]</f>
        <v>7.6923076923076927E-2</v>
      </c>
      <c r="L22" s="20">
        <f>Levels_MO[[#This Row],[Ниже базового]] / Levels_MO[[#This Row],[Прошли]]</f>
        <v>0.11538461538461539</v>
      </c>
      <c r="M22" s="21">
        <f>(5 * Levels_MO[[#This Row],[Высокий]] + 4 * Levels_MO[[#This Row],[Средний]] + 3 * Levels_MO[[#This Row],[Базовый]] + 2 * Levels_MO[[#This Row],[Ниже базового]]) / Levels_MO[[#This Row],[Прошли]]</f>
        <v>3.8846153846153846</v>
      </c>
      <c r="N22" s="21">
        <f>IF(Levels_MO[[#This Row],[Общий уровень МО]] = "средний", Levels_MO[[#This Row],[Общая оценка МО (от 2 до 5)]], NA())</f>
        <v>3.8846153846153846</v>
      </c>
      <c r="O22" s="21" t="e">
        <f>IF(Levels_MO[[#This Row],[Общий уровень МО]] = "базовый", Levels_MO[[#This Row],[Общая оценка МО (от 2 до 5)]], NA())</f>
        <v>#N/A</v>
      </c>
      <c r="P22" s="21" t="e">
        <f>IF(Levels_MO[[#This Row],[Общий уровень МО]] = "ниже базового", Levels_MO[[#This Row],[Общая оценка МО (от 2 до 5)]], NA())</f>
        <v>#N/A</v>
      </c>
      <c r="Q22" s="69" t="str" cm="1">
        <f t="array" ref="Q22">INDEX({"ниже базового","базовый","средний","высокий"}, ROUND(Levels_MO[[#This Row],[Общая оценка МО (от 2 до 5)]], 0) - 1)</f>
        <v>средний</v>
      </c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</row>
    <row r="23" spans="1:30" x14ac:dyDescent="0.25">
      <c r="A23" s="3">
        <v>14</v>
      </c>
      <c r="B23" s="13">
        <f>COUNTIFS(No_Duplicates[МО], Levels_MO[[#This Row],[Муниципалитет]], No_Duplicates[Уровень], B$1)</f>
        <v>1</v>
      </c>
      <c r="C23" s="14">
        <f>COUNTIFS(No_Duplicates[МО], Levels_MO[[#This Row],[Муниципалитет]], No_Duplicates[Уровень], C$1)</f>
        <v>6</v>
      </c>
      <c r="D23" s="15">
        <f>COUNTIFS(No_Duplicates[МО], Levels_MO[[#This Row],[Муниципалитет]], No_Duplicates[Уровень], D$1)</f>
        <v>0</v>
      </c>
      <c r="E23" s="16">
        <f>COUNTIFS(No_Duplicates[МО], Levels_MO[[#This Row],[Муниципалитет]], No_Duplicates[Уровень], E$1)</f>
        <v>1</v>
      </c>
      <c r="F23" s="3" cm="1">
        <f t="array" ref="F23">ROW() - ROW(_xlfn.TAKE(Levels_MO[], 1)) + 1</f>
        <v>22</v>
      </c>
      <c r="G23" s="1" t="s">
        <v>252</v>
      </c>
      <c r="H23" s="5">
        <f>SUM(Levels_MO[[#This Row],[Высокий]:[Ниже базового]])</f>
        <v>8</v>
      </c>
      <c r="I23" s="17">
        <f>Levels_MO[[#This Row],[Высокий]] / Levels_MO[[#This Row],[Прошли]]</f>
        <v>0.125</v>
      </c>
      <c r="J23" s="18">
        <f>Levels_MO[[#This Row],[Средний]] / Levels_MO[[#This Row],[Прошли]]</f>
        <v>0.75</v>
      </c>
      <c r="K23" s="19">
        <f>Levels_MO[[#This Row],[Базовый]] / Levels_MO[[#This Row],[Прошли]]</f>
        <v>0</v>
      </c>
      <c r="L23" s="20">
        <f>Levels_MO[[#This Row],[Ниже базового]] / Levels_MO[[#This Row],[Прошли]]</f>
        <v>0.125</v>
      </c>
      <c r="M23" s="21">
        <f>(5 * Levels_MO[[#This Row],[Высокий]] + 4 * Levels_MO[[#This Row],[Средний]] + 3 * Levels_MO[[#This Row],[Базовый]] + 2 * Levels_MO[[#This Row],[Ниже базового]]) / Levels_MO[[#This Row],[Прошли]]</f>
        <v>3.875</v>
      </c>
      <c r="N23" s="21">
        <f>IF(Levels_MO[[#This Row],[Общий уровень МО]] = "средний", Levels_MO[[#This Row],[Общая оценка МО (от 2 до 5)]], NA())</f>
        <v>3.875</v>
      </c>
      <c r="O23" s="21" t="e">
        <f>IF(Levels_MO[[#This Row],[Общий уровень МО]] = "базовый", Levels_MO[[#This Row],[Общая оценка МО (от 2 до 5)]], NA())</f>
        <v>#N/A</v>
      </c>
      <c r="P23" s="21" t="e">
        <f>IF(Levels_MO[[#This Row],[Общий уровень МО]] = "ниже базового", Levels_MO[[#This Row],[Общая оценка МО (от 2 до 5)]], NA())</f>
        <v>#N/A</v>
      </c>
      <c r="Q23" s="69" t="str" cm="1">
        <f t="array" ref="Q23">INDEX({"ниже базового","базовый","средний","высокий"}, ROUND(Levels_MO[[#This Row],[Общая оценка МО (от 2 до 5)]], 0) - 1)</f>
        <v>средний</v>
      </c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</row>
    <row r="24" spans="1:30" x14ac:dyDescent="0.25">
      <c r="A24" s="3">
        <v>36</v>
      </c>
      <c r="B24" s="13">
        <f>COUNTIFS(No_Duplicates[МО], Levels_MO[[#This Row],[Муниципалитет]], No_Duplicates[Уровень], B$1)</f>
        <v>3</v>
      </c>
      <c r="C24" s="14">
        <f>COUNTIFS(No_Duplicates[МО], Levels_MO[[#This Row],[Муниципалитет]], No_Duplicates[Уровень], C$1)</f>
        <v>15</v>
      </c>
      <c r="D24" s="15">
        <f>COUNTIFS(No_Duplicates[МО], Levels_MO[[#This Row],[Муниципалитет]], No_Duplicates[Уровень], D$1)</f>
        <v>4</v>
      </c>
      <c r="E24" s="16">
        <f>COUNTIFS(No_Duplicates[МО], Levels_MO[[#This Row],[Муниципалитет]], No_Duplicates[Уровень], E$1)</f>
        <v>1</v>
      </c>
      <c r="F24" s="3" cm="1">
        <f t="array" ref="F24">ROW() - ROW(_xlfn.TAKE(Levels_MO[], 1)) + 1</f>
        <v>23</v>
      </c>
      <c r="G24" s="1" t="s">
        <v>868</v>
      </c>
      <c r="H24" s="5">
        <f>SUM(Levels_MO[[#This Row],[Высокий]:[Ниже базового]])</f>
        <v>23</v>
      </c>
      <c r="I24" s="17">
        <f>Levels_MO[[#This Row],[Высокий]] / Levels_MO[[#This Row],[Прошли]]</f>
        <v>0.13043478260869565</v>
      </c>
      <c r="J24" s="18">
        <f>Levels_MO[[#This Row],[Средний]] / Levels_MO[[#This Row],[Прошли]]</f>
        <v>0.65217391304347827</v>
      </c>
      <c r="K24" s="19">
        <f>Levels_MO[[#This Row],[Базовый]] / Levels_MO[[#This Row],[Прошли]]</f>
        <v>0.17391304347826086</v>
      </c>
      <c r="L24" s="20">
        <f>Levels_MO[[#This Row],[Ниже базового]] / Levels_MO[[#This Row],[Прошли]]</f>
        <v>4.3478260869565216E-2</v>
      </c>
      <c r="M24" s="21">
        <f>(5 * Levels_MO[[#This Row],[Высокий]] + 4 * Levels_MO[[#This Row],[Средний]] + 3 * Levels_MO[[#This Row],[Базовый]] + 2 * Levels_MO[[#This Row],[Ниже базового]]) / Levels_MO[[#This Row],[Прошли]]</f>
        <v>3.8695652173913042</v>
      </c>
      <c r="N24" s="21">
        <f>IF(Levels_MO[[#This Row],[Общий уровень МО]] = "средний", Levels_MO[[#This Row],[Общая оценка МО (от 2 до 5)]], NA())</f>
        <v>3.8695652173913042</v>
      </c>
      <c r="O24" s="21" t="e">
        <f>IF(Levels_MO[[#This Row],[Общий уровень МО]] = "базовый", Levels_MO[[#This Row],[Общая оценка МО (от 2 до 5)]], NA())</f>
        <v>#N/A</v>
      </c>
      <c r="P24" s="21" t="e">
        <f>IF(Levels_MO[[#This Row],[Общий уровень МО]] = "ниже базового", Levels_MO[[#This Row],[Общая оценка МО (от 2 до 5)]], NA())</f>
        <v>#N/A</v>
      </c>
      <c r="Q24" s="69" t="str" cm="1">
        <f t="array" ref="Q24">INDEX({"ниже базового","базовый","средний","высокий"}, ROUND(Levels_MO[[#This Row],[Общая оценка МО (от 2 до 5)]], 0) - 1)</f>
        <v>средний</v>
      </c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</row>
    <row r="25" spans="1:30" x14ac:dyDescent="0.25">
      <c r="A25" s="3">
        <v>11</v>
      </c>
      <c r="B25" s="13">
        <f>COUNTIFS(No_Duplicates[МО], Levels_MO[[#This Row],[Муниципалитет]], No_Duplicates[Уровень], B$1)</f>
        <v>6</v>
      </c>
      <c r="C25" s="14">
        <f>COUNTIFS(No_Duplicates[МО], Levels_MO[[#This Row],[Муниципалитет]], No_Duplicates[Уровень], C$1)</f>
        <v>11</v>
      </c>
      <c r="D25" s="15">
        <f>COUNTIFS(No_Duplicates[МО], Levels_MO[[#This Row],[Муниципалитет]], No_Duplicates[Уровень], D$1)</f>
        <v>3</v>
      </c>
      <c r="E25" s="16">
        <f>COUNTIFS(No_Duplicates[МО], Levels_MO[[#This Row],[Муниципалитет]], No_Duplicates[Уровень], E$1)</f>
        <v>3</v>
      </c>
      <c r="F25" s="3" cm="1">
        <f t="array" ref="F25">ROW() - ROW(_xlfn.TAKE(Levels_MO[], 1)) + 1</f>
        <v>24</v>
      </c>
      <c r="G25" s="1" t="s">
        <v>925</v>
      </c>
      <c r="H25" s="5">
        <f>SUM(Levels_MO[[#This Row],[Высокий]:[Ниже базового]])</f>
        <v>23</v>
      </c>
      <c r="I25" s="17">
        <f>Levels_MO[[#This Row],[Высокий]] / Levels_MO[[#This Row],[Прошли]]</f>
        <v>0.2608695652173913</v>
      </c>
      <c r="J25" s="18">
        <f>Levels_MO[[#This Row],[Средний]] / Levels_MO[[#This Row],[Прошли]]</f>
        <v>0.47826086956521741</v>
      </c>
      <c r="K25" s="19">
        <f>Levels_MO[[#This Row],[Базовый]] / Levels_MO[[#This Row],[Прошли]]</f>
        <v>0.13043478260869565</v>
      </c>
      <c r="L25" s="20">
        <f>Levels_MO[[#This Row],[Ниже базового]] / Levels_MO[[#This Row],[Прошли]]</f>
        <v>0.13043478260869565</v>
      </c>
      <c r="M25" s="21">
        <f>(5 * Levels_MO[[#This Row],[Высокий]] + 4 * Levels_MO[[#This Row],[Средний]] + 3 * Levels_MO[[#This Row],[Базовый]] + 2 * Levels_MO[[#This Row],[Ниже базового]]) / Levels_MO[[#This Row],[Прошли]]</f>
        <v>3.8695652173913042</v>
      </c>
      <c r="N25" s="21">
        <f>IF(Levels_MO[[#This Row],[Общий уровень МО]] = "средний", Levels_MO[[#This Row],[Общая оценка МО (от 2 до 5)]], NA())</f>
        <v>3.8695652173913042</v>
      </c>
      <c r="O25" s="21" t="e">
        <f>IF(Levels_MO[[#This Row],[Общий уровень МО]] = "базовый", Levels_MO[[#This Row],[Общая оценка МО (от 2 до 5)]], NA())</f>
        <v>#N/A</v>
      </c>
      <c r="P25" s="21" t="e">
        <f>IF(Levels_MO[[#This Row],[Общий уровень МО]] = "ниже базового", Levels_MO[[#This Row],[Общая оценка МО (от 2 до 5)]], NA())</f>
        <v>#N/A</v>
      </c>
      <c r="Q25" s="69" t="str" cm="1">
        <f t="array" ref="Q25">INDEX({"ниже базового","базовый","средний","высокий"}, ROUND(Levels_MO[[#This Row],[Общая оценка МО (от 2 до 5)]], 0) - 1)</f>
        <v>средний</v>
      </c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</row>
    <row r="26" spans="1:30" x14ac:dyDescent="0.25">
      <c r="A26" s="3">
        <v>19</v>
      </c>
      <c r="B26" s="13">
        <f>COUNTIFS(No_Duplicates[МО], Levels_MO[[#This Row],[Муниципалитет]], No_Duplicates[Уровень], B$1)</f>
        <v>5</v>
      </c>
      <c r="C26" s="14">
        <f>COUNTIFS(No_Duplicates[МО], Levels_MO[[#This Row],[Муниципалитет]], No_Duplicates[Уровень], C$1)</f>
        <v>10</v>
      </c>
      <c r="D26" s="15">
        <f>COUNTIFS(No_Duplicates[МО], Levels_MO[[#This Row],[Муниципалитет]], No_Duplicates[Уровень], D$1)</f>
        <v>4</v>
      </c>
      <c r="E26" s="16">
        <f>COUNTIFS(No_Duplicates[МО], Levels_MO[[#This Row],[Муниципалитет]], No_Duplicates[Уровень], E$1)</f>
        <v>2</v>
      </c>
      <c r="F26" s="3" cm="1">
        <f t="array" ref="F26">ROW() - ROW(_xlfn.TAKE(Levels_MO[], 1)) + 1</f>
        <v>25</v>
      </c>
      <c r="G26" s="1" t="s">
        <v>110</v>
      </c>
      <c r="H26" s="5">
        <f>SUM(Levels_MO[[#This Row],[Высокий]:[Ниже базового]])</f>
        <v>21</v>
      </c>
      <c r="I26" s="17">
        <f>Levels_MO[[#This Row],[Высокий]] / Levels_MO[[#This Row],[Прошли]]</f>
        <v>0.23809523809523808</v>
      </c>
      <c r="J26" s="18">
        <f>Levels_MO[[#This Row],[Средний]] / Levels_MO[[#This Row],[Прошли]]</f>
        <v>0.47619047619047616</v>
      </c>
      <c r="K26" s="19">
        <f>Levels_MO[[#This Row],[Базовый]] / Levels_MO[[#This Row],[Прошли]]</f>
        <v>0.19047619047619047</v>
      </c>
      <c r="L26" s="20">
        <f>Levels_MO[[#This Row],[Ниже базового]] / Levels_MO[[#This Row],[Прошли]]</f>
        <v>9.5238095238095233E-2</v>
      </c>
      <c r="M26" s="21">
        <f>(5 * Levels_MO[[#This Row],[Высокий]] + 4 * Levels_MO[[#This Row],[Средний]] + 3 * Levels_MO[[#This Row],[Базовый]] + 2 * Levels_MO[[#This Row],[Ниже базового]]) / Levels_MO[[#This Row],[Прошли]]</f>
        <v>3.8571428571428572</v>
      </c>
      <c r="N26" s="21">
        <f>IF(Levels_MO[[#This Row],[Общий уровень МО]] = "средний", Levels_MO[[#This Row],[Общая оценка МО (от 2 до 5)]], NA())</f>
        <v>3.8571428571428572</v>
      </c>
      <c r="O26" s="21" t="e">
        <f>IF(Levels_MO[[#This Row],[Общий уровень МО]] = "базовый", Levels_MO[[#This Row],[Общая оценка МО (от 2 до 5)]], NA())</f>
        <v>#N/A</v>
      </c>
      <c r="P26" s="21" t="e">
        <f>IF(Levels_MO[[#This Row],[Общий уровень МО]] = "ниже базового", Levels_MO[[#This Row],[Общая оценка МО (от 2 до 5)]], NA())</f>
        <v>#N/A</v>
      </c>
      <c r="Q26" s="69" t="str" cm="1">
        <f t="array" ref="Q26">INDEX({"ниже базового","базовый","средний","высокий"}, ROUND(Levels_MO[[#This Row],[Общая оценка МО (от 2 до 5)]], 0) - 1)</f>
        <v>средний</v>
      </c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</row>
    <row r="27" spans="1:30" x14ac:dyDescent="0.25">
      <c r="A27" s="3">
        <v>3</v>
      </c>
      <c r="B27" s="13">
        <f>COUNTIFS(No_Duplicates[МО], Levels_MO[[#This Row],[Муниципалитет]], No_Duplicates[Уровень], B$1)</f>
        <v>3</v>
      </c>
      <c r="C27" s="14">
        <f>COUNTIFS(No_Duplicates[МО], Levels_MO[[#This Row],[Муниципалитет]], No_Duplicates[Уровень], C$1)</f>
        <v>12</v>
      </c>
      <c r="D27" s="15">
        <f>COUNTIFS(No_Duplicates[МО], Levels_MO[[#This Row],[Муниципалитет]], No_Duplicates[Уровень], D$1)</f>
        <v>0</v>
      </c>
      <c r="E27" s="16">
        <f>COUNTIFS(No_Duplicates[МО], Levels_MO[[#This Row],[Муниципалитет]], No_Duplicates[Уровень], E$1)</f>
        <v>3</v>
      </c>
      <c r="F27" s="3" cm="1">
        <f t="array" ref="F27">ROW() - ROW(_xlfn.TAKE(Levels_MO[], 1)) + 1</f>
        <v>26</v>
      </c>
      <c r="G27" s="1" t="s">
        <v>89</v>
      </c>
      <c r="H27" s="5">
        <f>SUM(Levels_MO[[#This Row],[Высокий]:[Ниже базового]])</f>
        <v>18</v>
      </c>
      <c r="I27" s="17">
        <f>Levels_MO[[#This Row],[Высокий]] / Levels_MO[[#This Row],[Прошли]]</f>
        <v>0.16666666666666666</v>
      </c>
      <c r="J27" s="18">
        <f>Levels_MO[[#This Row],[Средний]] / Levels_MO[[#This Row],[Прошли]]</f>
        <v>0.66666666666666663</v>
      </c>
      <c r="K27" s="19">
        <f>Levels_MO[[#This Row],[Базовый]] / Levels_MO[[#This Row],[Прошли]]</f>
        <v>0</v>
      </c>
      <c r="L27" s="20">
        <f>Levels_MO[[#This Row],[Ниже базового]] / Levels_MO[[#This Row],[Прошли]]</f>
        <v>0.16666666666666666</v>
      </c>
      <c r="M27" s="21">
        <f>(5 * Levels_MO[[#This Row],[Высокий]] + 4 * Levels_MO[[#This Row],[Средний]] + 3 * Levels_MO[[#This Row],[Базовый]] + 2 * Levels_MO[[#This Row],[Ниже базового]]) / Levels_MO[[#This Row],[Прошли]]</f>
        <v>3.8333333333333335</v>
      </c>
      <c r="N27" s="21">
        <f>IF(Levels_MO[[#This Row],[Общий уровень МО]] = "средний", Levels_MO[[#This Row],[Общая оценка МО (от 2 до 5)]], NA())</f>
        <v>3.8333333333333335</v>
      </c>
      <c r="O27" s="21" t="e">
        <f>IF(Levels_MO[[#This Row],[Общий уровень МО]] = "базовый", Levels_MO[[#This Row],[Общая оценка МО (от 2 до 5)]], NA())</f>
        <v>#N/A</v>
      </c>
      <c r="P27" s="21" t="e">
        <f>IF(Levels_MO[[#This Row],[Общий уровень МО]] = "ниже базового", Levels_MO[[#This Row],[Общая оценка МО (от 2 до 5)]], NA())</f>
        <v>#N/A</v>
      </c>
      <c r="Q27" s="69" t="str" cm="1">
        <f t="array" ref="Q27">INDEX({"ниже базового","базовый","средний","высокий"}, ROUND(Levels_MO[[#This Row],[Общая оценка МО (от 2 до 5)]], 0) - 1)</f>
        <v>средний</v>
      </c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</row>
    <row r="28" spans="1:30" x14ac:dyDescent="0.25">
      <c r="A28" s="3">
        <v>54</v>
      </c>
      <c r="B28" s="13">
        <f>COUNTIFS(No_Duplicates[МО], Levels_MO[[#This Row],[Муниципалитет]], No_Duplicates[Уровень], B$1)</f>
        <v>3</v>
      </c>
      <c r="C28" s="14">
        <f>COUNTIFS(No_Duplicates[МО], Levels_MO[[#This Row],[Муниципалитет]], No_Duplicates[Уровень], C$1)</f>
        <v>24</v>
      </c>
      <c r="D28" s="15">
        <f>COUNTIFS(No_Duplicates[МО], Levels_MO[[#This Row],[Муниципалитет]], No_Duplicates[Уровень], D$1)</f>
        <v>9</v>
      </c>
      <c r="E28" s="16">
        <f>COUNTIFS(No_Duplicates[МО], Levels_MO[[#This Row],[Муниципалитет]], No_Duplicates[Уровень], E$1)</f>
        <v>0</v>
      </c>
      <c r="F28" s="3" cm="1">
        <f t="array" ref="F28">ROW() - ROW(_xlfn.TAKE(Levels_MO[], 1)) + 1</f>
        <v>27</v>
      </c>
      <c r="G28" s="1" t="s">
        <v>168</v>
      </c>
      <c r="H28" s="5">
        <f>SUM(Levels_MO[[#This Row],[Высокий]:[Ниже базового]])</f>
        <v>36</v>
      </c>
      <c r="I28" s="17">
        <f>Levels_MO[[#This Row],[Высокий]] / Levels_MO[[#This Row],[Прошли]]</f>
        <v>8.3333333333333329E-2</v>
      </c>
      <c r="J28" s="18">
        <f>Levels_MO[[#This Row],[Средний]] / Levels_MO[[#This Row],[Прошли]]</f>
        <v>0.66666666666666663</v>
      </c>
      <c r="K28" s="19">
        <f>Levels_MO[[#This Row],[Базовый]] / Levels_MO[[#This Row],[Прошли]]</f>
        <v>0.25</v>
      </c>
      <c r="L28" s="20">
        <f>Levels_MO[[#This Row],[Ниже базового]] / Levels_MO[[#This Row],[Прошли]]</f>
        <v>0</v>
      </c>
      <c r="M28" s="21">
        <f>(5 * Levels_MO[[#This Row],[Высокий]] + 4 * Levels_MO[[#This Row],[Средний]] + 3 * Levels_MO[[#This Row],[Базовый]] + 2 * Levels_MO[[#This Row],[Ниже базового]]) / Levels_MO[[#This Row],[Прошли]]</f>
        <v>3.8333333333333335</v>
      </c>
      <c r="N28" s="21">
        <f>IF(Levels_MO[[#This Row],[Общий уровень МО]] = "средний", Levels_MO[[#This Row],[Общая оценка МО (от 2 до 5)]], NA())</f>
        <v>3.8333333333333335</v>
      </c>
      <c r="O28" s="21" t="e">
        <f>IF(Levels_MO[[#This Row],[Общий уровень МО]] = "базовый", Levels_MO[[#This Row],[Общая оценка МО (от 2 до 5)]], NA())</f>
        <v>#N/A</v>
      </c>
      <c r="P28" s="21" t="e">
        <f>IF(Levels_MO[[#This Row],[Общий уровень МО]] = "ниже базового", Levels_MO[[#This Row],[Общая оценка МО (от 2 до 5)]], NA())</f>
        <v>#N/A</v>
      </c>
      <c r="Q28" s="69" t="str" cm="1">
        <f t="array" ref="Q28">INDEX({"ниже базового","базовый","средний","высокий"}, ROUND(Levels_MO[[#This Row],[Общая оценка МО (от 2 до 5)]], 0) - 1)</f>
        <v>средний</v>
      </c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</row>
    <row r="29" spans="1:30" x14ac:dyDescent="0.25">
      <c r="A29" s="3">
        <v>10</v>
      </c>
      <c r="B29" s="13">
        <f>COUNTIFS(No_Duplicates[МО], Levels_MO[[#This Row],[Муниципалитет]], No_Duplicates[Уровень], B$1)</f>
        <v>0</v>
      </c>
      <c r="C29" s="14">
        <f>COUNTIFS(No_Duplicates[МО], Levels_MO[[#This Row],[Муниципалитет]], No_Duplicates[Уровень], C$1)</f>
        <v>18</v>
      </c>
      <c r="D29" s="15">
        <f>COUNTIFS(No_Duplicates[МО], Levels_MO[[#This Row],[Муниципалитет]], No_Duplicates[Уровень], D$1)</f>
        <v>4</v>
      </c>
      <c r="E29" s="16">
        <f>COUNTIFS(No_Duplicates[МО], Levels_MO[[#This Row],[Муниципалитет]], No_Duplicates[Уровень], E$1)</f>
        <v>0</v>
      </c>
      <c r="F29" s="3" cm="1">
        <f t="array" ref="F29">ROW() - ROW(_xlfn.TAKE(Levels_MO[], 1)) + 1</f>
        <v>28</v>
      </c>
      <c r="G29" s="1" t="s">
        <v>953</v>
      </c>
      <c r="H29" s="5">
        <f>SUM(Levels_MO[[#This Row],[Высокий]:[Ниже базового]])</f>
        <v>22</v>
      </c>
      <c r="I29" s="17">
        <f>Levels_MO[[#This Row],[Высокий]] / Levels_MO[[#This Row],[Прошли]]</f>
        <v>0</v>
      </c>
      <c r="J29" s="18">
        <f>Levels_MO[[#This Row],[Средний]] / Levels_MO[[#This Row],[Прошли]]</f>
        <v>0.81818181818181823</v>
      </c>
      <c r="K29" s="19">
        <f>Levels_MO[[#This Row],[Базовый]] / Levels_MO[[#This Row],[Прошли]]</f>
        <v>0.18181818181818182</v>
      </c>
      <c r="L29" s="20">
        <f>Levels_MO[[#This Row],[Ниже базового]] / Levels_MO[[#This Row],[Прошли]]</f>
        <v>0</v>
      </c>
      <c r="M29" s="21">
        <f>(5 * Levels_MO[[#This Row],[Высокий]] + 4 * Levels_MO[[#This Row],[Средний]] + 3 * Levels_MO[[#This Row],[Базовый]] + 2 * Levels_MO[[#This Row],[Ниже базового]]) / Levels_MO[[#This Row],[Прошли]]</f>
        <v>3.8181818181818183</v>
      </c>
      <c r="N29" s="21">
        <f>IF(Levels_MO[[#This Row],[Общий уровень МО]] = "средний", Levels_MO[[#This Row],[Общая оценка МО (от 2 до 5)]], NA())</f>
        <v>3.8181818181818183</v>
      </c>
      <c r="O29" s="21" t="e">
        <f>IF(Levels_MO[[#This Row],[Общий уровень МО]] = "базовый", Levels_MO[[#This Row],[Общая оценка МО (от 2 до 5)]], NA())</f>
        <v>#N/A</v>
      </c>
      <c r="P29" s="21" t="e">
        <f>IF(Levels_MO[[#This Row],[Общий уровень МО]] = "ниже базового", Levels_MO[[#This Row],[Общая оценка МО (от 2 до 5)]], NA())</f>
        <v>#N/A</v>
      </c>
      <c r="Q29" s="69" t="str" cm="1">
        <f t="array" ref="Q29">INDEX({"ниже базового","базовый","средний","высокий"}, ROUND(Levels_MO[[#This Row],[Общая оценка МО (от 2 до 5)]], 0) - 1)</f>
        <v>средний</v>
      </c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</row>
    <row r="30" spans="1:30" x14ac:dyDescent="0.25">
      <c r="A30" s="3">
        <v>9</v>
      </c>
      <c r="B30" s="13">
        <f>COUNTIFS(No_Duplicates[МО], Levels_MO[[#This Row],[Муниципалитет]], No_Duplicates[Уровень], B$1)</f>
        <v>0</v>
      </c>
      <c r="C30" s="14">
        <f>COUNTIFS(No_Duplicates[МО], Levels_MO[[#This Row],[Муниципалитет]], No_Duplicates[Уровень], C$1)</f>
        <v>9</v>
      </c>
      <c r="D30" s="15">
        <f>COUNTIFS(No_Duplicates[МО], Levels_MO[[#This Row],[Муниципалитет]], No_Duplicates[Уровень], D$1)</f>
        <v>2</v>
      </c>
      <c r="E30" s="16">
        <f>COUNTIFS(No_Duplicates[МО], Levels_MO[[#This Row],[Муниципалитет]], No_Duplicates[Уровень], E$1)</f>
        <v>0</v>
      </c>
      <c r="F30" s="3" cm="1">
        <f t="array" ref="F30">ROW() - ROW(_xlfn.TAKE(Levels_MO[], 1)) + 1</f>
        <v>29</v>
      </c>
      <c r="G30" s="1" t="s">
        <v>205</v>
      </c>
      <c r="H30" s="5">
        <f>SUM(Levels_MO[[#This Row],[Высокий]:[Ниже базового]])</f>
        <v>11</v>
      </c>
      <c r="I30" s="17">
        <f>Levels_MO[[#This Row],[Высокий]] / Levels_MO[[#This Row],[Прошли]]</f>
        <v>0</v>
      </c>
      <c r="J30" s="18">
        <f>Levels_MO[[#This Row],[Средний]] / Levels_MO[[#This Row],[Прошли]]</f>
        <v>0.81818181818181823</v>
      </c>
      <c r="K30" s="19">
        <f>Levels_MO[[#This Row],[Базовый]] / Levels_MO[[#This Row],[Прошли]]</f>
        <v>0.18181818181818182</v>
      </c>
      <c r="L30" s="20">
        <f>Levels_MO[[#This Row],[Ниже базового]] / Levels_MO[[#This Row],[Прошли]]</f>
        <v>0</v>
      </c>
      <c r="M30" s="21">
        <f>(5 * Levels_MO[[#This Row],[Высокий]] + 4 * Levels_MO[[#This Row],[Средний]] + 3 * Levels_MO[[#This Row],[Базовый]] + 2 * Levels_MO[[#This Row],[Ниже базового]]) / Levels_MO[[#This Row],[Прошли]]</f>
        <v>3.8181818181818183</v>
      </c>
      <c r="N30" s="21">
        <f>IF(Levels_MO[[#This Row],[Общий уровень МО]] = "средний", Levels_MO[[#This Row],[Общая оценка МО (от 2 до 5)]], NA())</f>
        <v>3.8181818181818183</v>
      </c>
      <c r="O30" s="21" t="e">
        <f>IF(Levels_MO[[#This Row],[Общий уровень МО]] = "базовый", Levels_MO[[#This Row],[Общая оценка МО (от 2 до 5)]], NA())</f>
        <v>#N/A</v>
      </c>
      <c r="P30" s="21" t="e">
        <f>IF(Levels_MO[[#This Row],[Общий уровень МО]] = "ниже базового", Levels_MO[[#This Row],[Общая оценка МО (от 2 до 5)]], NA())</f>
        <v>#N/A</v>
      </c>
      <c r="Q30" s="69" t="str" cm="1">
        <f t="array" ref="Q30">INDEX({"ниже базового","базовый","средний","высокий"}, ROUND(Levels_MO[[#This Row],[Общая оценка МО (от 2 до 5)]], 0) - 1)</f>
        <v>средний</v>
      </c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</row>
    <row r="31" spans="1:30" x14ac:dyDescent="0.25">
      <c r="A31" s="3">
        <v>39</v>
      </c>
      <c r="B31" s="13">
        <f>COUNTIFS(No_Duplicates[МО], Levels_MO[[#This Row],[Муниципалитет]], No_Duplicates[Уровень], B$1)</f>
        <v>10</v>
      </c>
      <c r="C31" s="14">
        <f>COUNTIFS(No_Duplicates[МО], Levels_MO[[#This Row],[Муниципалитет]], No_Duplicates[Уровень], C$1)</f>
        <v>19</v>
      </c>
      <c r="D31" s="15">
        <f>COUNTIFS(No_Duplicates[МО], Levels_MO[[#This Row],[Муниципалитет]], No_Duplicates[Уровень], D$1)</f>
        <v>10</v>
      </c>
      <c r="E31" s="16">
        <f>COUNTIFS(No_Duplicates[МО], Levels_MO[[#This Row],[Муниципалитет]], No_Duplicates[Уровень], E$1)</f>
        <v>4</v>
      </c>
      <c r="F31" s="3" cm="1">
        <f t="array" ref="F31">ROW() - ROW(_xlfn.TAKE(Levels_MO[], 1)) + 1</f>
        <v>30</v>
      </c>
      <c r="G31" s="1" t="s">
        <v>460</v>
      </c>
      <c r="H31" s="5">
        <f>SUM(Levels_MO[[#This Row],[Высокий]:[Ниже базового]])</f>
        <v>43</v>
      </c>
      <c r="I31" s="17">
        <f>Levels_MO[[#This Row],[Высокий]] / Levels_MO[[#This Row],[Прошли]]</f>
        <v>0.23255813953488372</v>
      </c>
      <c r="J31" s="18">
        <f>Levels_MO[[#This Row],[Средний]] / Levels_MO[[#This Row],[Прошли]]</f>
        <v>0.44186046511627908</v>
      </c>
      <c r="K31" s="19">
        <f>Levels_MO[[#This Row],[Базовый]] / Levels_MO[[#This Row],[Прошли]]</f>
        <v>0.23255813953488372</v>
      </c>
      <c r="L31" s="20">
        <f>Levels_MO[[#This Row],[Ниже базового]] / Levels_MO[[#This Row],[Прошли]]</f>
        <v>9.3023255813953487E-2</v>
      </c>
      <c r="M31" s="21">
        <f>(5 * Levels_MO[[#This Row],[Высокий]] + 4 * Levels_MO[[#This Row],[Средний]] + 3 * Levels_MO[[#This Row],[Базовый]] + 2 * Levels_MO[[#This Row],[Ниже базового]]) / Levels_MO[[#This Row],[Прошли]]</f>
        <v>3.8139534883720931</v>
      </c>
      <c r="N31" s="21">
        <f>IF(Levels_MO[[#This Row],[Общий уровень МО]] = "средний", Levels_MO[[#This Row],[Общая оценка МО (от 2 до 5)]], NA())</f>
        <v>3.8139534883720931</v>
      </c>
      <c r="O31" s="21" t="e">
        <f>IF(Levels_MO[[#This Row],[Общий уровень МО]] = "базовый", Levels_MO[[#This Row],[Общая оценка МО (от 2 до 5)]], NA())</f>
        <v>#N/A</v>
      </c>
      <c r="P31" s="21" t="e">
        <f>IF(Levels_MO[[#This Row],[Общий уровень МО]] = "ниже базового", Levels_MO[[#This Row],[Общая оценка МО (от 2 до 5)]], NA())</f>
        <v>#N/A</v>
      </c>
      <c r="Q31" s="69" t="str" cm="1">
        <f t="array" ref="Q31">INDEX({"ниже базового","базовый","средний","высокий"}, ROUND(Levels_MO[[#This Row],[Общая оценка МО (от 2 до 5)]], 0) - 1)</f>
        <v>средний</v>
      </c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</row>
    <row r="32" spans="1:30" x14ac:dyDescent="0.25">
      <c r="A32" s="3">
        <v>40</v>
      </c>
      <c r="B32" s="13">
        <f>COUNTIFS(No_Duplicates[МО], Levels_MO[[#This Row],[Муниципалитет]], No_Duplicates[Уровень], B$1)</f>
        <v>2</v>
      </c>
      <c r="C32" s="14">
        <f>COUNTIFS(No_Duplicates[МО], Levels_MO[[#This Row],[Муниципалитет]], No_Duplicates[Уровень], C$1)</f>
        <v>22</v>
      </c>
      <c r="D32" s="15">
        <f>COUNTIFS(No_Duplicates[МО], Levels_MO[[#This Row],[Муниципалитет]], No_Duplicates[Уровень], D$1)</f>
        <v>8</v>
      </c>
      <c r="E32" s="16">
        <f>COUNTIFS(No_Duplicates[МО], Levels_MO[[#This Row],[Муниципалитет]], No_Duplicates[Уровень], E$1)</f>
        <v>0</v>
      </c>
      <c r="F32" s="3" cm="1">
        <f t="array" ref="F32">ROW() - ROW(_xlfn.TAKE(Levels_MO[], 1)) + 1</f>
        <v>31</v>
      </c>
      <c r="G32" s="1" t="s">
        <v>835</v>
      </c>
      <c r="H32" s="5">
        <f>SUM(Levels_MO[[#This Row],[Высокий]:[Ниже базового]])</f>
        <v>32</v>
      </c>
      <c r="I32" s="17">
        <f>Levels_MO[[#This Row],[Высокий]] / Levels_MO[[#This Row],[Прошли]]</f>
        <v>6.25E-2</v>
      </c>
      <c r="J32" s="18">
        <f>Levels_MO[[#This Row],[Средний]] / Levels_MO[[#This Row],[Прошли]]</f>
        <v>0.6875</v>
      </c>
      <c r="K32" s="19">
        <f>Levels_MO[[#This Row],[Базовый]] / Levels_MO[[#This Row],[Прошли]]</f>
        <v>0.25</v>
      </c>
      <c r="L32" s="20">
        <f>Levels_MO[[#This Row],[Ниже базового]] / Levels_MO[[#This Row],[Прошли]]</f>
        <v>0</v>
      </c>
      <c r="M32" s="21">
        <f>(5 * Levels_MO[[#This Row],[Высокий]] + 4 * Levels_MO[[#This Row],[Средний]] + 3 * Levels_MO[[#This Row],[Базовый]] + 2 * Levels_MO[[#This Row],[Ниже базового]]) / Levels_MO[[#This Row],[Прошли]]</f>
        <v>3.8125</v>
      </c>
      <c r="N32" s="21">
        <f>IF(Levels_MO[[#This Row],[Общий уровень МО]] = "средний", Levels_MO[[#This Row],[Общая оценка МО (от 2 до 5)]], NA())</f>
        <v>3.8125</v>
      </c>
      <c r="O32" s="21" t="e">
        <f>IF(Levels_MO[[#This Row],[Общий уровень МО]] = "базовый", Levels_MO[[#This Row],[Общая оценка МО (от 2 до 5)]], NA())</f>
        <v>#N/A</v>
      </c>
      <c r="P32" s="21" t="e">
        <f>IF(Levels_MO[[#This Row],[Общий уровень МО]] = "ниже базового", Levels_MO[[#This Row],[Общая оценка МО (от 2 до 5)]], NA())</f>
        <v>#N/A</v>
      </c>
      <c r="Q32" s="69" t="str" cm="1">
        <f t="array" ref="Q32">INDEX({"ниже базового","базовый","средний","высокий"}, ROUND(Levels_MO[[#This Row],[Общая оценка МО (от 2 до 5)]], 0) - 1)</f>
        <v>средний</v>
      </c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</row>
    <row r="33" spans="1:30" x14ac:dyDescent="0.25">
      <c r="A33" s="3">
        <v>1</v>
      </c>
      <c r="B33" s="13">
        <f>COUNTIFS(No_Duplicates[МО], Levels_MO[[#This Row],[Муниципалитет]], No_Duplicates[Уровень], B$1)</f>
        <v>1</v>
      </c>
      <c r="C33" s="14">
        <f>COUNTIFS(No_Duplicates[МО], Levels_MO[[#This Row],[Муниципалитет]], No_Duplicates[Уровень], C$1)</f>
        <v>6</v>
      </c>
      <c r="D33" s="15">
        <f>COUNTIFS(No_Duplicates[МО], Levels_MO[[#This Row],[Муниципалитет]], No_Duplicates[Уровень], D$1)</f>
        <v>3</v>
      </c>
      <c r="E33" s="16">
        <f>COUNTIFS(No_Duplicates[МО], Levels_MO[[#This Row],[Муниципалитет]], No_Duplicates[Уровень], E$1)</f>
        <v>0</v>
      </c>
      <c r="F33" s="3" cm="1">
        <f t="array" ref="F33">ROW() - ROW(_xlfn.TAKE(Levels_MO[], 1)) + 1</f>
        <v>32</v>
      </c>
      <c r="G33" s="1" t="s">
        <v>402</v>
      </c>
      <c r="H33" s="5">
        <f>SUM(Levels_MO[[#This Row],[Высокий]:[Ниже базового]])</f>
        <v>10</v>
      </c>
      <c r="I33" s="17">
        <f>Levels_MO[[#This Row],[Высокий]] / Levels_MO[[#This Row],[Прошли]]</f>
        <v>0.1</v>
      </c>
      <c r="J33" s="18">
        <f>Levels_MO[[#This Row],[Средний]] / Levels_MO[[#This Row],[Прошли]]</f>
        <v>0.6</v>
      </c>
      <c r="K33" s="19">
        <f>Levels_MO[[#This Row],[Базовый]] / Levels_MO[[#This Row],[Прошли]]</f>
        <v>0.3</v>
      </c>
      <c r="L33" s="20">
        <f>Levels_MO[[#This Row],[Ниже базового]] / Levels_MO[[#This Row],[Прошли]]</f>
        <v>0</v>
      </c>
      <c r="M33" s="21">
        <f>(5 * Levels_MO[[#This Row],[Высокий]] + 4 * Levels_MO[[#This Row],[Средний]] + 3 * Levels_MO[[#This Row],[Базовый]] + 2 * Levels_MO[[#This Row],[Ниже базового]]) / Levels_MO[[#This Row],[Прошли]]</f>
        <v>3.8</v>
      </c>
      <c r="N33" s="21">
        <f>IF(Levels_MO[[#This Row],[Общий уровень МО]] = "средний", Levels_MO[[#This Row],[Общая оценка МО (от 2 до 5)]], NA())</f>
        <v>3.8</v>
      </c>
      <c r="O33" s="21" t="e">
        <f>IF(Levels_MO[[#This Row],[Общий уровень МО]] = "базовый", Levels_MO[[#This Row],[Общая оценка МО (от 2 до 5)]], NA())</f>
        <v>#N/A</v>
      </c>
      <c r="P33" s="21" t="e">
        <f>IF(Levels_MO[[#This Row],[Общий уровень МО]] = "ниже базового", Levels_MO[[#This Row],[Общая оценка МО (от 2 до 5)]], NA())</f>
        <v>#N/A</v>
      </c>
      <c r="Q33" s="69" t="str" cm="1">
        <f t="array" ref="Q33">INDEX({"ниже базового","базовый","средний","высокий"}, ROUND(Levels_MO[[#This Row],[Общая оценка МО (от 2 до 5)]], 0) - 1)</f>
        <v>средний</v>
      </c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</row>
    <row r="34" spans="1:30" x14ac:dyDescent="0.25">
      <c r="A34" s="3">
        <v>42</v>
      </c>
      <c r="B34" s="13">
        <f>COUNTIFS(No_Duplicates[МО], Levels_MO[[#This Row],[Муниципалитет]], No_Duplicates[Уровень], B$1)</f>
        <v>2</v>
      </c>
      <c r="C34" s="14">
        <f>COUNTIFS(No_Duplicates[МО], Levels_MO[[#This Row],[Муниципалитет]], No_Duplicates[Уровень], C$1)</f>
        <v>9</v>
      </c>
      <c r="D34" s="15">
        <f>COUNTIFS(No_Duplicates[МО], Levels_MO[[#This Row],[Муниципалитет]], No_Duplicates[Уровень], D$1)</f>
        <v>3</v>
      </c>
      <c r="E34" s="16">
        <f>COUNTIFS(No_Duplicates[МО], Levels_MO[[#This Row],[Муниципалитет]], No_Duplicates[Уровень], E$1)</f>
        <v>1</v>
      </c>
      <c r="F34" s="3" cm="1">
        <f t="array" ref="F34">ROW() - ROW(_xlfn.TAKE(Levels_MO[], 1)) + 1</f>
        <v>33</v>
      </c>
      <c r="G34" s="1" t="s">
        <v>562</v>
      </c>
      <c r="H34" s="5">
        <f>SUM(Levels_MO[[#This Row],[Высокий]:[Ниже базового]])</f>
        <v>15</v>
      </c>
      <c r="I34" s="17">
        <f>Levels_MO[[#This Row],[Высокий]] / Levels_MO[[#This Row],[Прошли]]</f>
        <v>0.13333333333333333</v>
      </c>
      <c r="J34" s="18">
        <f>Levels_MO[[#This Row],[Средний]] / Levels_MO[[#This Row],[Прошли]]</f>
        <v>0.6</v>
      </c>
      <c r="K34" s="19">
        <f>Levels_MO[[#This Row],[Базовый]] / Levels_MO[[#This Row],[Прошли]]</f>
        <v>0.2</v>
      </c>
      <c r="L34" s="20">
        <f>Levels_MO[[#This Row],[Ниже базового]] / Levels_MO[[#This Row],[Прошли]]</f>
        <v>6.6666666666666666E-2</v>
      </c>
      <c r="M34" s="21">
        <f>(5 * Levels_MO[[#This Row],[Высокий]] + 4 * Levels_MO[[#This Row],[Средний]] + 3 * Levels_MO[[#This Row],[Базовый]] + 2 * Levels_MO[[#This Row],[Ниже базового]]) / Levels_MO[[#This Row],[Прошли]]</f>
        <v>3.8</v>
      </c>
      <c r="N34" s="21">
        <f>IF(Levels_MO[[#This Row],[Общий уровень МО]] = "средний", Levels_MO[[#This Row],[Общая оценка МО (от 2 до 5)]], NA())</f>
        <v>3.8</v>
      </c>
      <c r="O34" s="21" t="e">
        <f>IF(Levels_MO[[#This Row],[Общий уровень МО]] = "базовый", Levels_MO[[#This Row],[Общая оценка МО (от 2 до 5)]], NA())</f>
        <v>#N/A</v>
      </c>
      <c r="P34" s="21" t="e">
        <f>IF(Levels_MO[[#This Row],[Общий уровень МО]] = "ниже базового", Levels_MO[[#This Row],[Общая оценка МО (от 2 до 5)]], NA())</f>
        <v>#N/A</v>
      </c>
      <c r="Q34" s="69" t="str" cm="1">
        <f t="array" ref="Q34">INDEX({"ниже базового","базовый","средний","высокий"}, ROUND(Levels_MO[[#This Row],[Общая оценка МО (от 2 до 5)]], 0) - 1)</f>
        <v>средний</v>
      </c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:30" x14ac:dyDescent="0.25">
      <c r="A35" s="3">
        <v>7</v>
      </c>
      <c r="B35" s="13">
        <f>COUNTIFS(No_Duplicates[МО], Levels_MO[[#This Row],[Муниципалитет]], No_Duplicates[Уровень], B$1)</f>
        <v>4</v>
      </c>
      <c r="C35" s="14">
        <f>COUNTIFS(No_Duplicates[МО], Levels_MO[[#This Row],[Муниципалитет]], No_Duplicates[Уровень], C$1)</f>
        <v>29</v>
      </c>
      <c r="D35" s="15">
        <f>COUNTIFS(No_Duplicates[МО], Levels_MO[[#This Row],[Муниципалитет]], No_Duplicates[Уровень], D$1)</f>
        <v>11</v>
      </c>
      <c r="E35" s="16">
        <f>COUNTIFS(No_Duplicates[МО], Levels_MO[[#This Row],[Муниципалитет]], No_Duplicates[Уровень], E$1)</f>
        <v>1</v>
      </c>
      <c r="F35" s="3" cm="1">
        <f t="array" ref="F35">ROW() - ROW(_xlfn.TAKE(Levels_MO[], 1)) + 1</f>
        <v>34</v>
      </c>
      <c r="G35" s="1" t="s">
        <v>505</v>
      </c>
      <c r="H35" s="5">
        <f>SUM(Levels_MO[[#This Row],[Высокий]:[Ниже базового]])</f>
        <v>45</v>
      </c>
      <c r="I35" s="17">
        <f>Levels_MO[[#This Row],[Высокий]] / Levels_MO[[#This Row],[Прошли]]</f>
        <v>8.8888888888888892E-2</v>
      </c>
      <c r="J35" s="18">
        <f>Levels_MO[[#This Row],[Средний]] / Levels_MO[[#This Row],[Прошли]]</f>
        <v>0.64444444444444449</v>
      </c>
      <c r="K35" s="19">
        <f>Levels_MO[[#This Row],[Базовый]] / Levels_MO[[#This Row],[Прошли]]</f>
        <v>0.24444444444444444</v>
      </c>
      <c r="L35" s="20">
        <f>Levels_MO[[#This Row],[Ниже базового]] / Levels_MO[[#This Row],[Прошли]]</f>
        <v>2.2222222222222223E-2</v>
      </c>
      <c r="M35" s="21">
        <f>(5 * Levels_MO[[#This Row],[Высокий]] + 4 * Levels_MO[[#This Row],[Средний]] + 3 * Levels_MO[[#This Row],[Базовый]] + 2 * Levels_MO[[#This Row],[Ниже базового]]) / Levels_MO[[#This Row],[Прошли]]</f>
        <v>3.8</v>
      </c>
      <c r="N35" s="21">
        <f>IF(Levels_MO[[#This Row],[Общий уровень МО]] = "средний", Levels_MO[[#This Row],[Общая оценка МО (от 2 до 5)]], NA())</f>
        <v>3.8</v>
      </c>
      <c r="O35" s="21" t="e">
        <f>IF(Levels_MO[[#This Row],[Общий уровень МО]] = "базовый", Levels_MO[[#This Row],[Общая оценка МО (от 2 до 5)]], NA())</f>
        <v>#N/A</v>
      </c>
      <c r="P35" s="21" t="e">
        <f>IF(Levels_MO[[#This Row],[Общий уровень МО]] = "ниже базового", Levels_MO[[#This Row],[Общая оценка МО (от 2 до 5)]], NA())</f>
        <v>#N/A</v>
      </c>
      <c r="Q35" s="69" t="str" cm="1">
        <f t="array" ref="Q35">INDEX({"ниже базового","базовый","средний","высокий"}, ROUND(Levels_MO[[#This Row],[Общая оценка МО (от 2 до 5)]], 0) - 1)</f>
        <v>средний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</row>
    <row r="36" spans="1:30" x14ac:dyDescent="0.25">
      <c r="A36" s="3">
        <v>21</v>
      </c>
      <c r="B36" s="13">
        <f>COUNTIFS(No_Duplicates[МО], Levels_MO[[#This Row],[Муниципалитет]], No_Duplicates[Уровень], B$1)</f>
        <v>8</v>
      </c>
      <c r="C36" s="14">
        <f>COUNTIFS(No_Duplicates[МО], Levels_MO[[#This Row],[Муниципалитет]], No_Duplicates[Уровень], C$1)</f>
        <v>9</v>
      </c>
      <c r="D36" s="15">
        <f>COUNTIFS(No_Duplicates[МО], Levels_MO[[#This Row],[Муниципалитет]], No_Duplicates[Уровень], D$1)</f>
        <v>3</v>
      </c>
      <c r="E36" s="16">
        <f>COUNTIFS(No_Duplicates[МО], Levels_MO[[#This Row],[Муниципалитет]], No_Duplicates[Уровень], E$1)</f>
        <v>5</v>
      </c>
      <c r="F36" s="3" cm="1">
        <f t="array" ref="F36">ROW() - ROW(_xlfn.TAKE(Levels_MO[], 1)) + 1</f>
        <v>35</v>
      </c>
      <c r="G36" s="1" t="s">
        <v>1192</v>
      </c>
      <c r="H36" s="5">
        <f>SUM(Levels_MO[[#This Row],[Высокий]:[Ниже базового]])</f>
        <v>25</v>
      </c>
      <c r="I36" s="17">
        <f>Levels_MO[[#This Row],[Высокий]] / Levels_MO[[#This Row],[Прошли]]</f>
        <v>0.32</v>
      </c>
      <c r="J36" s="18">
        <f>Levels_MO[[#This Row],[Средний]] / Levels_MO[[#This Row],[Прошли]]</f>
        <v>0.36</v>
      </c>
      <c r="K36" s="19">
        <f>Levels_MO[[#This Row],[Базовый]] / Levels_MO[[#This Row],[Прошли]]</f>
        <v>0.12</v>
      </c>
      <c r="L36" s="20">
        <f>Levels_MO[[#This Row],[Ниже базового]] / Levels_MO[[#This Row],[Прошли]]</f>
        <v>0.2</v>
      </c>
      <c r="M36" s="21">
        <f>(5 * Levels_MO[[#This Row],[Высокий]] + 4 * Levels_MO[[#This Row],[Средний]] + 3 * Levels_MO[[#This Row],[Базовый]] + 2 * Levels_MO[[#This Row],[Ниже базового]]) / Levels_MO[[#This Row],[Прошли]]</f>
        <v>3.8</v>
      </c>
      <c r="N36" s="21">
        <f>IF(Levels_MO[[#This Row],[Общий уровень МО]] = "средний", Levels_MO[[#This Row],[Общая оценка МО (от 2 до 5)]], NA())</f>
        <v>3.8</v>
      </c>
      <c r="O36" s="21" t="e">
        <f>IF(Levels_MO[[#This Row],[Общий уровень МО]] = "базовый", Levels_MO[[#This Row],[Общая оценка МО (от 2 до 5)]], NA())</f>
        <v>#N/A</v>
      </c>
      <c r="P36" s="21" t="e">
        <f>IF(Levels_MO[[#This Row],[Общий уровень МО]] = "ниже базового", Levels_MO[[#This Row],[Общая оценка МО (от 2 до 5)]], NA())</f>
        <v>#N/A</v>
      </c>
      <c r="Q36" s="69" t="str" cm="1">
        <f t="array" ref="Q36">INDEX({"ниже базового","базовый","средний","высокий"}, ROUND(Levels_MO[[#This Row],[Общая оценка МО (от 2 до 5)]], 0) - 1)</f>
        <v>средний</v>
      </c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</row>
    <row r="37" spans="1:30" x14ac:dyDescent="0.25">
      <c r="A37" s="3">
        <v>18</v>
      </c>
      <c r="B37" s="13">
        <f>COUNTIFS(No_Duplicates[МО], Levels_MO[[#This Row],[Муниципалитет]], No_Duplicates[Уровень], B$1)</f>
        <v>4</v>
      </c>
      <c r="C37" s="14">
        <f>COUNTIFS(No_Duplicates[МО], Levels_MO[[#This Row],[Муниципалитет]], No_Duplicates[Уровень], C$1)</f>
        <v>10</v>
      </c>
      <c r="D37" s="15">
        <f>COUNTIFS(No_Duplicates[МО], Levels_MO[[#This Row],[Муниципалитет]], No_Duplicates[Уровень], D$1)</f>
        <v>1</v>
      </c>
      <c r="E37" s="16">
        <f>COUNTIFS(No_Duplicates[МО], Levels_MO[[#This Row],[Муниципалитет]], No_Duplicates[Уровень], E$1)</f>
        <v>4</v>
      </c>
      <c r="F37" s="3" cm="1">
        <f t="array" ref="F37">ROW() - ROW(_xlfn.TAKE(Levels_MO[], 1)) + 1</f>
        <v>36</v>
      </c>
      <c r="G37" s="1" t="s">
        <v>413</v>
      </c>
      <c r="H37" s="5">
        <f>SUM(Levels_MO[[#This Row],[Высокий]:[Ниже базового]])</f>
        <v>19</v>
      </c>
      <c r="I37" s="17">
        <f>Levels_MO[[#This Row],[Высокий]] / Levels_MO[[#This Row],[Прошли]]</f>
        <v>0.21052631578947367</v>
      </c>
      <c r="J37" s="18">
        <f>Levels_MO[[#This Row],[Средний]] / Levels_MO[[#This Row],[Прошли]]</f>
        <v>0.52631578947368418</v>
      </c>
      <c r="K37" s="19">
        <f>Levels_MO[[#This Row],[Базовый]] / Levels_MO[[#This Row],[Прошли]]</f>
        <v>5.2631578947368418E-2</v>
      </c>
      <c r="L37" s="20">
        <f>Levels_MO[[#This Row],[Ниже базового]] / Levels_MO[[#This Row],[Прошли]]</f>
        <v>0.21052631578947367</v>
      </c>
      <c r="M37" s="21">
        <f>(5 * Levels_MO[[#This Row],[Высокий]] + 4 * Levels_MO[[#This Row],[Средний]] + 3 * Levels_MO[[#This Row],[Базовый]] + 2 * Levels_MO[[#This Row],[Ниже базового]]) / Levels_MO[[#This Row],[Прошли]]</f>
        <v>3.736842105263158</v>
      </c>
      <c r="N37" s="21">
        <f>IF(Levels_MO[[#This Row],[Общий уровень МО]] = "средний", Levels_MO[[#This Row],[Общая оценка МО (от 2 до 5)]], NA())</f>
        <v>3.736842105263158</v>
      </c>
      <c r="O37" s="21" t="e">
        <f>IF(Levels_MO[[#This Row],[Общий уровень МО]] = "базовый", Levels_MO[[#This Row],[Общая оценка МО (от 2 до 5)]], NA())</f>
        <v>#N/A</v>
      </c>
      <c r="P37" s="21" t="e">
        <f>IF(Levels_MO[[#This Row],[Общий уровень МО]] = "ниже базового", Levels_MO[[#This Row],[Общая оценка МО (от 2 до 5)]], NA())</f>
        <v>#N/A</v>
      </c>
      <c r="Q37" s="69" t="str" cm="1">
        <f t="array" ref="Q37">INDEX({"ниже базового","базовый","средний","высокий"}, ROUND(Levels_MO[[#This Row],[Общая оценка МО (от 2 до 5)]], 0) - 1)</f>
        <v>средний</v>
      </c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</row>
    <row r="38" spans="1:30" x14ac:dyDescent="0.25">
      <c r="A38" s="3">
        <v>23</v>
      </c>
      <c r="B38" s="13">
        <f>COUNTIFS(No_Duplicates[МО], Levels_MO[[#This Row],[Муниципалитет]], No_Duplicates[Уровень], B$1)</f>
        <v>0</v>
      </c>
      <c r="C38" s="14">
        <f>COUNTIFS(No_Duplicates[МО], Levels_MO[[#This Row],[Муниципалитет]], No_Duplicates[Уровень], C$1)</f>
        <v>14</v>
      </c>
      <c r="D38" s="15">
        <f>COUNTIFS(No_Duplicates[МО], Levels_MO[[#This Row],[Муниципалитет]], No_Duplicates[Уровень], D$1)</f>
        <v>6</v>
      </c>
      <c r="E38" s="16">
        <f>COUNTIFS(No_Duplicates[МО], Levels_MO[[#This Row],[Муниципалитет]], No_Duplicates[Уровень], E$1)</f>
        <v>0</v>
      </c>
      <c r="F38" s="3" cm="1">
        <f t="array" ref="F38">ROW() - ROW(_xlfn.TAKE(Levels_MO[], 1)) + 1</f>
        <v>37</v>
      </c>
      <c r="G38" s="1" t="s">
        <v>641</v>
      </c>
      <c r="H38" s="5">
        <f>SUM(Levels_MO[[#This Row],[Высокий]:[Ниже базового]])</f>
        <v>20</v>
      </c>
      <c r="I38" s="17">
        <f>Levels_MO[[#This Row],[Высокий]] / Levels_MO[[#This Row],[Прошли]]</f>
        <v>0</v>
      </c>
      <c r="J38" s="18">
        <f>Levels_MO[[#This Row],[Средний]] / Levels_MO[[#This Row],[Прошли]]</f>
        <v>0.7</v>
      </c>
      <c r="K38" s="19">
        <f>Levels_MO[[#This Row],[Базовый]] / Levels_MO[[#This Row],[Прошли]]</f>
        <v>0.3</v>
      </c>
      <c r="L38" s="20">
        <f>Levels_MO[[#This Row],[Ниже базового]] / Levels_MO[[#This Row],[Прошли]]</f>
        <v>0</v>
      </c>
      <c r="M38" s="21">
        <f>(5 * Levels_MO[[#This Row],[Высокий]] + 4 * Levels_MO[[#This Row],[Средний]] + 3 * Levels_MO[[#This Row],[Базовый]] + 2 * Levels_MO[[#This Row],[Ниже базового]]) / Levels_MO[[#This Row],[Прошли]]</f>
        <v>3.7</v>
      </c>
      <c r="N38" s="21">
        <f>IF(Levels_MO[[#This Row],[Общий уровень МО]] = "средний", Levels_MO[[#This Row],[Общая оценка МО (от 2 до 5)]], NA())</f>
        <v>3.7</v>
      </c>
      <c r="O38" s="21" t="e">
        <f>IF(Levels_MO[[#This Row],[Общий уровень МО]] = "базовый", Levels_MO[[#This Row],[Общая оценка МО (от 2 до 5)]], NA())</f>
        <v>#N/A</v>
      </c>
      <c r="P38" s="21" t="e">
        <f>IF(Levels_MO[[#This Row],[Общий уровень МО]] = "ниже базового", Levels_MO[[#This Row],[Общая оценка МО (от 2 до 5)]], NA())</f>
        <v>#N/A</v>
      </c>
      <c r="Q38" s="69" t="str" cm="1">
        <f t="array" ref="Q38">INDEX({"ниже базового","базовый","средний","высокий"}, ROUND(Levels_MO[[#This Row],[Общая оценка МО (от 2 до 5)]], 0) - 1)</f>
        <v>средний</v>
      </c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</row>
    <row r="39" spans="1:30" x14ac:dyDescent="0.25">
      <c r="A39" s="3">
        <v>34</v>
      </c>
      <c r="B39" s="13">
        <f>COUNTIFS(No_Duplicates[МО], Levels_MO[[#This Row],[Муниципалитет]], No_Duplicates[Уровень], B$1)</f>
        <v>0</v>
      </c>
      <c r="C39" s="14">
        <f>COUNTIFS(No_Duplicates[МО], Levels_MO[[#This Row],[Муниципалитет]], No_Duplicates[Уровень], C$1)</f>
        <v>7</v>
      </c>
      <c r="D39" s="15">
        <f>COUNTIFS(No_Duplicates[МО], Levels_MO[[#This Row],[Муниципалитет]], No_Duplicates[Уровень], D$1)</f>
        <v>2</v>
      </c>
      <c r="E39" s="16">
        <f>COUNTIFS(No_Duplicates[МО], Levels_MO[[#This Row],[Муниципалитет]], No_Duplicates[Уровень], E$1)</f>
        <v>1</v>
      </c>
      <c r="F39" s="3" cm="1">
        <f t="array" ref="F39">ROW() - ROW(_xlfn.TAKE(Levels_MO[], 1)) + 1</f>
        <v>38</v>
      </c>
      <c r="G39" s="1" t="s">
        <v>287</v>
      </c>
      <c r="H39" s="5">
        <f>SUM(Levels_MO[[#This Row],[Высокий]:[Ниже базового]])</f>
        <v>10</v>
      </c>
      <c r="I39" s="17">
        <f>Levels_MO[[#This Row],[Высокий]] / Levels_MO[[#This Row],[Прошли]]</f>
        <v>0</v>
      </c>
      <c r="J39" s="18">
        <f>Levels_MO[[#This Row],[Средний]] / Levels_MO[[#This Row],[Прошли]]</f>
        <v>0.7</v>
      </c>
      <c r="K39" s="19">
        <f>Levels_MO[[#This Row],[Базовый]] / Levels_MO[[#This Row],[Прошли]]</f>
        <v>0.2</v>
      </c>
      <c r="L39" s="20">
        <f>Levels_MO[[#This Row],[Ниже базового]] / Levels_MO[[#This Row],[Прошли]]</f>
        <v>0.1</v>
      </c>
      <c r="M39" s="21">
        <f>(5 * Levels_MO[[#This Row],[Высокий]] + 4 * Levels_MO[[#This Row],[Средний]] + 3 * Levels_MO[[#This Row],[Базовый]] + 2 * Levels_MO[[#This Row],[Ниже базового]]) / Levels_MO[[#This Row],[Прошли]]</f>
        <v>3.6</v>
      </c>
      <c r="N39" s="21">
        <f>IF(Levels_MO[[#This Row],[Общий уровень МО]] = "средний", Levels_MO[[#This Row],[Общая оценка МО (от 2 до 5)]], NA())</f>
        <v>3.6</v>
      </c>
      <c r="O39" s="21" t="e">
        <f>IF(Levels_MO[[#This Row],[Общий уровень МО]] = "базовый", Levels_MO[[#This Row],[Общая оценка МО (от 2 до 5)]], NA())</f>
        <v>#N/A</v>
      </c>
      <c r="P39" s="21" t="e">
        <f>IF(Levels_MO[[#This Row],[Общий уровень МО]] = "ниже базового", Levels_MO[[#This Row],[Общая оценка МО (от 2 до 5)]], NA())</f>
        <v>#N/A</v>
      </c>
      <c r="Q39" s="69" t="str" cm="1">
        <f t="array" ref="Q39">INDEX({"ниже базового","базовый","средний","высокий"}, ROUND(Levels_MO[[#This Row],[Общая оценка МО (от 2 до 5)]], 0) - 1)</f>
        <v>средний</v>
      </c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</row>
    <row r="40" spans="1:30" x14ac:dyDescent="0.25">
      <c r="A40" s="3">
        <v>48</v>
      </c>
      <c r="B40" s="13">
        <f>COUNTIFS(No_Duplicates[МО], Levels_MO[[#This Row],[Муниципалитет]], No_Duplicates[Уровень], B$1)</f>
        <v>1</v>
      </c>
      <c r="C40" s="14">
        <f>COUNTIFS(No_Duplicates[МО], Levels_MO[[#This Row],[Муниципалитет]], No_Duplicates[Уровень], C$1)</f>
        <v>4</v>
      </c>
      <c r="D40" s="15">
        <f>COUNTIFS(No_Duplicates[МО], Levels_MO[[#This Row],[Муниципалитет]], No_Duplicates[Уровень], D$1)</f>
        <v>3</v>
      </c>
      <c r="E40" s="16">
        <f>COUNTIFS(No_Duplicates[МО], Levels_MO[[#This Row],[Муниципалитет]], No_Duplicates[Уровень], E$1)</f>
        <v>1</v>
      </c>
      <c r="F40" s="3" cm="1">
        <f t="array" ref="F40">ROW() - ROW(_xlfn.TAKE(Levels_MO[], 1)) + 1</f>
        <v>39</v>
      </c>
      <c r="G40" s="1" t="s">
        <v>1381</v>
      </c>
      <c r="H40" s="5">
        <f>SUM(Levels_MO[[#This Row],[Высокий]:[Ниже базового]])</f>
        <v>9</v>
      </c>
      <c r="I40" s="17">
        <f>Levels_MO[[#This Row],[Высокий]] / Levels_MO[[#This Row],[Прошли]]</f>
        <v>0.1111111111111111</v>
      </c>
      <c r="J40" s="18">
        <f>Levels_MO[[#This Row],[Средний]] / Levels_MO[[#This Row],[Прошли]]</f>
        <v>0.44444444444444442</v>
      </c>
      <c r="K40" s="19">
        <f>Levels_MO[[#This Row],[Базовый]] / Levels_MO[[#This Row],[Прошли]]</f>
        <v>0.33333333333333331</v>
      </c>
      <c r="L40" s="20">
        <f>Levels_MO[[#This Row],[Ниже базового]] / Levels_MO[[#This Row],[Прошли]]</f>
        <v>0.1111111111111111</v>
      </c>
      <c r="M40" s="21">
        <f>(5 * Levels_MO[[#This Row],[Высокий]] + 4 * Levels_MO[[#This Row],[Средний]] + 3 * Levels_MO[[#This Row],[Базовый]] + 2 * Levels_MO[[#This Row],[Ниже базового]]) / Levels_MO[[#This Row],[Прошли]]</f>
        <v>3.5555555555555554</v>
      </c>
      <c r="N40" s="21">
        <f>IF(Levels_MO[[#This Row],[Общий уровень МО]] = "средний", Levels_MO[[#This Row],[Общая оценка МО (от 2 до 5)]], NA())</f>
        <v>3.5555555555555554</v>
      </c>
      <c r="O40" s="21" t="e">
        <f>IF(Levels_MO[[#This Row],[Общий уровень МО]] = "базовый", Levels_MO[[#This Row],[Общая оценка МО (от 2 до 5)]], NA())</f>
        <v>#N/A</v>
      </c>
      <c r="P40" s="21" t="e">
        <f>IF(Levels_MO[[#This Row],[Общий уровень МО]] = "ниже базового", Levels_MO[[#This Row],[Общая оценка МО (от 2 до 5)]], NA())</f>
        <v>#N/A</v>
      </c>
      <c r="Q40" s="69" t="str" cm="1">
        <f t="array" ref="Q40">INDEX({"ниже базового","базовый","средний","высокий"}, ROUND(Levels_MO[[#This Row],[Общая оценка МО (от 2 до 5)]], 0) - 1)</f>
        <v>средний</v>
      </c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</row>
    <row r="41" spans="1:30" x14ac:dyDescent="0.25">
      <c r="A41" s="3">
        <v>12</v>
      </c>
      <c r="B41" s="13">
        <f>COUNTIFS(No_Duplicates[МО], Levels_MO[[#This Row],[Муниципалитет]], No_Duplicates[Уровень], B$1)</f>
        <v>0</v>
      </c>
      <c r="C41" s="14">
        <f>COUNTIFS(No_Duplicates[МО], Levels_MO[[#This Row],[Муниципалитет]], No_Duplicates[Уровень], C$1)</f>
        <v>25</v>
      </c>
      <c r="D41" s="15">
        <f>COUNTIFS(No_Duplicates[МО], Levels_MO[[#This Row],[Муниципалитет]], No_Duplicates[Уровень], D$1)</f>
        <v>16</v>
      </c>
      <c r="E41" s="16">
        <f>COUNTIFS(No_Duplicates[МО], Levels_MO[[#This Row],[Муниципалитет]], No_Duplicates[Уровень], E$1)</f>
        <v>2</v>
      </c>
      <c r="F41" s="3" cm="1">
        <f t="array" ref="F41">ROW() - ROW(_xlfn.TAKE(Levels_MO[], 1)) + 1</f>
        <v>40</v>
      </c>
      <c r="G41" s="1" t="s">
        <v>686</v>
      </c>
      <c r="H41" s="5">
        <f>SUM(Levels_MO[[#This Row],[Высокий]:[Ниже базового]])</f>
        <v>43</v>
      </c>
      <c r="I41" s="17">
        <f>Levels_MO[[#This Row],[Высокий]] / Levels_MO[[#This Row],[Прошли]]</f>
        <v>0</v>
      </c>
      <c r="J41" s="18">
        <f>Levels_MO[[#This Row],[Средний]] / Levels_MO[[#This Row],[Прошли]]</f>
        <v>0.58139534883720934</v>
      </c>
      <c r="K41" s="19">
        <f>Levels_MO[[#This Row],[Базовый]] / Levels_MO[[#This Row],[Прошли]]</f>
        <v>0.37209302325581395</v>
      </c>
      <c r="L41" s="20">
        <f>Levels_MO[[#This Row],[Ниже базового]] / Levels_MO[[#This Row],[Прошли]]</f>
        <v>4.6511627906976744E-2</v>
      </c>
      <c r="M41" s="21">
        <f>(5 * Levels_MO[[#This Row],[Высокий]] + 4 * Levels_MO[[#This Row],[Средний]] + 3 * Levels_MO[[#This Row],[Базовый]] + 2 * Levels_MO[[#This Row],[Ниже базового]]) / Levels_MO[[#This Row],[Прошли]]</f>
        <v>3.5348837209302326</v>
      </c>
      <c r="N41" s="21">
        <f>IF(Levels_MO[[#This Row],[Общий уровень МО]] = "средний", Levels_MO[[#This Row],[Общая оценка МО (от 2 до 5)]], NA())</f>
        <v>3.5348837209302326</v>
      </c>
      <c r="O41" s="21" t="e">
        <f>IF(Levels_MO[[#This Row],[Общий уровень МО]] = "базовый", Levels_MO[[#This Row],[Общая оценка МО (от 2 до 5)]], NA())</f>
        <v>#N/A</v>
      </c>
      <c r="P41" s="21" t="e">
        <f>IF(Levels_MO[[#This Row],[Общий уровень МО]] = "ниже базового", Levels_MO[[#This Row],[Общая оценка МО (от 2 до 5)]], NA())</f>
        <v>#N/A</v>
      </c>
      <c r="Q41" s="69" t="str" cm="1">
        <f t="array" ref="Q41">INDEX({"ниже базового","базовый","средний","высокий"}, ROUND(Levels_MO[[#This Row],[Общая оценка МО (от 2 до 5)]], 0) - 1)</f>
        <v>средний</v>
      </c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</row>
    <row r="42" spans="1:30" x14ac:dyDescent="0.25">
      <c r="A42" s="3">
        <v>41</v>
      </c>
      <c r="B42" s="13">
        <f>COUNTIFS(No_Duplicates[МО], Levels_MO[[#This Row],[Муниципалитет]], No_Duplicates[Уровень], B$1)</f>
        <v>2</v>
      </c>
      <c r="C42" s="14">
        <f>COUNTIFS(No_Duplicates[МО], Levels_MO[[#This Row],[Муниципалитет]], No_Duplicates[Уровень], C$1)</f>
        <v>7</v>
      </c>
      <c r="D42" s="15">
        <f>COUNTIFS(No_Duplicates[МО], Levels_MO[[#This Row],[Муниципалитет]], No_Duplicates[Уровень], D$1)</f>
        <v>3</v>
      </c>
      <c r="E42" s="16">
        <f>COUNTIFS(No_Duplicates[МО], Levels_MO[[#This Row],[Муниципалитет]], No_Duplicates[Уровень], E$1)</f>
        <v>3</v>
      </c>
      <c r="F42" s="3" cm="1">
        <f t="array" ref="F42">ROW() - ROW(_xlfn.TAKE(Levels_MO[], 1)) + 1</f>
        <v>41</v>
      </c>
      <c r="G42" s="1" t="s">
        <v>1120</v>
      </c>
      <c r="H42" s="5">
        <f>SUM(Levels_MO[[#This Row],[Высокий]:[Ниже базового]])</f>
        <v>15</v>
      </c>
      <c r="I42" s="17">
        <f>Levels_MO[[#This Row],[Высокий]] / Levels_MO[[#This Row],[Прошли]]</f>
        <v>0.13333333333333333</v>
      </c>
      <c r="J42" s="18">
        <f>Levels_MO[[#This Row],[Средний]] / Levels_MO[[#This Row],[Прошли]]</f>
        <v>0.46666666666666667</v>
      </c>
      <c r="K42" s="19">
        <f>Levels_MO[[#This Row],[Базовый]] / Levels_MO[[#This Row],[Прошли]]</f>
        <v>0.2</v>
      </c>
      <c r="L42" s="20">
        <f>Levels_MO[[#This Row],[Ниже базового]] / Levels_MO[[#This Row],[Прошли]]</f>
        <v>0.2</v>
      </c>
      <c r="M42" s="21">
        <f>(5 * Levels_MO[[#This Row],[Высокий]] + 4 * Levels_MO[[#This Row],[Средний]] + 3 * Levels_MO[[#This Row],[Базовый]] + 2 * Levels_MO[[#This Row],[Ниже базового]]) / Levels_MO[[#This Row],[Прошли]]</f>
        <v>3.5333333333333332</v>
      </c>
      <c r="N42" s="21">
        <f>IF(Levels_MO[[#This Row],[Общий уровень МО]] = "средний", Levels_MO[[#This Row],[Общая оценка МО (от 2 до 5)]], NA())</f>
        <v>3.5333333333333332</v>
      </c>
      <c r="O42" s="21" t="e">
        <f>IF(Levels_MO[[#This Row],[Общий уровень МО]] = "базовый", Levels_MO[[#This Row],[Общая оценка МО (от 2 до 5)]], NA())</f>
        <v>#N/A</v>
      </c>
      <c r="P42" s="21" t="e">
        <f>IF(Levels_MO[[#This Row],[Общий уровень МО]] = "ниже базового", Levels_MO[[#This Row],[Общая оценка МО (от 2 до 5)]], NA())</f>
        <v>#N/A</v>
      </c>
      <c r="Q42" s="69" t="str" cm="1">
        <f t="array" ref="Q42">INDEX({"ниже базового","базовый","средний","высокий"}, ROUND(Levels_MO[[#This Row],[Общая оценка МО (от 2 до 5)]], 0) - 1)</f>
        <v>средний</v>
      </c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</row>
    <row r="43" spans="1:30" x14ac:dyDescent="0.25">
      <c r="A43" s="3">
        <v>28</v>
      </c>
      <c r="B43" s="13">
        <f>COUNTIFS(No_Duplicates[МО], Levels_MO[[#This Row],[Муниципалитет]], No_Duplicates[Уровень], B$1)</f>
        <v>0</v>
      </c>
      <c r="C43" s="14">
        <f>COUNTIFS(No_Duplicates[МО], Levels_MO[[#This Row],[Муниципалитет]], No_Duplicates[Уровень], C$1)</f>
        <v>7</v>
      </c>
      <c r="D43" s="15">
        <f>COUNTIFS(No_Duplicates[МО], Levels_MO[[#This Row],[Муниципалитет]], No_Duplicates[Уровень], D$1)</f>
        <v>1</v>
      </c>
      <c r="E43" s="16">
        <f>COUNTIFS(No_Duplicates[МО], Levels_MO[[#This Row],[Муниципалитет]], No_Duplicates[Уровень], E$1)</f>
        <v>2</v>
      </c>
      <c r="F43" s="3" cm="1">
        <f t="array" ref="F43">ROW() - ROW(_xlfn.TAKE(Levels_MO[], 1)) + 1</f>
        <v>42</v>
      </c>
      <c r="G43" s="1" t="s">
        <v>551</v>
      </c>
      <c r="H43" s="5">
        <f>SUM(Levels_MO[[#This Row],[Высокий]:[Ниже базового]])</f>
        <v>10</v>
      </c>
      <c r="I43" s="17">
        <f>Levels_MO[[#This Row],[Высокий]] / Levels_MO[[#This Row],[Прошли]]</f>
        <v>0</v>
      </c>
      <c r="J43" s="18">
        <f>Levels_MO[[#This Row],[Средний]] / Levels_MO[[#This Row],[Прошли]]</f>
        <v>0.7</v>
      </c>
      <c r="K43" s="19">
        <f>Levels_MO[[#This Row],[Базовый]] / Levels_MO[[#This Row],[Прошли]]</f>
        <v>0.1</v>
      </c>
      <c r="L43" s="20">
        <f>Levels_MO[[#This Row],[Ниже базового]] / Levels_MO[[#This Row],[Прошли]]</f>
        <v>0.2</v>
      </c>
      <c r="M43" s="21">
        <f>(5 * Levels_MO[[#This Row],[Высокий]] + 4 * Levels_MO[[#This Row],[Средний]] + 3 * Levels_MO[[#This Row],[Базовый]] + 2 * Levels_MO[[#This Row],[Ниже базового]]) / Levels_MO[[#This Row],[Прошли]]</f>
        <v>3.5</v>
      </c>
      <c r="N43" s="21">
        <f>IF(Levels_MO[[#This Row],[Общий уровень МО]] = "средний", Levels_MO[[#This Row],[Общая оценка МО (от 2 до 5)]], NA())</f>
        <v>3.5</v>
      </c>
      <c r="O43" s="21" t="e">
        <f>IF(Levels_MO[[#This Row],[Общий уровень МО]] = "базовый", Levels_MO[[#This Row],[Общая оценка МО (от 2 до 5)]], NA())</f>
        <v>#N/A</v>
      </c>
      <c r="P43" s="21" t="e">
        <f>IF(Levels_MO[[#This Row],[Общий уровень МО]] = "ниже базового", Levels_MO[[#This Row],[Общая оценка МО (от 2 до 5)]], NA())</f>
        <v>#N/A</v>
      </c>
      <c r="Q43" s="69" t="str" cm="1">
        <f t="array" ref="Q43">INDEX({"ниже базового","базовый","средний","высокий"}, ROUND(Levels_MO[[#This Row],[Общая оценка МО (от 2 до 5)]], 0) - 1)</f>
        <v>средний</v>
      </c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</row>
    <row r="44" spans="1:30" x14ac:dyDescent="0.25">
      <c r="A44" s="3">
        <v>30</v>
      </c>
      <c r="B44" s="13">
        <f>COUNTIFS(No_Duplicates[МО], Levels_MO[[#This Row],[Муниципалитет]], No_Duplicates[Уровень], B$1)</f>
        <v>0</v>
      </c>
      <c r="C44" s="14">
        <f>COUNTIFS(No_Duplicates[МО], Levels_MO[[#This Row],[Муниципалитет]], No_Duplicates[Уровень], C$1)</f>
        <v>26</v>
      </c>
      <c r="D44" s="15">
        <f>COUNTIFS(No_Duplicates[МО], Levels_MO[[#This Row],[Муниципалитет]], No_Duplicates[Уровень], D$1)</f>
        <v>13</v>
      </c>
      <c r="E44" s="16">
        <f>COUNTIFS(No_Duplicates[МО], Levels_MO[[#This Row],[Муниципалитет]], No_Duplicates[Уровень], E$1)</f>
        <v>6</v>
      </c>
      <c r="F44" s="3" cm="1">
        <f t="array" ref="F44">ROW() - ROW(_xlfn.TAKE(Levels_MO[], 1)) + 1</f>
        <v>43</v>
      </c>
      <c r="G44" s="1" t="s">
        <v>27</v>
      </c>
      <c r="H44" s="5">
        <f>SUM(Levels_MO[[#This Row],[Высокий]:[Ниже базового]])</f>
        <v>45</v>
      </c>
      <c r="I44" s="17">
        <f>Levels_MO[[#This Row],[Высокий]] / Levels_MO[[#This Row],[Прошли]]</f>
        <v>0</v>
      </c>
      <c r="J44" s="18">
        <f>Levels_MO[[#This Row],[Средний]] / Levels_MO[[#This Row],[Прошли]]</f>
        <v>0.57777777777777772</v>
      </c>
      <c r="K44" s="19">
        <f>Levels_MO[[#This Row],[Базовый]] / Levels_MO[[#This Row],[Прошли]]</f>
        <v>0.28888888888888886</v>
      </c>
      <c r="L44" s="20">
        <f>Levels_MO[[#This Row],[Ниже базового]] / Levels_MO[[#This Row],[Прошли]]</f>
        <v>0.13333333333333333</v>
      </c>
      <c r="M44" s="21">
        <f>(5 * Levels_MO[[#This Row],[Высокий]] + 4 * Levels_MO[[#This Row],[Средний]] + 3 * Levels_MO[[#This Row],[Базовый]] + 2 * Levels_MO[[#This Row],[Ниже базового]]) / Levels_MO[[#This Row],[Прошли]]</f>
        <v>3.4444444444444446</v>
      </c>
      <c r="N44" s="21" t="e">
        <f>IF(Levels_MO[[#This Row],[Общий уровень МО]] = "средний", Levels_MO[[#This Row],[Общая оценка МО (от 2 до 5)]], NA())</f>
        <v>#N/A</v>
      </c>
      <c r="O44" s="21">
        <f>IF(Levels_MO[[#This Row],[Общий уровень МО]] = "базовый", Levels_MO[[#This Row],[Общая оценка МО (от 2 до 5)]], NA())</f>
        <v>3.4444444444444446</v>
      </c>
      <c r="P44" s="21" t="e">
        <f>IF(Levels_MO[[#This Row],[Общий уровень МО]] = "ниже базового", Levels_MO[[#This Row],[Общая оценка МО (от 2 до 5)]], NA())</f>
        <v>#N/A</v>
      </c>
      <c r="Q44" s="69" t="str" cm="1">
        <f t="array" ref="Q44">INDEX({"ниже базового","базовый","средний","высокий"}, ROUND(Levels_MO[[#This Row],[Общая оценка МО (от 2 до 5)]], 0) - 1)</f>
        <v>базовый</v>
      </c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</row>
    <row r="45" spans="1:30" x14ac:dyDescent="0.25">
      <c r="A45" s="3">
        <v>13</v>
      </c>
      <c r="B45" s="13">
        <f>COUNTIFS(No_Duplicates[МО], Levels_MO[[#This Row],[Муниципалитет]], No_Duplicates[Уровень], B$1)</f>
        <v>0</v>
      </c>
      <c r="C45" s="14">
        <f>COUNTIFS(No_Duplicates[МО], Levels_MO[[#This Row],[Муниципалитет]], No_Duplicates[Уровень], C$1)</f>
        <v>12</v>
      </c>
      <c r="D45" s="15">
        <f>COUNTIFS(No_Duplicates[МО], Levels_MO[[#This Row],[Муниципалитет]], No_Duplicates[Уровень], D$1)</f>
        <v>9</v>
      </c>
      <c r="E45" s="16">
        <f>COUNTIFS(No_Duplicates[МО], Levels_MO[[#This Row],[Муниципалитет]], No_Duplicates[Уровень], E$1)</f>
        <v>2</v>
      </c>
      <c r="F45" s="3" cm="1">
        <f t="array" ref="F45">ROW() - ROW(_xlfn.TAKE(Levels_MO[], 1)) + 1</f>
        <v>44</v>
      </c>
      <c r="G45" s="1" t="s">
        <v>373</v>
      </c>
      <c r="H45" s="5">
        <f>SUM(Levels_MO[[#This Row],[Высокий]:[Ниже базового]])</f>
        <v>23</v>
      </c>
      <c r="I45" s="17">
        <f>Levels_MO[[#This Row],[Высокий]] / Levels_MO[[#This Row],[Прошли]]</f>
        <v>0</v>
      </c>
      <c r="J45" s="18">
        <f>Levels_MO[[#This Row],[Средний]] / Levels_MO[[#This Row],[Прошли]]</f>
        <v>0.52173913043478259</v>
      </c>
      <c r="K45" s="19">
        <f>Levels_MO[[#This Row],[Базовый]] / Levels_MO[[#This Row],[Прошли]]</f>
        <v>0.39130434782608697</v>
      </c>
      <c r="L45" s="20">
        <f>Levels_MO[[#This Row],[Ниже базового]] / Levels_MO[[#This Row],[Прошли]]</f>
        <v>8.6956521739130432E-2</v>
      </c>
      <c r="M45" s="21">
        <f>(5 * Levels_MO[[#This Row],[Высокий]] + 4 * Levels_MO[[#This Row],[Средний]] + 3 * Levels_MO[[#This Row],[Базовый]] + 2 * Levels_MO[[#This Row],[Ниже базового]]) / Levels_MO[[#This Row],[Прошли]]</f>
        <v>3.4347826086956523</v>
      </c>
      <c r="N45" s="21" t="e">
        <f>IF(Levels_MO[[#This Row],[Общий уровень МО]] = "средний", Levels_MO[[#This Row],[Общая оценка МО (от 2 до 5)]], NA())</f>
        <v>#N/A</v>
      </c>
      <c r="O45" s="21">
        <f>IF(Levels_MO[[#This Row],[Общий уровень МО]] = "базовый", Levels_MO[[#This Row],[Общая оценка МО (от 2 до 5)]], NA())</f>
        <v>3.4347826086956523</v>
      </c>
      <c r="P45" s="21" t="e">
        <f>IF(Levels_MO[[#This Row],[Общий уровень МО]] = "ниже базового", Levels_MO[[#This Row],[Общая оценка МО (от 2 до 5)]], NA())</f>
        <v>#N/A</v>
      </c>
      <c r="Q45" s="69" t="str" cm="1">
        <f t="array" ref="Q45">INDEX({"ниже базового","базовый","средний","высокий"}, ROUND(Levels_MO[[#This Row],[Общая оценка МО (от 2 до 5)]], 0) - 1)</f>
        <v>базовый</v>
      </c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</row>
    <row r="46" spans="1:30" x14ac:dyDescent="0.25">
      <c r="A46" s="3">
        <v>52</v>
      </c>
      <c r="B46" s="13">
        <f>COUNTIFS(No_Duplicates[МО], Levels_MO[[#This Row],[Муниципалитет]], No_Duplicates[Уровень], B$1)</f>
        <v>1</v>
      </c>
      <c r="C46" s="14">
        <f>COUNTIFS(No_Duplicates[МО], Levels_MO[[#This Row],[Муниципалитет]], No_Duplicates[Уровень], C$1)</f>
        <v>18</v>
      </c>
      <c r="D46" s="15">
        <f>COUNTIFS(No_Duplicates[МО], Levels_MO[[#This Row],[Муниципалитет]], No_Duplicates[Уровень], D$1)</f>
        <v>14</v>
      </c>
      <c r="E46" s="16">
        <f>COUNTIFS(No_Duplicates[МО], Levels_MO[[#This Row],[Муниципалитет]], No_Duplicates[Уровень], E$1)</f>
        <v>4</v>
      </c>
      <c r="F46" s="3" cm="1">
        <f t="array" ref="F46">ROW() - ROW(_xlfn.TAKE(Levels_MO[], 1)) + 1</f>
        <v>45</v>
      </c>
      <c r="G46" s="1" t="s">
        <v>1219</v>
      </c>
      <c r="H46" s="5">
        <f>SUM(Levels_MO[[#This Row],[Высокий]:[Ниже базового]])</f>
        <v>37</v>
      </c>
      <c r="I46" s="17">
        <f>Levels_MO[[#This Row],[Высокий]] / Levels_MO[[#This Row],[Прошли]]</f>
        <v>2.7027027027027029E-2</v>
      </c>
      <c r="J46" s="18">
        <f>Levels_MO[[#This Row],[Средний]] / Levels_MO[[#This Row],[Прошли]]</f>
        <v>0.48648648648648651</v>
      </c>
      <c r="K46" s="19">
        <f>Levels_MO[[#This Row],[Базовый]] / Levels_MO[[#This Row],[Прошли]]</f>
        <v>0.3783783783783784</v>
      </c>
      <c r="L46" s="20">
        <f>Levels_MO[[#This Row],[Ниже базового]] / Levels_MO[[#This Row],[Прошли]]</f>
        <v>0.10810810810810811</v>
      </c>
      <c r="M46" s="21">
        <f>(5 * Levels_MO[[#This Row],[Высокий]] + 4 * Levels_MO[[#This Row],[Средний]] + 3 * Levels_MO[[#This Row],[Базовый]] + 2 * Levels_MO[[#This Row],[Ниже базового]]) / Levels_MO[[#This Row],[Прошли]]</f>
        <v>3.4324324324324325</v>
      </c>
      <c r="N46" s="21" t="e">
        <f>IF(Levels_MO[[#This Row],[Общий уровень МО]] = "средний", Levels_MO[[#This Row],[Общая оценка МО (от 2 до 5)]], NA())</f>
        <v>#N/A</v>
      </c>
      <c r="O46" s="21">
        <f>IF(Levels_MO[[#This Row],[Общий уровень МО]] = "базовый", Levels_MO[[#This Row],[Общая оценка МО (от 2 до 5)]], NA())</f>
        <v>3.4324324324324325</v>
      </c>
      <c r="P46" s="21" t="e">
        <f>IF(Levels_MO[[#This Row],[Общий уровень МО]] = "ниже базового", Levels_MO[[#This Row],[Общая оценка МО (от 2 до 5)]], NA())</f>
        <v>#N/A</v>
      </c>
      <c r="Q46" s="69" t="str" cm="1">
        <f t="array" ref="Q46">INDEX({"ниже базового","базовый","средний","высокий"}, ROUND(Levels_MO[[#This Row],[Общая оценка МО (от 2 до 5)]], 0) - 1)</f>
        <v>базовый</v>
      </c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</row>
    <row r="47" spans="1:30" x14ac:dyDescent="0.25">
      <c r="A47" s="3">
        <v>35</v>
      </c>
      <c r="B47" s="13">
        <f>COUNTIFS(No_Duplicates[МО], Levels_MO[[#This Row],[Муниципалитет]], No_Duplicates[Уровень], B$1)</f>
        <v>1</v>
      </c>
      <c r="C47" s="14">
        <f>COUNTIFS(No_Duplicates[МО], Levels_MO[[#This Row],[Муниципалитет]], No_Duplicates[Уровень], C$1)</f>
        <v>8</v>
      </c>
      <c r="D47" s="15">
        <f>COUNTIFS(No_Duplicates[МО], Levels_MO[[#This Row],[Муниципалитет]], No_Duplicates[Уровень], D$1)</f>
        <v>1</v>
      </c>
      <c r="E47" s="16">
        <f>COUNTIFS(No_Duplicates[МО], Levels_MO[[#This Row],[Муниципалитет]], No_Duplicates[Уровень], E$1)</f>
        <v>4</v>
      </c>
      <c r="F47" s="3" cm="1">
        <f t="array" ref="F47">ROW() - ROW(_xlfn.TAKE(Levels_MO[], 1)) + 1</f>
        <v>46</v>
      </c>
      <c r="G47" s="1" t="s">
        <v>730</v>
      </c>
      <c r="H47" s="5">
        <f>SUM(Levels_MO[[#This Row],[Высокий]:[Ниже базового]])</f>
        <v>14</v>
      </c>
      <c r="I47" s="17">
        <f>Levels_MO[[#This Row],[Высокий]] / Levels_MO[[#This Row],[Прошли]]</f>
        <v>7.1428571428571425E-2</v>
      </c>
      <c r="J47" s="18">
        <f>Levels_MO[[#This Row],[Средний]] / Levels_MO[[#This Row],[Прошли]]</f>
        <v>0.5714285714285714</v>
      </c>
      <c r="K47" s="19">
        <f>Levels_MO[[#This Row],[Базовый]] / Levels_MO[[#This Row],[Прошли]]</f>
        <v>7.1428571428571425E-2</v>
      </c>
      <c r="L47" s="20">
        <f>Levels_MO[[#This Row],[Ниже базового]] / Levels_MO[[#This Row],[Прошли]]</f>
        <v>0.2857142857142857</v>
      </c>
      <c r="M47" s="21">
        <f>(5 * Levels_MO[[#This Row],[Высокий]] + 4 * Levels_MO[[#This Row],[Средний]] + 3 * Levels_MO[[#This Row],[Базовый]] + 2 * Levels_MO[[#This Row],[Ниже базового]]) / Levels_MO[[#This Row],[Прошли]]</f>
        <v>3.4285714285714284</v>
      </c>
      <c r="N47" s="21" t="e">
        <f>IF(Levels_MO[[#This Row],[Общий уровень МО]] = "средний", Levels_MO[[#This Row],[Общая оценка МО (от 2 до 5)]], NA())</f>
        <v>#N/A</v>
      </c>
      <c r="O47" s="21">
        <f>IF(Levels_MO[[#This Row],[Общий уровень МО]] = "базовый", Levels_MO[[#This Row],[Общая оценка МО (от 2 до 5)]], NA())</f>
        <v>3.4285714285714284</v>
      </c>
      <c r="P47" s="21" t="e">
        <f>IF(Levels_MO[[#This Row],[Общий уровень МО]] = "ниже базового", Levels_MO[[#This Row],[Общая оценка МО (от 2 до 5)]], NA())</f>
        <v>#N/A</v>
      </c>
      <c r="Q47" s="69" t="str" cm="1">
        <f t="array" ref="Q47">INDEX({"ниже базового","базовый","средний","высокий"}, ROUND(Levels_MO[[#This Row],[Общая оценка МО (от 2 до 5)]], 0) - 1)</f>
        <v>базовый</v>
      </c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</row>
    <row r="48" spans="1:30" x14ac:dyDescent="0.25">
      <c r="A48" s="3">
        <v>24</v>
      </c>
      <c r="B48" s="13">
        <f>COUNTIFS(No_Duplicates[МО], Levels_MO[[#This Row],[Муниципалитет]], No_Duplicates[Уровень], B$1)</f>
        <v>1</v>
      </c>
      <c r="C48" s="14">
        <f>COUNTIFS(No_Duplicates[МО], Levels_MO[[#This Row],[Муниципалитет]], No_Duplicates[Уровень], C$1)</f>
        <v>6</v>
      </c>
      <c r="D48" s="15">
        <f>COUNTIFS(No_Duplicates[МО], Levels_MO[[#This Row],[Муниципалитет]], No_Duplicates[Уровень], D$1)</f>
        <v>5</v>
      </c>
      <c r="E48" s="16">
        <f>COUNTIFS(No_Duplicates[МО], Levels_MO[[#This Row],[Муниципалитет]], No_Duplicates[Уровень], E$1)</f>
        <v>2</v>
      </c>
      <c r="F48" s="3" cm="1">
        <f t="array" ref="F48">ROW() - ROW(_xlfn.TAKE(Levels_MO[], 1)) + 1</f>
        <v>47</v>
      </c>
      <c r="G48" s="1" t="s">
        <v>73</v>
      </c>
      <c r="H48" s="5">
        <f>SUM(Levels_MO[[#This Row],[Высокий]:[Ниже базового]])</f>
        <v>14</v>
      </c>
      <c r="I48" s="17">
        <f>Levels_MO[[#This Row],[Высокий]] / Levels_MO[[#This Row],[Прошли]]</f>
        <v>7.1428571428571425E-2</v>
      </c>
      <c r="J48" s="18">
        <f>Levels_MO[[#This Row],[Средний]] / Levels_MO[[#This Row],[Прошли]]</f>
        <v>0.42857142857142855</v>
      </c>
      <c r="K48" s="19">
        <f>Levels_MO[[#This Row],[Базовый]] / Levels_MO[[#This Row],[Прошли]]</f>
        <v>0.35714285714285715</v>
      </c>
      <c r="L48" s="20">
        <f>Levels_MO[[#This Row],[Ниже базового]] / Levels_MO[[#This Row],[Прошли]]</f>
        <v>0.14285714285714285</v>
      </c>
      <c r="M48" s="21">
        <f>(5 * Levels_MO[[#This Row],[Высокий]] + 4 * Levels_MO[[#This Row],[Средний]] + 3 * Levels_MO[[#This Row],[Базовый]] + 2 * Levels_MO[[#This Row],[Ниже базового]]) / Levels_MO[[#This Row],[Прошли]]</f>
        <v>3.4285714285714284</v>
      </c>
      <c r="N48" s="21" t="e">
        <f>IF(Levels_MO[[#This Row],[Общий уровень МО]] = "средний", Levels_MO[[#This Row],[Общая оценка МО (от 2 до 5)]], NA())</f>
        <v>#N/A</v>
      </c>
      <c r="O48" s="21">
        <f>IF(Levels_MO[[#This Row],[Общий уровень МО]] = "базовый", Levels_MO[[#This Row],[Общая оценка МО (от 2 до 5)]], NA())</f>
        <v>3.4285714285714284</v>
      </c>
      <c r="P48" s="21" t="e">
        <f>IF(Levels_MO[[#This Row],[Общий уровень МО]] = "ниже базового", Levels_MO[[#This Row],[Общая оценка МО (от 2 до 5)]], NA())</f>
        <v>#N/A</v>
      </c>
      <c r="Q48" s="69" t="str" cm="1">
        <f t="array" ref="Q48">INDEX({"ниже базового","базовый","средний","высокий"}, ROUND(Levels_MO[[#This Row],[Общая оценка МО (от 2 до 5)]], 0) - 1)</f>
        <v>базовый</v>
      </c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</row>
    <row r="49" spans="1:30" x14ac:dyDescent="0.25">
      <c r="A49" s="3">
        <v>17</v>
      </c>
      <c r="B49" s="13">
        <f>COUNTIFS(No_Duplicates[МО], Levels_MO[[#This Row],[Муниципалитет]], No_Duplicates[Уровень], B$1)</f>
        <v>1</v>
      </c>
      <c r="C49" s="14">
        <f>COUNTIFS(No_Duplicates[МО], Levels_MO[[#This Row],[Муниципалитет]], No_Duplicates[Уровень], C$1)</f>
        <v>19</v>
      </c>
      <c r="D49" s="15">
        <f>COUNTIFS(No_Duplicates[МО], Levels_MO[[#This Row],[Муниципалитет]], No_Duplicates[Уровень], D$1)</f>
        <v>13</v>
      </c>
      <c r="E49" s="16">
        <f>COUNTIFS(No_Duplicates[МО], Levels_MO[[#This Row],[Муниципалитет]], No_Duplicates[Уровень], E$1)</f>
        <v>6</v>
      </c>
      <c r="F49" s="3" cm="1">
        <f t="array" ref="F49">ROW() - ROW(_xlfn.TAKE(Levels_MO[], 1)) + 1</f>
        <v>48</v>
      </c>
      <c r="G49" s="1" t="s">
        <v>795</v>
      </c>
      <c r="H49" s="5">
        <f>SUM(Levels_MO[[#This Row],[Высокий]:[Ниже базового]])</f>
        <v>39</v>
      </c>
      <c r="I49" s="17">
        <f>Levels_MO[[#This Row],[Высокий]] / Levels_MO[[#This Row],[Прошли]]</f>
        <v>2.564102564102564E-2</v>
      </c>
      <c r="J49" s="18">
        <f>Levels_MO[[#This Row],[Средний]] / Levels_MO[[#This Row],[Прошли]]</f>
        <v>0.48717948717948717</v>
      </c>
      <c r="K49" s="19">
        <f>Levels_MO[[#This Row],[Базовый]] / Levels_MO[[#This Row],[Прошли]]</f>
        <v>0.33333333333333331</v>
      </c>
      <c r="L49" s="20">
        <f>Levels_MO[[#This Row],[Ниже базового]] / Levels_MO[[#This Row],[Прошли]]</f>
        <v>0.15384615384615385</v>
      </c>
      <c r="M49" s="21">
        <f>(5 * Levels_MO[[#This Row],[Высокий]] + 4 * Levels_MO[[#This Row],[Средний]] + 3 * Levels_MO[[#This Row],[Базовый]] + 2 * Levels_MO[[#This Row],[Ниже базового]]) / Levels_MO[[#This Row],[Прошли]]</f>
        <v>3.3846153846153846</v>
      </c>
      <c r="N49" s="21" t="e">
        <f>IF(Levels_MO[[#This Row],[Общий уровень МО]] = "средний", Levels_MO[[#This Row],[Общая оценка МО (от 2 до 5)]], NA())</f>
        <v>#N/A</v>
      </c>
      <c r="O49" s="21">
        <f>IF(Levels_MO[[#This Row],[Общий уровень МО]] = "базовый", Levels_MO[[#This Row],[Общая оценка МО (от 2 до 5)]], NA())</f>
        <v>3.3846153846153846</v>
      </c>
      <c r="P49" s="21" t="e">
        <f>IF(Levels_MO[[#This Row],[Общий уровень МО]] = "ниже базового", Levels_MO[[#This Row],[Общая оценка МО (от 2 до 5)]], NA())</f>
        <v>#N/A</v>
      </c>
      <c r="Q49" s="69" t="str" cm="1">
        <f t="array" ref="Q49">INDEX({"ниже базового","базовый","средний","высокий"}, ROUND(Levels_MO[[#This Row],[Общая оценка МО (от 2 до 5)]], 0) - 1)</f>
        <v>базовый</v>
      </c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</row>
    <row r="50" spans="1:30" x14ac:dyDescent="0.25">
      <c r="A50" s="3">
        <v>22</v>
      </c>
      <c r="B50" s="13">
        <f>COUNTIFS(No_Duplicates[МО], Levels_MO[[#This Row],[Муниципалитет]], No_Duplicates[Уровень], B$1)</f>
        <v>0</v>
      </c>
      <c r="C50" s="14">
        <f>COUNTIFS(No_Duplicates[МО], Levels_MO[[#This Row],[Муниципалитет]], No_Duplicates[Уровень], C$1)</f>
        <v>10</v>
      </c>
      <c r="D50" s="15">
        <f>COUNTIFS(No_Duplicates[МО], Levels_MO[[#This Row],[Муниципалитет]], No_Duplicates[Уровень], D$1)</f>
        <v>9</v>
      </c>
      <c r="E50" s="16">
        <f>COUNTIFS(No_Duplicates[МО], Levels_MO[[#This Row],[Муниципалитет]], No_Duplicates[Уровень], E$1)</f>
        <v>7</v>
      </c>
      <c r="F50" s="3" cm="1">
        <f t="array" ref="F50">ROW() - ROW(_xlfn.TAKE(Levels_MO[], 1)) + 1</f>
        <v>49</v>
      </c>
      <c r="G50" s="1" t="s">
        <v>140</v>
      </c>
      <c r="H50" s="5">
        <f>SUM(Levels_MO[[#This Row],[Высокий]:[Ниже базового]])</f>
        <v>26</v>
      </c>
      <c r="I50" s="17">
        <f>Levels_MO[[#This Row],[Высокий]] / Levels_MO[[#This Row],[Прошли]]</f>
        <v>0</v>
      </c>
      <c r="J50" s="18">
        <f>Levels_MO[[#This Row],[Средний]] / Levels_MO[[#This Row],[Прошли]]</f>
        <v>0.38461538461538464</v>
      </c>
      <c r="K50" s="19">
        <f>Levels_MO[[#This Row],[Базовый]] / Levels_MO[[#This Row],[Прошли]]</f>
        <v>0.34615384615384615</v>
      </c>
      <c r="L50" s="20">
        <f>Levels_MO[[#This Row],[Ниже базового]] / Levels_MO[[#This Row],[Прошли]]</f>
        <v>0.26923076923076922</v>
      </c>
      <c r="M50" s="21">
        <f>(5 * Levels_MO[[#This Row],[Высокий]] + 4 * Levels_MO[[#This Row],[Средний]] + 3 * Levels_MO[[#This Row],[Базовый]] + 2 * Levels_MO[[#This Row],[Ниже базового]]) / Levels_MO[[#This Row],[Прошли]]</f>
        <v>3.1153846153846154</v>
      </c>
      <c r="N50" s="21" t="e">
        <f>IF(Levels_MO[[#This Row],[Общий уровень МО]] = "средний", Levels_MO[[#This Row],[Общая оценка МО (от 2 до 5)]], NA())</f>
        <v>#N/A</v>
      </c>
      <c r="O50" s="21">
        <f>IF(Levels_MO[[#This Row],[Общий уровень МО]] = "базовый", Levels_MO[[#This Row],[Общая оценка МО (от 2 до 5)]], NA())</f>
        <v>3.1153846153846154</v>
      </c>
      <c r="P50" s="21" t="e">
        <f>IF(Levels_MO[[#This Row],[Общий уровень МО]] = "ниже базового", Levels_MO[[#This Row],[Общая оценка МО (от 2 до 5)]], NA())</f>
        <v>#N/A</v>
      </c>
      <c r="Q50" s="69" t="str" cm="1">
        <f t="array" ref="Q50">INDEX({"ниже базового","базовый","средний","высокий"}, ROUND(Levels_MO[[#This Row],[Общая оценка МО (от 2 до 5)]], 0) - 1)</f>
        <v>базовый</v>
      </c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</row>
    <row r="51" spans="1:30" x14ac:dyDescent="0.25">
      <c r="A51" s="3">
        <v>47</v>
      </c>
      <c r="B51" s="13">
        <f>COUNTIFS(No_Duplicates[МО], Levels_MO[[#This Row],[Муниципалитет]], No_Duplicates[Уровень], B$1)</f>
        <v>3</v>
      </c>
      <c r="C51" s="14">
        <f>COUNTIFS(No_Duplicates[МО], Levels_MO[[#This Row],[Муниципалитет]], No_Duplicates[Уровень], C$1)</f>
        <v>6</v>
      </c>
      <c r="D51" s="15">
        <f>COUNTIFS(No_Duplicates[МО], Levels_MO[[#This Row],[Муниципалитет]], No_Duplicates[Уровень], D$1)</f>
        <v>0</v>
      </c>
      <c r="E51" s="16">
        <f>COUNTIFS(No_Duplicates[МО], Levels_MO[[#This Row],[Муниципалитет]], No_Duplicates[Уровень], E$1)</f>
        <v>11</v>
      </c>
      <c r="F51" s="3" cm="1">
        <f t="array" ref="F51">ROW() - ROW(_xlfn.TAKE(Levels_MO[], 1)) + 1</f>
        <v>50</v>
      </c>
      <c r="G51" s="1" t="s">
        <v>1360</v>
      </c>
      <c r="H51" s="5">
        <f>SUM(Levels_MO[[#This Row],[Высокий]:[Ниже базового]])</f>
        <v>20</v>
      </c>
      <c r="I51" s="17">
        <f>Levels_MO[[#This Row],[Высокий]] / Levels_MO[[#This Row],[Прошли]]</f>
        <v>0.15</v>
      </c>
      <c r="J51" s="18">
        <f>Levels_MO[[#This Row],[Средний]] / Levels_MO[[#This Row],[Прошли]]</f>
        <v>0.3</v>
      </c>
      <c r="K51" s="19">
        <f>Levels_MO[[#This Row],[Базовый]] / Levels_MO[[#This Row],[Прошли]]</f>
        <v>0</v>
      </c>
      <c r="L51" s="20">
        <f>Levels_MO[[#This Row],[Ниже базового]] / Levels_MO[[#This Row],[Прошли]]</f>
        <v>0.55000000000000004</v>
      </c>
      <c r="M51" s="21">
        <f>(5 * Levels_MO[[#This Row],[Высокий]] + 4 * Levels_MO[[#This Row],[Средний]] + 3 * Levels_MO[[#This Row],[Базовый]] + 2 * Levels_MO[[#This Row],[Ниже базового]]) / Levels_MO[[#This Row],[Прошли]]</f>
        <v>3.05</v>
      </c>
      <c r="N51" s="21" t="e">
        <f>IF(Levels_MO[[#This Row],[Общий уровень МО]] = "средний", Levels_MO[[#This Row],[Общая оценка МО (от 2 до 5)]], NA())</f>
        <v>#N/A</v>
      </c>
      <c r="O51" s="21">
        <f>IF(Levels_MO[[#This Row],[Общий уровень МО]] = "базовый", Levels_MO[[#This Row],[Общая оценка МО (от 2 до 5)]], NA())</f>
        <v>3.05</v>
      </c>
      <c r="P51" s="21" t="e">
        <f>IF(Levels_MO[[#This Row],[Общий уровень МО]] = "ниже базового", Levels_MO[[#This Row],[Общая оценка МО (от 2 до 5)]], NA())</f>
        <v>#N/A</v>
      </c>
      <c r="Q51" s="69" t="str" cm="1">
        <f t="array" ref="Q51">INDEX({"ниже базового","базовый","средний","высокий"}, ROUND(Levels_MO[[#This Row],[Общая оценка МО (от 2 до 5)]], 0) - 1)</f>
        <v>базовый</v>
      </c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</row>
    <row r="52" spans="1:30" x14ac:dyDescent="0.25">
      <c r="A52" s="3">
        <v>33</v>
      </c>
      <c r="B52" s="13">
        <f>COUNTIFS(No_Duplicates[МО], Levels_MO[[#This Row],[Муниципалитет]], No_Duplicates[Уровень], B$1)</f>
        <v>1</v>
      </c>
      <c r="C52" s="14">
        <f>COUNTIFS(No_Duplicates[МО], Levels_MO[[#This Row],[Муниципалитет]], No_Duplicates[Уровень], C$1)</f>
        <v>10</v>
      </c>
      <c r="D52" s="15">
        <f>COUNTIFS(No_Duplicates[МО], Levels_MO[[#This Row],[Муниципалитет]], No_Duplicates[Уровень], D$1)</f>
        <v>1</v>
      </c>
      <c r="E52" s="16">
        <f>COUNTIFS(No_Duplicates[МО], Levels_MO[[#This Row],[Муниципалитет]], No_Duplicates[Уровень], E$1)</f>
        <v>11</v>
      </c>
      <c r="F52" s="3" cm="1">
        <f t="array" ref="F52">ROW() - ROW(_xlfn.TAKE(Levels_MO[], 1)) + 1</f>
        <v>51</v>
      </c>
      <c r="G52" s="1" t="s">
        <v>755</v>
      </c>
      <c r="H52" s="5">
        <f>SUM(Levels_MO[[#This Row],[Высокий]:[Ниже базового]])</f>
        <v>23</v>
      </c>
      <c r="I52" s="17">
        <f>Levels_MO[[#This Row],[Высокий]] / Levels_MO[[#This Row],[Прошли]]</f>
        <v>4.3478260869565216E-2</v>
      </c>
      <c r="J52" s="18">
        <f>Levels_MO[[#This Row],[Средний]] / Levels_MO[[#This Row],[Прошли]]</f>
        <v>0.43478260869565216</v>
      </c>
      <c r="K52" s="19">
        <f>Levels_MO[[#This Row],[Базовый]] / Levels_MO[[#This Row],[Прошли]]</f>
        <v>4.3478260869565216E-2</v>
      </c>
      <c r="L52" s="20">
        <f>Levels_MO[[#This Row],[Ниже базового]] / Levels_MO[[#This Row],[Прошли]]</f>
        <v>0.47826086956521741</v>
      </c>
      <c r="M52" s="21">
        <f>(5 * Levels_MO[[#This Row],[Высокий]] + 4 * Levels_MO[[#This Row],[Средний]] + 3 * Levels_MO[[#This Row],[Базовый]] + 2 * Levels_MO[[#This Row],[Ниже базового]]) / Levels_MO[[#This Row],[Прошли]]</f>
        <v>3.0434782608695654</v>
      </c>
      <c r="N52" s="21" t="e">
        <f>IF(Levels_MO[[#This Row],[Общий уровень МО]] = "средний", Levels_MO[[#This Row],[Общая оценка МО (от 2 до 5)]], NA())</f>
        <v>#N/A</v>
      </c>
      <c r="O52" s="21">
        <f>IF(Levels_MO[[#This Row],[Общий уровень МО]] = "базовый", Levels_MO[[#This Row],[Общая оценка МО (от 2 до 5)]], NA())</f>
        <v>3.0434782608695654</v>
      </c>
      <c r="P52" s="21" t="e">
        <f>IF(Levels_MO[[#This Row],[Общий уровень МО]] = "ниже базового", Levels_MO[[#This Row],[Общая оценка МО (от 2 до 5)]], NA())</f>
        <v>#N/A</v>
      </c>
      <c r="Q52" s="69" t="str" cm="1">
        <f t="array" ref="Q52">INDEX({"ниже базового","базовый","средний","высокий"}, ROUND(Levels_MO[[#This Row],[Общая оценка МО (от 2 до 5)]], 0) - 1)</f>
        <v>базовый</v>
      </c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</row>
    <row r="53" spans="1:30" x14ac:dyDescent="0.25">
      <c r="A53" s="3">
        <v>50</v>
      </c>
      <c r="B53" s="13">
        <f>COUNTIFS(No_Duplicates[МО], Levels_MO[[#This Row],[Муниципалитет]], No_Duplicates[Уровень], B$1)</f>
        <v>0</v>
      </c>
      <c r="C53" s="14">
        <f>COUNTIFS(No_Duplicates[МО], Levels_MO[[#This Row],[Муниципалитет]], No_Duplicates[Уровень], C$1)</f>
        <v>2</v>
      </c>
      <c r="D53" s="15">
        <f>COUNTIFS(No_Duplicates[МО], Levels_MO[[#This Row],[Муниципалитет]], No_Duplicates[Уровень], D$1)</f>
        <v>0</v>
      </c>
      <c r="E53" s="16">
        <f>COUNTIFS(No_Duplicates[МО], Levels_MO[[#This Row],[Муниципалитет]], No_Duplicates[Уровень], E$1)</f>
        <v>2</v>
      </c>
      <c r="F53" s="3" cm="1">
        <f t="array" ref="F53">ROW() - ROW(_xlfn.TAKE(Levels_MO[], 1)) + 1</f>
        <v>52</v>
      </c>
      <c r="G53" s="1" t="s">
        <v>397</v>
      </c>
      <c r="H53" s="5">
        <f>SUM(Levels_MO[[#This Row],[Высокий]:[Ниже базового]])</f>
        <v>4</v>
      </c>
      <c r="I53" s="17">
        <f>Levels_MO[[#This Row],[Высокий]] / Levels_MO[[#This Row],[Прошли]]</f>
        <v>0</v>
      </c>
      <c r="J53" s="18">
        <f>Levels_MO[[#This Row],[Средний]] / Levels_MO[[#This Row],[Прошли]]</f>
        <v>0.5</v>
      </c>
      <c r="K53" s="19">
        <f>Levels_MO[[#This Row],[Базовый]] / Levels_MO[[#This Row],[Прошли]]</f>
        <v>0</v>
      </c>
      <c r="L53" s="20">
        <f>Levels_MO[[#This Row],[Ниже базового]] / Levels_MO[[#This Row],[Прошли]]</f>
        <v>0.5</v>
      </c>
      <c r="M53" s="21">
        <f>(5 * Levels_MO[[#This Row],[Высокий]] + 4 * Levels_MO[[#This Row],[Средний]] + 3 * Levels_MO[[#This Row],[Базовый]] + 2 * Levels_MO[[#This Row],[Ниже базового]]) / Levels_MO[[#This Row],[Прошли]]</f>
        <v>3</v>
      </c>
      <c r="N53" s="21" t="e">
        <f>IF(Levels_MO[[#This Row],[Общий уровень МО]] = "средний", Levels_MO[[#This Row],[Общая оценка МО (от 2 до 5)]], NA())</f>
        <v>#N/A</v>
      </c>
      <c r="O53" s="21">
        <f>IF(Levels_MO[[#This Row],[Общий уровень МО]] = "базовый", Levels_MO[[#This Row],[Общая оценка МО (от 2 до 5)]], NA())</f>
        <v>3</v>
      </c>
      <c r="P53" s="21" t="e">
        <f>IF(Levels_MO[[#This Row],[Общий уровень МО]] = "ниже базового", Levels_MO[[#This Row],[Общая оценка МО (от 2 до 5)]], NA())</f>
        <v>#N/A</v>
      </c>
      <c r="Q53" s="69" t="str" cm="1">
        <f t="array" ref="Q53">INDEX({"ниже базового","базовый","средний","высокий"}, ROUND(Levels_MO[[#This Row],[Общая оценка МО (от 2 до 5)]], 0) - 1)</f>
        <v>базовый</v>
      </c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</row>
    <row r="54" spans="1:30" x14ac:dyDescent="0.25">
      <c r="A54" s="3">
        <v>31</v>
      </c>
      <c r="B54" s="13">
        <f>COUNTIFS(No_Duplicates[МО], Levels_MO[[#This Row],[Муниципалитет]], No_Duplicates[Уровень], B$1)</f>
        <v>2</v>
      </c>
      <c r="C54" s="14">
        <f>COUNTIFS(No_Duplicates[МО], Levels_MO[[#This Row],[Муниципалитет]], No_Duplicates[Уровень], C$1)</f>
        <v>11</v>
      </c>
      <c r="D54" s="15">
        <f>COUNTIFS(No_Duplicates[МО], Levels_MO[[#This Row],[Муниципалитет]], No_Duplicates[Уровень], D$1)</f>
        <v>10</v>
      </c>
      <c r="E54" s="16">
        <f>COUNTIFS(No_Duplicates[МО], Levels_MO[[#This Row],[Муниципалитет]], No_Duplicates[Уровень], E$1)</f>
        <v>16</v>
      </c>
      <c r="F54" s="3" cm="1">
        <f t="array" ref="F54">ROW() - ROW(_xlfn.TAKE(Levels_MO[], 1)) + 1</f>
        <v>53</v>
      </c>
      <c r="G54" s="1" t="s">
        <v>1413</v>
      </c>
      <c r="H54" s="5">
        <f>SUM(Levels_MO[[#This Row],[Высокий]:[Ниже базового]])</f>
        <v>39</v>
      </c>
      <c r="I54" s="17">
        <f>Levels_MO[[#This Row],[Высокий]] / Levels_MO[[#This Row],[Прошли]]</f>
        <v>5.128205128205128E-2</v>
      </c>
      <c r="J54" s="18">
        <f>Levels_MO[[#This Row],[Средний]] / Levels_MO[[#This Row],[Прошли]]</f>
        <v>0.28205128205128205</v>
      </c>
      <c r="K54" s="19">
        <f>Levels_MO[[#This Row],[Базовый]] / Levels_MO[[#This Row],[Прошли]]</f>
        <v>0.25641025641025639</v>
      </c>
      <c r="L54" s="20">
        <f>Levels_MO[[#This Row],[Ниже базового]] / Levels_MO[[#This Row],[Прошли]]</f>
        <v>0.41025641025641024</v>
      </c>
      <c r="M54" s="21">
        <f>(5 * Levels_MO[[#This Row],[Высокий]] + 4 * Levels_MO[[#This Row],[Средний]] + 3 * Levels_MO[[#This Row],[Базовый]] + 2 * Levels_MO[[#This Row],[Ниже базового]]) / Levels_MO[[#This Row],[Прошли]]</f>
        <v>2.9743589743589745</v>
      </c>
      <c r="N54" s="21" t="e">
        <f>IF(Levels_MO[[#This Row],[Общий уровень МО]] = "средний", Levels_MO[[#This Row],[Общая оценка МО (от 2 до 5)]], NA())</f>
        <v>#N/A</v>
      </c>
      <c r="O54" s="21">
        <f>IF(Levels_MO[[#This Row],[Общий уровень МО]] = "базовый", Levels_MO[[#This Row],[Общая оценка МО (от 2 до 5)]], NA())</f>
        <v>2.9743589743589745</v>
      </c>
      <c r="P54" s="21" t="e">
        <f>IF(Levels_MO[[#This Row],[Общий уровень МО]] = "ниже базового", Levels_MO[[#This Row],[Общая оценка МО (от 2 до 5)]], NA())</f>
        <v>#N/A</v>
      </c>
      <c r="Q54" s="69" t="str" cm="1">
        <f t="array" ref="Q54">INDEX({"ниже базового","базовый","средний","высокий"}, ROUND(Levels_MO[[#This Row],[Общая оценка МО (от 2 до 5)]], 0) - 1)</f>
        <v>базовый</v>
      </c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</row>
    <row r="55" spans="1:30" x14ac:dyDescent="0.25">
      <c r="A55" s="3">
        <v>44</v>
      </c>
      <c r="B55" s="13">
        <f>COUNTIFS(No_Duplicates[МО], Levels_MO[[#This Row],[Муниципалитет]], No_Duplicates[Уровень], B$1)</f>
        <v>0</v>
      </c>
      <c r="C55" s="14">
        <f>COUNTIFS(No_Duplicates[МО], Levels_MO[[#This Row],[Муниципалитет]], No_Duplicates[Уровень], C$1)</f>
        <v>4</v>
      </c>
      <c r="D55" s="15">
        <f>COUNTIFS(No_Duplicates[МО], Levels_MO[[#This Row],[Муниципалитет]], No_Duplicates[Уровень], D$1)</f>
        <v>9</v>
      </c>
      <c r="E55" s="16">
        <f>COUNTIFS(No_Duplicates[МО], Levels_MO[[#This Row],[Муниципалитет]], No_Duplicates[Уровень], E$1)</f>
        <v>13</v>
      </c>
      <c r="F55" s="3" cm="1">
        <f t="array" ref="F55">ROW() - ROW(_xlfn.TAKE(Levels_MO[], 1)) + 1</f>
        <v>54</v>
      </c>
      <c r="G55" s="1" t="s">
        <v>1093</v>
      </c>
      <c r="H55" s="5">
        <f>SUM(Levels_MO[[#This Row],[Высокий]:[Ниже базового]])</f>
        <v>26</v>
      </c>
      <c r="I55" s="17">
        <f>Levels_MO[[#This Row],[Высокий]] / Levels_MO[[#This Row],[Прошли]]</f>
        <v>0</v>
      </c>
      <c r="J55" s="18">
        <f>Levels_MO[[#This Row],[Средний]] / Levels_MO[[#This Row],[Прошли]]</f>
        <v>0.15384615384615385</v>
      </c>
      <c r="K55" s="19">
        <f>Levels_MO[[#This Row],[Базовый]] / Levels_MO[[#This Row],[Прошли]]</f>
        <v>0.34615384615384615</v>
      </c>
      <c r="L55" s="20">
        <f>Levels_MO[[#This Row],[Ниже базового]] / Levels_MO[[#This Row],[Прошли]]</f>
        <v>0.5</v>
      </c>
      <c r="M55" s="21">
        <f>(5 * Levels_MO[[#This Row],[Высокий]] + 4 * Levels_MO[[#This Row],[Средний]] + 3 * Levels_MO[[#This Row],[Базовый]] + 2 * Levels_MO[[#This Row],[Ниже базового]]) / Levels_MO[[#This Row],[Прошли]]</f>
        <v>2.6538461538461537</v>
      </c>
      <c r="N55" s="21" t="e">
        <f>IF(Levels_MO[[#This Row],[Общий уровень МО]] = "средний", Levels_MO[[#This Row],[Общая оценка МО (от 2 до 5)]], NA())</f>
        <v>#N/A</v>
      </c>
      <c r="O55" s="21">
        <f>IF(Levels_MO[[#This Row],[Общий уровень МО]] = "базовый", Levels_MO[[#This Row],[Общая оценка МО (от 2 до 5)]], NA())</f>
        <v>2.6538461538461537</v>
      </c>
      <c r="P55" s="21" t="e">
        <f>IF(Levels_MO[[#This Row],[Общий уровень МО]] = "ниже базового", Levels_MO[[#This Row],[Общая оценка МО (от 2 до 5)]], NA())</f>
        <v>#N/A</v>
      </c>
      <c r="Q55" s="69" t="str" cm="1">
        <f t="array" ref="Q55">INDEX({"ниже базового","базовый","средний","высокий"}, ROUND(Levels_MO[[#This Row],[Общая оценка МО (от 2 до 5)]], 0) - 1)</f>
        <v>базовый</v>
      </c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</row>
    <row r="56" spans="1:30" x14ac:dyDescent="0.25">
      <c r="A56" s="3"/>
      <c r="B56" s="22">
        <f>SUM(Levels_MO[Высокий])</f>
        <v>176</v>
      </c>
      <c r="C56" s="23">
        <f>SUM(Levels_MO[Средний])</f>
        <v>796</v>
      </c>
      <c r="D56" s="24">
        <f>SUM(Levels_MO[Базовый])</f>
        <v>237</v>
      </c>
      <c r="E56" s="25">
        <f>SUM(Levels_MO[Ниже базового])</f>
        <v>140</v>
      </c>
      <c r="F56" s="27"/>
      <c r="G56" s="27" t="s">
        <v>1466</v>
      </c>
      <c r="H56" s="26">
        <f>SUM(Levels_MO[Прошли])</f>
        <v>1349</v>
      </c>
      <c r="I56" s="28">
        <f>Levels_MO[[#Totals],[Высокий]] / Levels_MO[[#Totals],[Прошли]]</f>
        <v>0.13046701260192736</v>
      </c>
      <c r="J56" s="29">
        <f>Levels_MO[[#Totals],[Средний]] / Levels_MO[[#Totals],[Прошли]]</f>
        <v>0.5900667160859896</v>
      </c>
      <c r="K56" s="30">
        <f>Levels_MO[[#Totals],[Базовый]] / Levels_MO[[#Totals],[Прошли]]</f>
        <v>0.17568569310600446</v>
      </c>
      <c r="L56" s="31">
        <f>Levels_MO[[#Totals],[Ниже базового]] / Levels_MO[[#Totals],[Прошли]]</f>
        <v>0.10378057820607858</v>
      </c>
      <c r="M56" s="21">
        <f>(5 * Levels_MO[[#Totals],[Высокий]] + 4 * Levels_MO[[#Totals],[Средний]] + 3 * Levels_MO[[#Totals],[Базовый]] + 2 * Levels_MO[[#Totals],[Ниже базового]]) / Levels_MO[[#Totals],[Прошли]]</f>
        <v>3.7472201630837656</v>
      </c>
      <c r="N56" s="21"/>
      <c r="O56" s="21"/>
      <c r="P56" s="21"/>
      <c r="Q56" s="69" t="str" cm="1">
        <f t="array" ref="Q56">INDEX({"ниже базового","базовый","средний","высокий"}, ROUND(Levels_MO[[#Totals],[Общая оценка МО (от 2 до 5)]], 0) - 1)</f>
        <v>средний</v>
      </c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</row>
  </sheetData>
  <conditionalFormatting sqref="Q2:Q56">
    <cfRule type="cellIs" dxfId="224" priority="1" operator="equal">
      <formula>"Высокий"</formula>
    </cfRule>
    <cfRule type="cellIs" dxfId="223" priority="2" operator="equal">
      <formula>"Средний"</formula>
    </cfRule>
    <cfRule type="cellIs" dxfId="222" priority="3" operator="equal">
      <formula>"Базовый"</formula>
    </cfRule>
    <cfRule type="cellIs" dxfId="221" priority="4" operator="equal">
      <formula>"Ниже базового"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4F241-2287-4E77-AB37-76B02C76CBEA}">
  <dimension ref="B1:O7"/>
  <sheetViews>
    <sheetView workbookViewId="0">
      <selection activeCell="F4" sqref="F4"/>
    </sheetView>
  </sheetViews>
  <sheetFormatPr defaultRowHeight="15" x14ac:dyDescent="0.25"/>
  <cols>
    <col min="2" max="2" width="14.5703125" customWidth="1"/>
    <col min="7" max="7" width="10" customWidth="1"/>
    <col min="8" max="8" width="14.85546875" customWidth="1"/>
    <col min="13" max="13" width="14.85546875" bestFit="1" customWidth="1"/>
    <col min="14" max="14" width="13.140625" customWidth="1"/>
    <col min="15" max="15" width="12" customWidth="1"/>
  </cols>
  <sheetData>
    <row r="1" spans="2:15" ht="53.25" customHeight="1" x14ac:dyDescent="0.25">
      <c r="B1" s="68" t="s">
        <v>1485</v>
      </c>
      <c r="C1" s="68"/>
      <c r="D1" s="68"/>
      <c r="H1" s="68" t="s">
        <v>1486</v>
      </c>
      <c r="I1" s="68"/>
      <c r="J1" s="68"/>
    </row>
    <row r="2" spans="2:15" x14ac:dyDescent="0.25">
      <c r="B2" s="32" t="s">
        <v>4</v>
      </c>
      <c r="C2" s="32" t="s">
        <v>1</v>
      </c>
      <c r="D2" s="32" t="s">
        <v>1468</v>
      </c>
      <c r="H2" s="32" t="s">
        <v>4</v>
      </c>
      <c r="I2" s="32" t="s">
        <v>1</v>
      </c>
      <c r="J2" s="32" t="s">
        <v>1468</v>
      </c>
      <c r="M2" s="49" t="s">
        <v>4</v>
      </c>
      <c r="N2" s="40" t="s">
        <v>1483</v>
      </c>
      <c r="O2" s="40" t="s">
        <v>1484</v>
      </c>
    </row>
    <row r="3" spans="2:15" x14ac:dyDescent="0.25">
      <c r="B3" s="33" t="s">
        <v>6</v>
      </c>
      <c r="C3" s="34">
        <v>147</v>
      </c>
      <c r="D3" s="35">
        <f>Levels_Total27[[#This Row],[ОО]] / SUM(Levels_Total27[ОО])</f>
        <v>0.1075347476225311</v>
      </c>
      <c r="H3" s="33" t="s">
        <v>6</v>
      </c>
      <c r="I3" s="34">
        <f>COUNTIF(No_Duplicates[Уровень], Levels_Total3[[#This Row],[Уровень]])</f>
        <v>176</v>
      </c>
      <c r="J3" s="35">
        <f>Levels_Total3[[#This Row],[ОО]] / SUM(Levels_Total3[ОО])</f>
        <v>0.13046701260192736</v>
      </c>
      <c r="M3" s="33" t="s">
        <v>6</v>
      </c>
      <c r="N3" s="35">
        <f>D3</f>
        <v>0.1075347476225311</v>
      </c>
      <c r="O3" s="35">
        <f>J3</f>
        <v>0.13046701260192736</v>
      </c>
    </row>
    <row r="4" spans="2:15" x14ac:dyDescent="0.25">
      <c r="B4" s="36" t="s">
        <v>5</v>
      </c>
      <c r="C4" s="37">
        <v>744</v>
      </c>
      <c r="D4" s="38">
        <f>Levels_Total27[[#This Row],[ОО]] / SUM(Levels_Total27[ОО])</f>
        <v>0.54425749817117774</v>
      </c>
      <c r="H4" s="36" t="s">
        <v>5</v>
      </c>
      <c r="I4" s="37">
        <f>COUNTIF(No_Duplicates[Уровень], Levels_Total3[[#This Row],[Уровень]])</f>
        <v>796</v>
      </c>
      <c r="J4" s="38">
        <f>Levels_Total3[[#This Row],[ОО]] / SUM(Levels_Total3[ОО])</f>
        <v>0.5900667160859896</v>
      </c>
      <c r="M4" s="36" t="s">
        <v>5</v>
      </c>
      <c r="N4" s="38">
        <f>D4</f>
        <v>0.54425749817117774</v>
      </c>
      <c r="O4" s="38">
        <f>J4</f>
        <v>0.5900667160859896</v>
      </c>
    </row>
    <row r="5" spans="2:15" x14ac:dyDescent="0.25">
      <c r="B5" s="39" t="s">
        <v>8</v>
      </c>
      <c r="C5" s="40">
        <v>312</v>
      </c>
      <c r="D5" s="41">
        <f>Levels_Total27[[#This Row],[ОО]] / SUM(Levels_Total27[ОО])</f>
        <v>0.2282370153621068</v>
      </c>
      <c r="H5" s="39" t="s">
        <v>8</v>
      </c>
      <c r="I5" s="40">
        <f>COUNTIF(No_Duplicates[Уровень], Levels_Total3[[#This Row],[Уровень]])</f>
        <v>237</v>
      </c>
      <c r="J5" s="41">
        <f>Levels_Total3[[#This Row],[ОО]] / SUM(Levels_Total3[ОО])</f>
        <v>0.17568569310600446</v>
      </c>
      <c r="M5" s="39" t="s">
        <v>8</v>
      </c>
      <c r="N5" s="41">
        <f>D5</f>
        <v>0.2282370153621068</v>
      </c>
      <c r="O5" s="41">
        <f>J5</f>
        <v>0.17568569310600446</v>
      </c>
    </row>
    <row r="6" spans="2:15" x14ac:dyDescent="0.25">
      <c r="B6" s="42" t="s">
        <v>7</v>
      </c>
      <c r="C6" s="43">
        <v>164</v>
      </c>
      <c r="D6" s="44">
        <f>Levels_Total27[[#This Row],[ОО]] / SUM(Levels_Total27[ОО])</f>
        <v>0.11997073884418434</v>
      </c>
      <c r="H6" s="42" t="s">
        <v>7</v>
      </c>
      <c r="I6" s="43">
        <f>COUNTIF(No_Duplicates[Уровень], Levels_Total3[[#This Row],[Уровень]])</f>
        <v>140</v>
      </c>
      <c r="J6" s="44">
        <f>Levels_Total3[[#This Row],[ОО]] / SUM(Levels_Total3[ОО])</f>
        <v>0.10378057820607858</v>
      </c>
      <c r="M6" s="42" t="s">
        <v>7</v>
      </c>
      <c r="N6" s="44">
        <f>D6</f>
        <v>0.11997073884418434</v>
      </c>
      <c r="O6" s="44">
        <f>J6</f>
        <v>0.10378057820607858</v>
      </c>
    </row>
    <row r="7" spans="2:15" x14ac:dyDescent="0.25">
      <c r="B7" s="45" t="s">
        <v>1469</v>
      </c>
      <c r="C7" s="46">
        <f>SUM(Levels_Total27[ОО])</f>
        <v>1367</v>
      </c>
      <c r="D7" s="48"/>
      <c r="H7" s="45" t="s">
        <v>1469</v>
      </c>
      <c r="I7" s="46">
        <f>SUM(Levels_Total3[ОО])</f>
        <v>1349</v>
      </c>
      <c r="J7" s="47"/>
    </row>
  </sheetData>
  <mergeCells count="2">
    <mergeCell ref="B1:D1"/>
    <mergeCell ref="H1:J1"/>
  </mergeCells>
  <pageMargins left="0.7" right="0.7" top="0.75" bottom="0.75" header="0.3" footer="0.3"/>
  <drawing r:id="rId1"/>
  <tableParts count="2">
    <tablePart r:id="rId2"/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A4D01-44DA-45E1-99BA-0F03F8AB8640}">
  <dimension ref="A1:M9"/>
  <sheetViews>
    <sheetView zoomScaleNormal="100" workbookViewId="0"/>
  </sheetViews>
  <sheetFormatPr defaultRowHeight="15" x14ac:dyDescent="0.25"/>
  <cols>
    <col min="5" max="5" width="5.85546875" customWidth="1"/>
    <col min="6" max="6" width="27.85546875" bestFit="1" customWidth="1"/>
    <col min="12" max="12" width="13.28515625" customWidth="1"/>
  </cols>
  <sheetData>
    <row r="1" spans="1:13" ht="45" x14ac:dyDescent="0.25">
      <c r="A1" s="50" t="s">
        <v>6</v>
      </c>
      <c r="B1" s="51" t="s">
        <v>5</v>
      </c>
      <c r="C1" s="52" t="s">
        <v>8</v>
      </c>
      <c r="D1" s="65" t="s">
        <v>7</v>
      </c>
      <c r="E1" s="53" t="s">
        <v>9</v>
      </c>
      <c r="F1" s="54" t="s">
        <v>1504</v>
      </c>
      <c r="G1" s="54" t="s">
        <v>1466</v>
      </c>
      <c r="H1" s="50" t="s">
        <v>6</v>
      </c>
      <c r="I1" s="51" t="s">
        <v>5</v>
      </c>
      <c r="J1" s="52" t="s">
        <v>8</v>
      </c>
      <c r="K1" s="65" t="s">
        <v>7</v>
      </c>
      <c r="L1" s="54" t="s">
        <v>1505</v>
      </c>
      <c r="M1" s="64" t="s">
        <v>1506</v>
      </c>
    </row>
    <row r="2" spans="1:13" x14ac:dyDescent="0.25">
      <c r="A2" s="55">
        <f ca="1">COUNTIF(INDIRECT("No_Duplicates[" &amp; $F2 &amp; "]"), A$1)</f>
        <v>171</v>
      </c>
      <c r="B2" s="56">
        <f t="shared" ref="B2:D9" ca="1" si="0">COUNTIF(INDIRECT("No_Duplicates[" &amp; $F2 &amp; "]"), B$1)</f>
        <v>824</v>
      </c>
      <c r="C2" s="57">
        <f t="shared" ca="1" si="0"/>
        <v>271</v>
      </c>
      <c r="D2" s="66">
        <f t="shared" ca="1" si="0"/>
        <v>83</v>
      </c>
      <c r="E2" s="58">
        <v>1</v>
      </c>
      <c r="F2" s="59" t="s">
        <v>1488</v>
      </c>
      <c r="G2" s="54">
        <f t="shared" ref="G2:G9" ca="1" si="1">SUM(A2:D2)</f>
        <v>1349</v>
      </c>
      <c r="H2" s="60">
        <f ca="1">A2 / $G2</f>
        <v>0.12676056338028169</v>
      </c>
      <c r="I2" s="61">
        <f t="shared" ref="I2:K9" ca="1" si="2">B2 / $G2</f>
        <v>0.61082283172720531</v>
      </c>
      <c r="J2" s="62">
        <f t="shared" ca="1" si="2"/>
        <v>0.20088954781319496</v>
      </c>
      <c r="K2" s="67">
        <f t="shared" ca="1" si="2"/>
        <v>6.1527057079318014E-2</v>
      </c>
      <c r="L2" s="63" cm="1">
        <f t="array" aca="1" ref="L2" ca="1">SUM(A2:D2 * {5,4,3,2}) / G2</f>
        <v>3.8028169014084505</v>
      </c>
      <c r="M2" s="32" t="str" cm="1">
        <f t="array" aca="1" ref="M2" ca="1">INDEX({"ниже базового","базовый","средний","высокий"}, ROUND(L2, 0) - 1)</f>
        <v>средний</v>
      </c>
    </row>
    <row r="3" spans="1:13" x14ac:dyDescent="0.25">
      <c r="A3" s="55">
        <f t="shared" ref="A3:A9" ca="1" si="3">COUNTIF(INDIRECT("No_Duplicates[" &amp; $F3 &amp; "]"), A$1)</f>
        <v>125</v>
      </c>
      <c r="B3" s="56">
        <f t="shared" ca="1" si="0"/>
        <v>1073</v>
      </c>
      <c r="C3" s="57">
        <f t="shared" ca="1" si="0"/>
        <v>139</v>
      </c>
      <c r="D3" s="66">
        <f t="shared" ca="1" si="0"/>
        <v>12</v>
      </c>
      <c r="E3" s="58">
        <v>2</v>
      </c>
      <c r="F3" s="59" t="s">
        <v>1501</v>
      </c>
      <c r="G3" s="54">
        <f t="shared" ca="1" si="1"/>
        <v>1349</v>
      </c>
      <c r="H3" s="60">
        <f t="shared" ref="H3:H9" ca="1" si="4">A3 / $G3</f>
        <v>9.2661230541141587E-2</v>
      </c>
      <c r="I3" s="61">
        <f t="shared" ca="1" si="2"/>
        <v>0.79540400296515934</v>
      </c>
      <c r="J3" s="62">
        <f t="shared" ca="1" si="2"/>
        <v>0.10303928836174944</v>
      </c>
      <c r="K3" s="67">
        <f t="shared" ca="1" si="2"/>
        <v>8.8954781319495919E-3</v>
      </c>
      <c r="L3" s="63" cm="1">
        <f t="array" aca="1" ref="L3" ca="1">SUM(A3:D3 * {5,4,3,2}) / G3</f>
        <v>3.971830985915493</v>
      </c>
      <c r="M3" s="32" t="str" cm="1">
        <f t="array" aca="1" ref="M3" ca="1">INDEX({"ниже базового","базовый","средний","высокий"}, ROUND(L3, 0) - 1)</f>
        <v>средний</v>
      </c>
    </row>
    <row r="4" spans="1:13" x14ac:dyDescent="0.25">
      <c r="A4" s="55">
        <f t="shared" ca="1" si="3"/>
        <v>214</v>
      </c>
      <c r="B4" s="56">
        <f t="shared" ca="1" si="0"/>
        <v>874</v>
      </c>
      <c r="C4" s="57">
        <f t="shared" ca="1" si="0"/>
        <v>230</v>
      </c>
      <c r="D4" s="66">
        <f t="shared" ca="1" si="0"/>
        <v>31</v>
      </c>
      <c r="E4" s="58">
        <v>3</v>
      </c>
      <c r="F4" s="59" t="s">
        <v>1503</v>
      </c>
      <c r="G4" s="54">
        <f t="shared" ca="1" si="1"/>
        <v>1349</v>
      </c>
      <c r="H4" s="60">
        <f t="shared" ca="1" si="4"/>
        <v>0.15863602668643439</v>
      </c>
      <c r="I4" s="61">
        <f t="shared" ca="1" si="2"/>
        <v>0.647887323943662</v>
      </c>
      <c r="J4" s="62">
        <f t="shared" ca="1" si="2"/>
        <v>0.17049666419570053</v>
      </c>
      <c r="K4" s="67">
        <f t="shared" ca="1" si="2"/>
        <v>2.2979985174203115E-2</v>
      </c>
      <c r="L4" s="63" cm="1">
        <f t="array" aca="1" ref="L4" ca="1">SUM(A4:D4 * {5,4,3,2}) / G4</f>
        <v>3.9421793921423278</v>
      </c>
      <c r="M4" s="32" t="str" cm="1">
        <f t="array" aca="1" ref="M4" ca="1">INDEX({"ниже базового","базовый","средний","высокий"}, ROUND(L4, 0) - 1)</f>
        <v>средний</v>
      </c>
    </row>
    <row r="5" spans="1:13" x14ac:dyDescent="0.25">
      <c r="A5" s="55">
        <f t="shared" ca="1" si="3"/>
        <v>298</v>
      </c>
      <c r="B5" s="56">
        <f t="shared" ca="1" si="0"/>
        <v>867</v>
      </c>
      <c r="C5" s="57">
        <f t="shared" ca="1" si="0"/>
        <v>170</v>
      </c>
      <c r="D5" s="66">
        <f t="shared" ca="1" si="0"/>
        <v>14</v>
      </c>
      <c r="E5" s="58">
        <v>4</v>
      </c>
      <c r="F5" s="59" t="s">
        <v>1500</v>
      </c>
      <c r="G5" s="54">
        <f t="shared" ca="1" si="1"/>
        <v>1349</v>
      </c>
      <c r="H5" s="60">
        <f t="shared" ca="1" si="4"/>
        <v>0.22090437361008153</v>
      </c>
      <c r="I5" s="61">
        <f t="shared" ca="1" si="2"/>
        <v>0.64269829503335807</v>
      </c>
      <c r="J5" s="62">
        <f t="shared" ca="1" si="2"/>
        <v>0.12601927353595255</v>
      </c>
      <c r="K5" s="67">
        <f t="shared" ca="1" si="2"/>
        <v>1.0378057820607857E-2</v>
      </c>
      <c r="L5" s="63" cm="1">
        <f t="array" aca="1" ref="L5" ca="1">SUM(A5:D5 * {5,4,3,2}) / G5</f>
        <v>4.0741289844329129</v>
      </c>
      <c r="M5" s="32" t="str" cm="1">
        <f t="array" aca="1" ref="M5" ca="1">INDEX({"ниже базового","базовый","средний","высокий"}, ROUND(L5, 0) - 1)</f>
        <v>средний</v>
      </c>
    </row>
    <row r="6" spans="1:13" x14ac:dyDescent="0.25">
      <c r="A6" s="55">
        <f t="shared" ca="1" si="3"/>
        <v>575</v>
      </c>
      <c r="B6" s="56">
        <f t="shared" ca="1" si="0"/>
        <v>643</v>
      </c>
      <c r="C6" s="57">
        <f t="shared" ca="1" si="0"/>
        <v>118</v>
      </c>
      <c r="D6" s="66">
        <f t="shared" ca="1" si="0"/>
        <v>13</v>
      </c>
      <c r="E6" s="58">
        <v>5</v>
      </c>
      <c r="F6" s="59" t="s">
        <v>1502</v>
      </c>
      <c r="G6" s="54">
        <f t="shared" ca="1" si="1"/>
        <v>1349</v>
      </c>
      <c r="H6" s="60">
        <f t="shared" ca="1" si="4"/>
        <v>0.42624166048925127</v>
      </c>
      <c r="I6" s="61">
        <f t="shared" ca="1" si="2"/>
        <v>0.47664936990363233</v>
      </c>
      <c r="J6" s="62">
        <f t="shared" ca="1" si="2"/>
        <v>8.7472201630837659E-2</v>
      </c>
      <c r="K6" s="67">
        <f t="shared" ca="1" si="2"/>
        <v>9.6367679762787255E-3</v>
      </c>
      <c r="L6" s="63" cm="1">
        <f t="array" aca="1" ref="L6" ca="1">SUM(A6:D6 * {5,4,3,2}) / G6</f>
        <v>4.3194959229058565</v>
      </c>
      <c r="M6" s="32" t="str" cm="1">
        <f t="array" aca="1" ref="M6" ca="1">INDEX({"ниже базового","базовый","средний","высокий"}, ROUND(L6, 0) - 1)</f>
        <v>средний</v>
      </c>
    </row>
    <row r="7" spans="1:13" x14ac:dyDescent="0.25">
      <c r="A7" s="55">
        <f t="shared" ca="1" si="3"/>
        <v>193</v>
      </c>
      <c r="B7" s="56">
        <f t="shared" ca="1" si="0"/>
        <v>983</v>
      </c>
      <c r="C7" s="57">
        <f t="shared" ca="1" si="0"/>
        <v>138</v>
      </c>
      <c r="D7" s="66">
        <f t="shared" ca="1" si="0"/>
        <v>35</v>
      </c>
      <c r="E7" s="58">
        <v>6</v>
      </c>
      <c r="F7" s="59" t="s">
        <v>1497</v>
      </c>
      <c r="G7" s="54">
        <f t="shared" ca="1" si="1"/>
        <v>1349</v>
      </c>
      <c r="H7" s="60">
        <f t="shared" ca="1" si="4"/>
        <v>0.14306893995552261</v>
      </c>
      <c r="I7" s="61">
        <f t="shared" ca="1" si="2"/>
        <v>0.72868791697553748</v>
      </c>
      <c r="J7" s="62">
        <f t="shared" ca="1" si="2"/>
        <v>0.10229799851742032</v>
      </c>
      <c r="K7" s="67">
        <f t="shared" ca="1" si="2"/>
        <v>2.5945144551519646E-2</v>
      </c>
      <c r="L7" s="63" cm="1">
        <f t="array" aca="1" ref="L7" ca="1">SUM(A7:D7 * {5,4,3,2}) / G7</f>
        <v>3.9888806523350628</v>
      </c>
      <c r="M7" s="32" t="str" cm="1">
        <f t="array" aca="1" ref="M7" ca="1">INDEX({"ниже базового","базовый","средний","высокий"}, ROUND(L7, 0) - 1)</f>
        <v>средний</v>
      </c>
    </row>
    <row r="8" spans="1:13" x14ac:dyDescent="0.25">
      <c r="A8" s="55">
        <f t="shared" ca="1" si="3"/>
        <v>265</v>
      </c>
      <c r="B8" s="56">
        <f t="shared" ca="1" si="0"/>
        <v>565</v>
      </c>
      <c r="C8" s="57">
        <f t="shared" ca="1" si="0"/>
        <v>463</v>
      </c>
      <c r="D8" s="66">
        <f t="shared" ca="1" si="0"/>
        <v>56</v>
      </c>
      <c r="E8" s="58">
        <v>7</v>
      </c>
      <c r="F8" s="59" t="s">
        <v>1499</v>
      </c>
      <c r="G8" s="54">
        <f t="shared" ca="1" si="1"/>
        <v>1349</v>
      </c>
      <c r="H8" s="60">
        <f t="shared" ca="1" si="4"/>
        <v>0.19644180874722017</v>
      </c>
      <c r="I8" s="61">
        <f t="shared" ca="1" si="2"/>
        <v>0.41882876204595998</v>
      </c>
      <c r="J8" s="62">
        <f t="shared" ca="1" si="2"/>
        <v>0.34321719792438843</v>
      </c>
      <c r="K8" s="67">
        <f t="shared" ca="1" si="2"/>
        <v>4.1512231282431429E-2</v>
      </c>
      <c r="L8" s="63" cm="1">
        <f t="array" aca="1" ref="L8" ca="1">SUM(A8:D8 * {5,4,3,2}) / G8</f>
        <v>3.770200148257969</v>
      </c>
      <c r="M8" s="32" t="str" cm="1">
        <f t="array" aca="1" ref="M8" ca="1">INDEX({"ниже базового","базовый","средний","высокий"}, ROUND(L8, 0) - 1)</f>
        <v>средний</v>
      </c>
    </row>
    <row r="9" spans="1:13" x14ac:dyDescent="0.25">
      <c r="A9" s="55">
        <f t="shared" ca="1" si="3"/>
        <v>793</v>
      </c>
      <c r="B9" s="56">
        <f t="shared" ca="1" si="0"/>
        <v>437</v>
      </c>
      <c r="C9" s="57">
        <f t="shared" ca="1" si="0"/>
        <v>109</v>
      </c>
      <c r="D9" s="66">
        <f t="shared" ca="1" si="0"/>
        <v>10</v>
      </c>
      <c r="E9" s="58">
        <v>8</v>
      </c>
      <c r="F9" s="59" t="s">
        <v>1498</v>
      </c>
      <c r="G9" s="54">
        <f t="shared" ca="1" si="1"/>
        <v>1349</v>
      </c>
      <c r="H9" s="60">
        <f t="shared" ca="1" si="4"/>
        <v>0.58784284655300223</v>
      </c>
      <c r="I9" s="61">
        <f t="shared" ca="1" si="2"/>
        <v>0.323943661971831</v>
      </c>
      <c r="J9" s="62">
        <f t="shared" ca="1" si="2"/>
        <v>8.0800593031875464E-2</v>
      </c>
      <c r="K9" s="67">
        <f t="shared" ca="1" si="2"/>
        <v>7.4128984432913266E-3</v>
      </c>
      <c r="L9" s="63" cm="1">
        <f t="array" aca="1" ref="L9" ca="1">SUM(A9:D9 * {5,4,3,2}) / G9</f>
        <v>4.4922164566345444</v>
      </c>
      <c r="M9" s="32" t="str" cm="1">
        <f t="array" aca="1" ref="M9" ca="1">INDEX({"ниже базового","базовый","средний","высокий"}, ROUND(L9, 0) - 1)</f>
        <v>средний</v>
      </c>
    </row>
  </sheetData>
  <conditionalFormatting sqref="F2:G9">
    <cfRule type="expression" dxfId="220" priority="10">
      <formula>#REF!&lt;&gt;#REF!</formula>
    </cfRule>
  </conditionalFormatting>
  <conditionalFormatting sqref="L2:L9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{37F67A23-1FEB-46C5-90B6-5125A47B1718}</x14:id>
        </ext>
      </extLst>
    </cfRule>
    <cfRule type="expression" dxfId="219" priority="6">
      <formula>$S2="высокий"</formula>
    </cfRule>
    <cfRule type="expression" dxfId="218" priority="7">
      <formula>$S2="средний"</formula>
    </cfRule>
    <cfRule type="expression" dxfId="217" priority="8">
      <formula>$S2="базовый"</formula>
    </cfRule>
    <cfRule type="expression" dxfId="216" priority="9">
      <formula>$S2="ниже базового"</formula>
    </cfRule>
  </conditionalFormatting>
  <conditionalFormatting sqref="M2:M9">
    <cfRule type="cellIs" dxfId="215" priority="1" operator="equal">
      <formula>"Высокий"</formula>
    </cfRule>
    <cfRule type="cellIs" dxfId="214" priority="2" operator="equal">
      <formula>"Средний"</formula>
    </cfRule>
    <cfRule type="cellIs" dxfId="213" priority="3" operator="equal">
      <formula>"Базовый"</formula>
    </cfRule>
    <cfRule type="cellIs" dxfId="212" priority="4" operator="equal">
      <formula>"Ниже базового"</formula>
    </cfRule>
  </conditionalFormatting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7F67A23-1FEB-46C5-90B6-5125A47B171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L2:L9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E3A30-D794-446B-A407-8B79752272E2}">
  <dimension ref="A1:BF56"/>
  <sheetViews>
    <sheetView workbookViewId="0"/>
  </sheetViews>
  <sheetFormatPr defaultRowHeight="15" outlineLevelCol="1" x14ac:dyDescent="0.25"/>
  <cols>
    <col min="1" max="1" width="4" customWidth="1"/>
    <col min="2" max="2" width="9.28515625" bestFit="1" customWidth="1"/>
    <col min="3" max="4" width="9.140625" bestFit="1" customWidth="1"/>
    <col min="5" max="5" width="10" customWidth="1"/>
    <col min="6" max="6" width="4.140625" customWidth="1"/>
    <col min="7" max="7" width="22.5703125" bestFit="1" customWidth="1"/>
    <col min="8" max="8" width="8.42578125" bestFit="1" customWidth="1"/>
    <col min="9" max="9" width="9.28515625" customWidth="1"/>
    <col min="10" max="11" width="9.140625" customWidth="1"/>
    <col min="12" max="12" width="10" customWidth="1"/>
    <col min="13" max="13" width="11" bestFit="1" customWidth="1"/>
    <col min="14" max="15" width="9.42578125" hidden="1" customWidth="1" outlineLevel="1"/>
    <col min="16" max="16" width="12.42578125" hidden="1" customWidth="1" outlineLevel="1"/>
    <col min="17" max="17" width="13.28515625" bestFit="1" customWidth="1" collapsed="1"/>
    <col min="18" max="30" width="9.7109375" customWidth="1"/>
    <col min="31" max="31" width="17.85546875" bestFit="1" customWidth="1"/>
    <col min="32" max="32" width="9.42578125" bestFit="1" customWidth="1"/>
    <col min="33" max="33" width="11.42578125" bestFit="1" customWidth="1"/>
    <col min="35" max="35" width="17.7109375" bestFit="1" customWidth="1"/>
    <col min="36" max="36" width="11.28515625" customWidth="1"/>
    <col min="37" max="37" width="13" bestFit="1" customWidth="1"/>
  </cols>
  <sheetData>
    <row r="1" spans="1:58" ht="45.75" customHeight="1" x14ac:dyDescent="0.25">
      <c r="A1" s="5" t="s">
        <v>9</v>
      </c>
      <c r="B1" s="8" t="s">
        <v>6</v>
      </c>
      <c r="C1" s="9" t="s">
        <v>5</v>
      </c>
      <c r="D1" s="10" t="s">
        <v>8</v>
      </c>
      <c r="E1" s="11" t="s">
        <v>7</v>
      </c>
      <c r="F1" s="5" t="s">
        <v>1460</v>
      </c>
      <c r="G1" s="5" t="s">
        <v>1461</v>
      </c>
      <c r="H1" s="5" t="s">
        <v>1462</v>
      </c>
      <c r="I1" s="8" t="s">
        <v>1507</v>
      </c>
      <c r="J1" s="9" t="s">
        <v>1470</v>
      </c>
      <c r="K1" s="10" t="s">
        <v>1471</v>
      </c>
      <c r="L1" s="12" t="s">
        <v>1463</v>
      </c>
      <c r="M1" s="2" t="s">
        <v>1464</v>
      </c>
      <c r="N1" s="2" t="s">
        <v>1508</v>
      </c>
      <c r="O1" s="2" t="s">
        <v>1509</v>
      </c>
      <c r="P1" s="2" t="s">
        <v>1472</v>
      </c>
      <c r="Q1" s="2" t="s">
        <v>1465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BF1" t="s">
        <v>1467</v>
      </c>
    </row>
    <row r="2" spans="1:58" x14ac:dyDescent="0.25">
      <c r="A2" s="3">
        <v>20</v>
      </c>
      <c r="B2" s="13">
        <f>COUNTIFS(No_Duplicates[МО], Levels_MO_S1[[#This Row],[Муниципалитет]], No_Duplicates[Знание], B$1)</f>
        <v>10</v>
      </c>
      <c r="C2" s="14">
        <f>COUNTIFS(No_Duplicates[МО], Levels_MO_S1[[#This Row],[Муниципалитет]], No_Duplicates[Знание], C$1)</f>
        <v>13</v>
      </c>
      <c r="D2" s="15">
        <f>COUNTIFS(No_Duplicates[МО], Levels_MO_S1[[#This Row],[Муниципалитет]], No_Duplicates[Знание], D$1)</f>
        <v>0</v>
      </c>
      <c r="E2" s="16">
        <f>COUNTIFS(No_Duplicates[МО], Levels_MO_S1[[#This Row],[Муниципалитет]], No_Duplicates[Знание], E$1)</f>
        <v>0</v>
      </c>
      <c r="F2" s="3" cm="1">
        <f t="array" ref="F2">ROW() - ROW(_xlfn.TAKE(Levels_MO_S1[], 1)) + 1</f>
        <v>1</v>
      </c>
      <c r="G2" s="1" t="s">
        <v>662</v>
      </c>
      <c r="H2" s="5">
        <f>SUM(Levels_MO_S1[[#This Row],[Высокий]:[Ниже базового]])</f>
        <v>23</v>
      </c>
      <c r="I2" s="17">
        <f>Levels_MO_S1[[#This Row],[Высокий]] / Levels_MO_S1[[#This Row],[Прошли]]</f>
        <v>0.43478260869565216</v>
      </c>
      <c r="J2" s="18">
        <f>Levels_MO_S1[[#This Row],[Средний]] / Levels_MO_S1[[#This Row],[Прошли]]</f>
        <v>0.56521739130434778</v>
      </c>
      <c r="K2" s="19">
        <f>Levels_MO_S1[[#This Row],[Базовый]] / Levels_MO_S1[[#This Row],[Прошли]]</f>
        <v>0</v>
      </c>
      <c r="L2" s="20">
        <f>Levels_MO_S1[[#This Row],[Ниже базового]] / Levels_MO_S1[[#This Row],[Прошли]]</f>
        <v>0</v>
      </c>
      <c r="M2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4.4347826086956523</v>
      </c>
      <c r="N2" s="21">
        <f>IF(Levels_MO_S1[[#This Row],[Общий уровень МО]] = "средний", Levels_MO_S1[[#This Row],[Общая оценка МО (от 2 до 5)]], NA())</f>
        <v>4.4347826086956523</v>
      </c>
      <c r="O2" s="21" t="e">
        <f>IF(Levels_MO_S1[[#This Row],[Общий уровень МО]] = "базовый", Levels_MO_S1[[#This Row],[Общая оценка МО (от 2 до 5)]], NA())</f>
        <v>#N/A</v>
      </c>
      <c r="P2" s="21" t="e">
        <f>IF(Levels_MO_S1[[#This Row],[Общий уровень МО]] = "ниже базового", Levels_MO_S1[[#This Row],[Общая оценка МО (от 2 до 5)]], NA())</f>
        <v>#N/A</v>
      </c>
      <c r="Q2" s="69" t="str" cm="1">
        <f t="array" ref="Q2">INDEX({"ниже базового","базовый","средний","высокий"}, ROUND(Levels_MO_S1[[#This Row],[Общая оценка МО (от 2 до 5)]], 0) - 1)</f>
        <v>средний</v>
      </c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</row>
    <row r="3" spans="1:58" x14ac:dyDescent="0.25">
      <c r="A3" s="3">
        <v>29</v>
      </c>
      <c r="B3" s="13">
        <f>COUNTIFS(No_Duplicates[МО], Levels_MO_S1[[#This Row],[Муниципалитет]], No_Duplicates[Знание], B$1)</f>
        <v>3</v>
      </c>
      <c r="C3" s="14">
        <f>COUNTIFS(No_Duplicates[МО], Levels_MO_S1[[#This Row],[Муниципалитет]], No_Duplicates[Знание], C$1)</f>
        <v>5</v>
      </c>
      <c r="D3" s="15">
        <f>COUNTIFS(No_Duplicates[МО], Levels_MO_S1[[#This Row],[Муниципалитет]], No_Duplicates[Знание], D$1)</f>
        <v>0</v>
      </c>
      <c r="E3" s="16">
        <f>COUNTIFS(No_Duplicates[МО], Levels_MO_S1[[#This Row],[Муниципалитет]], No_Duplicates[Знание], E$1)</f>
        <v>0</v>
      </c>
      <c r="F3" s="3" cm="1">
        <f t="array" ref="F3">ROW() - ROW(_xlfn.TAKE(Levels_MO_S1[], 1)) + 1</f>
        <v>2</v>
      </c>
      <c r="G3" s="1" t="s">
        <v>217</v>
      </c>
      <c r="H3" s="5">
        <f>SUM(Levels_MO_S1[[#This Row],[Высокий]:[Ниже базового]])</f>
        <v>8</v>
      </c>
      <c r="I3" s="17">
        <f>Levels_MO_S1[[#This Row],[Высокий]] / Levels_MO_S1[[#This Row],[Прошли]]</f>
        <v>0.375</v>
      </c>
      <c r="J3" s="18">
        <f>Levels_MO_S1[[#This Row],[Средний]] / Levels_MO_S1[[#This Row],[Прошли]]</f>
        <v>0.625</v>
      </c>
      <c r="K3" s="19">
        <f>Levels_MO_S1[[#This Row],[Базовый]] / Levels_MO_S1[[#This Row],[Прошли]]</f>
        <v>0</v>
      </c>
      <c r="L3" s="20">
        <f>Levels_MO_S1[[#This Row],[Ниже базового]] / Levels_MO_S1[[#This Row],[Прошли]]</f>
        <v>0</v>
      </c>
      <c r="M3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4.375</v>
      </c>
      <c r="N3" s="21">
        <f>IF(Levels_MO_S1[[#This Row],[Общий уровень МО]] = "средний", Levels_MO_S1[[#This Row],[Общая оценка МО (от 2 до 5)]], NA())</f>
        <v>4.375</v>
      </c>
      <c r="O3" s="21" t="e">
        <f>IF(Levels_MO_S1[[#This Row],[Общий уровень МО]] = "базовый", Levels_MO_S1[[#This Row],[Общая оценка МО (от 2 до 5)]], NA())</f>
        <v>#N/A</v>
      </c>
      <c r="P3" s="21" t="e">
        <f>IF(Levels_MO_S1[[#This Row],[Общий уровень МО]] = "ниже базового", Levels_MO_S1[[#This Row],[Общая оценка МО (от 2 до 5)]], NA())</f>
        <v>#N/A</v>
      </c>
      <c r="Q3" s="69" t="str" cm="1">
        <f t="array" ref="Q3">INDEX({"ниже базового","базовый","средний","высокий"}, ROUND(Levels_MO_S1[[#This Row],[Общая оценка МО (от 2 до 5)]], 0) - 1)</f>
        <v>средний</v>
      </c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</row>
    <row r="4" spans="1:58" x14ac:dyDescent="0.25">
      <c r="A4" s="3">
        <v>38</v>
      </c>
      <c r="B4" s="13">
        <f>COUNTIFS(No_Duplicates[МО], Levels_MO_S1[[#This Row],[Муниципалитет]], No_Duplicates[Знание], B$1)</f>
        <v>5</v>
      </c>
      <c r="C4" s="14">
        <f>COUNTIFS(No_Duplicates[МО], Levels_MO_S1[[#This Row],[Муниципалитет]], No_Duplicates[Знание], C$1)</f>
        <v>9</v>
      </c>
      <c r="D4" s="15">
        <f>COUNTIFS(No_Duplicates[МО], Levels_MO_S1[[#This Row],[Муниципалитет]], No_Duplicates[Знание], D$1)</f>
        <v>1</v>
      </c>
      <c r="E4" s="16">
        <f>COUNTIFS(No_Duplicates[МО], Levels_MO_S1[[#This Row],[Муниципалитет]], No_Duplicates[Знание], E$1)</f>
        <v>0</v>
      </c>
      <c r="F4" s="3" cm="1">
        <f t="array" ref="F4">ROW() - ROW(_xlfn.TAKE(Levels_MO_S1[], 1)) + 1</f>
        <v>3</v>
      </c>
      <c r="G4" s="1" t="s">
        <v>909</v>
      </c>
      <c r="H4" s="5">
        <f>SUM(Levels_MO_S1[[#This Row],[Высокий]:[Ниже базового]])</f>
        <v>15</v>
      </c>
      <c r="I4" s="17">
        <f>Levels_MO_S1[[#This Row],[Высокий]] / Levels_MO_S1[[#This Row],[Прошли]]</f>
        <v>0.33333333333333331</v>
      </c>
      <c r="J4" s="18">
        <f>Levels_MO_S1[[#This Row],[Средний]] / Levels_MO_S1[[#This Row],[Прошли]]</f>
        <v>0.6</v>
      </c>
      <c r="K4" s="19">
        <f>Levels_MO_S1[[#This Row],[Базовый]] / Levels_MO_S1[[#This Row],[Прошли]]</f>
        <v>6.6666666666666666E-2</v>
      </c>
      <c r="L4" s="20">
        <f>Levels_MO_S1[[#This Row],[Ниже базового]] / Levels_MO_S1[[#This Row],[Прошли]]</f>
        <v>0</v>
      </c>
      <c r="M4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4.2666666666666666</v>
      </c>
      <c r="N4" s="21">
        <f>IF(Levels_MO_S1[[#This Row],[Общий уровень МО]] = "средний", Levels_MO_S1[[#This Row],[Общая оценка МО (от 2 до 5)]], NA())</f>
        <v>4.2666666666666666</v>
      </c>
      <c r="O4" s="21" t="e">
        <f>IF(Levels_MO_S1[[#This Row],[Общий уровень МО]] = "базовый", Levels_MO_S1[[#This Row],[Общая оценка МО (от 2 до 5)]], NA())</f>
        <v>#N/A</v>
      </c>
      <c r="P4" s="21" t="e">
        <f>IF(Levels_MO_S1[[#This Row],[Общий уровень МО]] = "ниже базового", Levels_MO_S1[[#This Row],[Общая оценка МО (от 2 до 5)]], NA())</f>
        <v>#N/A</v>
      </c>
      <c r="Q4" s="69" t="str" cm="1">
        <f t="array" ref="Q4">INDEX({"ниже базового","базовый","средний","высокий"}, ROUND(Levels_MO_S1[[#This Row],[Общая оценка МО (от 2 до 5)]], 0) - 1)</f>
        <v>средний</v>
      </c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</row>
    <row r="5" spans="1:58" x14ac:dyDescent="0.25">
      <c r="A5" s="3">
        <v>4</v>
      </c>
      <c r="B5" s="13">
        <f>COUNTIFS(No_Duplicates[МО], Levels_MO_S1[[#This Row],[Муниципалитет]], No_Duplicates[Знание], B$1)</f>
        <v>6</v>
      </c>
      <c r="C5" s="14">
        <f>COUNTIFS(No_Duplicates[МО], Levels_MO_S1[[#This Row],[Муниципалитет]], No_Duplicates[Знание], C$1)</f>
        <v>9</v>
      </c>
      <c r="D5" s="15">
        <f>COUNTIFS(No_Duplicates[МО], Levels_MO_S1[[#This Row],[Муниципалитет]], No_Duplicates[Знание], D$1)</f>
        <v>0</v>
      </c>
      <c r="E5" s="16">
        <f>COUNTIFS(No_Duplicates[МО], Levels_MO_S1[[#This Row],[Муниципалитет]], No_Duplicates[Знание], E$1)</f>
        <v>1</v>
      </c>
      <c r="F5" s="3" cm="1">
        <f t="array" ref="F5">ROW() - ROW(_xlfn.TAKE(Levels_MO_S1[], 1)) + 1</f>
        <v>4</v>
      </c>
      <c r="G5" s="1" t="s">
        <v>892</v>
      </c>
      <c r="H5" s="5">
        <f>SUM(Levels_MO_S1[[#This Row],[Высокий]:[Ниже базового]])</f>
        <v>16</v>
      </c>
      <c r="I5" s="17">
        <f>Levels_MO_S1[[#This Row],[Высокий]] / Levels_MO_S1[[#This Row],[Прошли]]</f>
        <v>0.375</v>
      </c>
      <c r="J5" s="18">
        <f>Levels_MO_S1[[#This Row],[Средний]] / Levels_MO_S1[[#This Row],[Прошли]]</f>
        <v>0.5625</v>
      </c>
      <c r="K5" s="19">
        <f>Levels_MO_S1[[#This Row],[Базовый]] / Levels_MO_S1[[#This Row],[Прошли]]</f>
        <v>0</v>
      </c>
      <c r="L5" s="20">
        <f>Levels_MO_S1[[#This Row],[Ниже базового]] / Levels_MO_S1[[#This Row],[Прошли]]</f>
        <v>6.25E-2</v>
      </c>
      <c r="M5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4.25</v>
      </c>
      <c r="N5" s="21">
        <f>IF(Levels_MO_S1[[#This Row],[Общий уровень МО]] = "средний", Levels_MO_S1[[#This Row],[Общая оценка МО (от 2 до 5)]], NA())</f>
        <v>4.25</v>
      </c>
      <c r="O5" s="21" t="e">
        <f>IF(Levels_MO_S1[[#This Row],[Общий уровень МО]] = "базовый", Levels_MO_S1[[#This Row],[Общая оценка МО (от 2 до 5)]], NA())</f>
        <v>#N/A</v>
      </c>
      <c r="P5" s="21" t="e">
        <f>IF(Levels_MO_S1[[#This Row],[Общий уровень МО]] = "ниже базового", Levels_MO_S1[[#This Row],[Общая оценка МО (от 2 до 5)]], NA())</f>
        <v>#N/A</v>
      </c>
      <c r="Q5" s="69" t="str" cm="1">
        <f t="array" ref="Q5">INDEX({"ниже базового","базовый","средний","высокий"}, ROUND(Levels_MO_S1[[#This Row],[Общая оценка МО (от 2 до 5)]], 0) - 1)</f>
        <v>средний</v>
      </c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</row>
    <row r="6" spans="1:58" x14ac:dyDescent="0.25">
      <c r="A6" s="3">
        <v>53</v>
      </c>
      <c r="B6" s="13">
        <f>COUNTIFS(No_Duplicates[МО], Levels_MO_S1[[#This Row],[Муниципалитет]], No_Duplicates[Знание], B$1)</f>
        <v>2</v>
      </c>
      <c r="C6" s="14">
        <f>COUNTIFS(No_Duplicates[МО], Levels_MO_S1[[#This Row],[Муниципалитет]], No_Duplicates[Знание], C$1)</f>
        <v>6</v>
      </c>
      <c r="D6" s="15">
        <f>COUNTIFS(No_Duplicates[МО], Levels_MO_S1[[#This Row],[Муниципалитет]], No_Duplicates[Знание], D$1)</f>
        <v>0</v>
      </c>
      <c r="E6" s="16">
        <f>COUNTIFS(No_Duplicates[МО], Levels_MO_S1[[#This Row],[Муниципалитет]], No_Duplicates[Знание], E$1)</f>
        <v>0</v>
      </c>
      <c r="F6" s="3" cm="1">
        <f t="array" ref="F6">ROW() - ROW(_xlfn.TAKE(Levels_MO_S1[], 1)) + 1</f>
        <v>5</v>
      </c>
      <c r="G6" s="1" t="s">
        <v>278</v>
      </c>
      <c r="H6" s="5">
        <f>SUM(Levels_MO_S1[[#This Row],[Высокий]:[Ниже базового]])</f>
        <v>8</v>
      </c>
      <c r="I6" s="17">
        <f>Levels_MO_S1[[#This Row],[Высокий]] / Levels_MO_S1[[#This Row],[Прошли]]</f>
        <v>0.25</v>
      </c>
      <c r="J6" s="18">
        <f>Levels_MO_S1[[#This Row],[Средний]] / Levels_MO_S1[[#This Row],[Прошли]]</f>
        <v>0.75</v>
      </c>
      <c r="K6" s="19">
        <f>Levels_MO_S1[[#This Row],[Базовый]] / Levels_MO_S1[[#This Row],[Прошли]]</f>
        <v>0</v>
      </c>
      <c r="L6" s="20">
        <f>Levels_MO_S1[[#This Row],[Ниже базового]] / Levels_MO_S1[[#This Row],[Прошли]]</f>
        <v>0</v>
      </c>
      <c r="M6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4.25</v>
      </c>
      <c r="N6" s="21">
        <f>IF(Levels_MO_S1[[#This Row],[Общий уровень МО]] = "средний", Levels_MO_S1[[#This Row],[Общая оценка МО (от 2 до 5)]], NA())</f>
        <v>4.25</v>
      </c>
      <c r="O6" s="21" t="e">
        <f>IF(Levels_MO_S1[[#This Row],[Общий уровень МО]] = "базовый", Levels_MO_S1[[#This Row],[Общая оценка МО (от 2 до 5)]], NA())</f>
        <v>#N/A</v>
      </c>
      <c r="P6" s="21" t="e">
        <f>IF(Levels_MO_S1[[#This Row],[Общий уровень МО]] = "ниже базового", Levels_MO_S1[[#This Row],[Общая оценка МО (от 2 до 5)]], NA())</f>
        <v>#N/A</v>
      </c>
      <c r="Q6" s="69" t="str" cm="1">
        <f t="array" ref="Q6">INDEX({"ниже базового","базовый","средний","высокий"}, ROUND(Levels_MO_S1[[#This Row],[Общая оценка МО (от 2 до 5)]], 0) - 1)</f>
        <v>средний</v>
      </c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</row>
    <row r="7" spans="1:58" x14ac:dyDescent="0.25">
      <c r="A7" s="3">
        <v>26</v>
      </c>
      <c r="B7" s="13">
        <f>COUNTIFS(No_Duplicates[МО], Levels_MO_S1[[#This Row],[Муниципалитет]], No_Duplicates[Знание], B$1)</f>
        <v>4</v>
      </c>
      <c r="C7" s="14">
        <f>COUNTIFS(No_Duplicates[МО], Levels_MO_S1[[#This Row],[Муниципалитет]], No_Duplicates[Знание], C$1)</f>
        <v>11</v>
      </c>
      <c r="D7" s="15">
        <f>COUNTIFS(No_Duplicates[МО], Levels_MO_S1[[#This Row],[Муниципалитет]], No_Duplicates[Знание], D$1)</f>
        <v>0</v>
      </c>
      <c r="E7" s="16">
        <f>COUNTIFS(No_Duplicates[МО], Levels_MO_S1[[#This Row],[Муниципалитет]], No_Duplicates[Знание], E$1)</f>
        <v>1</v>
      </c>
      <c r="F7" s="3" cm="1">
        <f t="array" ref="F7">ROW() - ROW(_xlfn.TAKE(Levels_MO_S1[], 1)) + 1</f>
        <v>6</v>
      </c>
      <c r="G7" s="1" t="s">
        <v>261</v>
      </c>
      <c r="H7" s="5">
        <f>SUM(Levels_MO_S1[[#This Row],[Высокий]:[Ниже базового]])</f>
        <v>16</v>
      </c>
      <c r="I7" s="17">
        <f>Levels_MO_S1[[#This Row],[Высокий]] / Levels_MO_S1[[#This Row],[Прошли]]</f>
        <v>0.25</v>
      </c>
      <c r="J7" s="18">
        <f>Levels_MO_S1[[#This Row],[Средний]] / Levels_MO_S1[[#This Row],[Прошли]]</f>
        <v>0.6875</v>
      </c>
      <c r="K7" s="19">
        <f>Levels_MO_S1[[#This Row],[Базовый]] / Levels_MO_S1[[#This Row],[Прошли]]</f>
        <v>0</v>
      </c>
      <c r="L7" s="20">
        <f>Levels_MO_S1[[#This Row],[Ниже базового]] / Levels_MO_S1[[#This Row],[Прошли]]</f>
        <v>6.25E-2</v>
      </c>
      <c r="M7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4.125</v>
      </c>
      <c r="N7" s="21">
        <f>IF(Levels_MO_S1[[#This Row],[Общий уровень МО]] = "средний", Levels_MO_S1[[#This Row],[Общая оценка МО (от 2 до 5)]], NA())</f>
        <v>4.125</v>
      </c>
      <c r="O7" s="21" t="e">
        <f>IF(Levels_MO_S1[[#This Row],[Общий уровень МО]] = "базовый", Levels_MO_S1[[#This Row],[Общая оценка МО (от 2 до 5)]], NA())</f>
        <v>#N/A</v>
      </c>
      <c r="P7" s="21" t="e">
        <f>IF(Levels_MO_S1[[#This Row],[Общий уровень МО]] = "ниже базового", Levels_MO_S1[[#This Row],[Общая оценка МО (от 2 до 5)]], NA())</f>
        <v>#N/A</v>
      </c>
      <c r="Q7" s="69" t="str" cm="1">
        <f t="array" ref="Q7">INDEX({"ниже базового","базовый","средний","высокий"}, ROUND(Levels_MO_S1[[#This Row],[Общая оценка МО (от 2 до 5)]], 0) - 1)</f>
        <v>средний</v>
      </c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</row>
    <row r="8" spans="1:58" x14ac:dyDescent="0.25">
      <c r="A8" s="3">
        <v>6</v>
      </c>
      <c r="B8" s="13">
        <f>COUNTIFS(No_Duplicates[МО], Levels_MO_S1[[#This Row],[Муниципалитет]], No_Duplicates[Знание], B$1)</f>
        <v>20</v>
      </c>
      <c r="C8" s="14">
        <f>COUNTIFS(No_Duplicates[МО], Levels_MO_S1[[#This Row],[Муниципалитет]], No_Duplicates[Знание], C$1)</f>
        <v>43</v>
      </c>
      <c r="D8" s="15">
        <f>COUNTIFS(No_Duplicates[МО], Levels_MO_S1[[#This Row],[Муниципалитет]], No_Duplicates[Знание], D$1)</f>
        <v>6</v>
      </c>
      <c r="E8" s="16">
        <f>COUNTIFS(No_Duplicates[МО], Levels_MO_S1[[#This Row],[Муниципалитет]], No_Duplicates[Знание], E$1)</f>
        <v>3</v>
      </c>
      <c r="F8" s="3" cm="1">
        <f t="array" ref="F8">ROW() - ROW(_xlfn.TAKE(Levels_MO_S1[], 1)) + 1</f>
        <v>7</v>
      </c>
      <c r="G8" s="1" t="s">
        <v>299</v>
      </c>
      <c r="H8" s="5">
        <f>SUM(Levels_MO_S1[[#This Row],[Высокий]:[Ниже базового]])</f>
        <v>72</v>
      </c>
      <c r="I8" s="17">
        <f>Levels_MO_S1[[#This Row],[Высокий]] / Levels_MO_S1[[#This Row],[Прошли]]</f>
        <v>0.27777777777777779</v>
      </c>
      <c r="J8" s="18">
        <f>Levels_MO_S1[[#This Row],[Средний]] / Levels_MO_S1[[#This Row],[Прошли]]</f>
        <v>0.59722222222222221</v>
      </c>
      <c r="K8" s="19">
        <f>Levels_MO_S1[[#This Row],[Базовый]] / Levels_MO_S1[[#This Row],[Прошли]]</f>
        <v>8.3333333333333329E-2</v>
      </c>
      <c r="L8" s="20">
        <f>Levels_MO_S1[[#This Row],[Ниже базового]] / Levels_MO_S1[[#This Row],[Прошли]]</f>
        <v>4.1666666666666664E-2</v>
      </c>
      <c r="M8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4.1111111111111107</v>
      </c>
      <c r="N8" s="21">
        <f>IF(Levels_MO_S1[[#This Row],[Общий уровень МО]] = "средний", Levels_MO_S1[[#This Row],[Общая оценка МО (от 2 до 5)]], NA())</f>
        <v>4.1111111111111107</v>
      </c>
      <c r="O8" s="21" t="e">
        <f>IF(Levels_MO_S1[[#This Row],[Общий уровень МО]] = "базовый", Levels_MO_S1[[#This Row],[Общая оценка МО (от 2 до 5)]], NA())</f>
        <v>#N/A</v>
      </c>
      <c r="P8" s="21" t="e">
        <f>IF(Levels_MO_S1[[#This Row],[Общий уровень МО]] = "ниже базового", Levels_MO_S1[[#This Row],[Общая оценка МО (от 2 до 5)]], NA())</f>
        <v>#N/A</v>
      </c>
      <c r="Q8" s="69" t="str" cm="1">
        <f t="array" ref="Q8">INDEX({"ниже базового","базовый","средний","высокий"}, ROUND(Levels_MO_S1[[#This Row],[Общая оценка МО (от 2 до 5)]], 0) - 1)</f>
        <v>средний</v>
      </c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</row>
    <row r="9" spans="1:58" x14ac:dyDescent="0.25">
      <c r="A9" s="3">
        <v>27</v>
      </c>
      <c r="B9" s="13">
        <f>COUNTIFS(No_Duplicates[МО], Levels_MO_S1[[#This Row],[Муниципалитет]], No_Duplicates[Знание], B$1)</f>
        <v>6</v>
      </c>
      <c r="C9" s="14">
        <f>COUNTIFS(No_Duplicates[МО], Levels_MO_S1[[#This Row],[Муниципалитет]], No_Duplicates[Знание], C$1)</f>
        <v>24</v>
      </c>
      <c r="D9" s="15">
        <f>COUNTIFS(No_Duplicates[МО], Levels_MO_S1[[#This Row],[Муниципалитет]], No_Duplicates[Знание], D$1)</f>
        <v>3</v>
      </c>
      <c r="E9" s="16">
        <f>COUNTIFS(No_Duplicates[МО], Levels_MO_S1[[#This Row],[Муниципалитет]], No_Duplicates[Знание], E$1)</f>
        <v>0</v>
      </c>
      <c r="F9" s="3" cm="1">
        <f t="array" ref="F9">ROW() - ROW(_xlfn.TAKE(Levels_MO_S1[], 1)) + 1</f>
        <v>8</v>
      </c>
      <c r="G9" s="1" t="s">
        <v>578</v>
      </c>
      <c r="H9" s="5">
        <f>SUM(Levels_MO_S1[[#This Row],[Высокий]:[Ниже базового]])</f>
        <v>33</v>
      </c>
      <c r="I9" s="17">
        <f>Levels_MO_S1[[#This Row],[Высокий]] / Levels_MO_S1[[#This Row],[Прошли]]</f>
        <v>0.18181818181818182</v>
      </c>
      <c r="J9" s="18">
        <f>Levels_MO_S1[[#This Row],[Средний]] / Levels_MO_S1[[#This Row],[Прошли]]</f>
        <v>0.72727272727272729</v>
      </c>
      <c r="K9" s="19">
        <f>Levels_MO_S1[[#This Row],[Базовый]] / Levels_MO_S1[[#This Row],[Прошли]]</f>
        <v>9.0909090909090912E-2</v>
      </c>
      <c r="L9" s="20">
        <f>Levels_MO_S1[[#This Row],[Ниже базового]] / Levels_MO_S1[[#This Row],[Прошли]]</f>
        <v>0</v>
      </c>
      <c r="M9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4.0909090909090908</v>
      </c>
      <c r="N9" s="21">
        <f>IF(Levels_MO_S1[[#This Row],[Общий уровень МО]] = "средний", Levels_MO_S1[[#This Row],[Общая оценка МО (от 2 до 5)]], NA())</f>
        <v>4.0909090909090908</v>
      </c>
      <c r="O9" s="21" t="e">
        <f>IF(Levels_MO_S1[[#This Row],[Общий уровень МО]] = "базовый", Levels_MO_S1[[#This Row],[Общая оценка МО (от 2 до 5)]], NA())</f>
        <v>#N/A</v>
      </c>
      <c r="P9" s="21" t="e">
        <f>IF(Levels_MO_S1[[#This Row],[Общий уровень МО]] = "ниже базового", Levels_MO_S1[[#This Row],[Общая оценка МО (от 2 до 5)]], NA())</f>
        <v>#N/A</v>
      </c>
      <c r="Q9" s="69" t="str" cm="1">
        <f t="array" ref="Q9">INDEX({"ниже базового","базовый","средний","высокий"}, ROUND(Levels_MO_S1[[#This Row],[Общая оценка МО (от 2 до 5)]], 0) - 1)</f>
        <v>средний</v>
      </c>
      <c r="R9" s="21"/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</row>
    <row r="10" spans="1:58" x14ac:dyDescent="0.25">
      <c r="A10" s="3">
        <v>32</v>
      </c>
      <c r="B10" s="13">
        <f>COUNTIFS(No_Duplicates[МО], Levels_MO_S1[[#This Row],[Муниципалитет]], No_Duplicates[Знание], B$1)</f>
        <v>6</v>
      </c>
      <c r="C10" s="14">
        <f>COUNTIFS(No_Duplicates[МО], Levels_MO_S1[[#This Row],[Муниципалитет]], No_Duplicates[Знание], C$1)</f>
        <v>17</v>
      </c>
      <c r="D10" s="15">
        <f>COUNTIFS(No_Duplicates[МО], Levels_MO_S1[[#This Row],[Муниципалитет]], No_Duplicates[Знание], D$1)</f>
        <v>2</v>
      </c>
      <c r="E10" s="16">
        <f>COUNTIFS(No_Duplicates[МО], Levels_MO_S1[[#This Row],[Муниципалитет]], No_Duplicates[Знание], E$1)</f>
        <v>1</v>
      </c>
      <c r="F10" s="3" cm="1">
        <f t="array" ref="F10">ROW() - ROW(_xlfn.TAKE(Levels_MO_S1[], 1)) + 1</f>
        <v>9</v>
      </c>
      <c r="G10" s="1" t="s">
        <v>433</v>
      </c>
      <c r="H10" s="5">
        <f>SUM(Levels_MO_S1[[#This Row],[Высокий]:[Ниже базового]])</f>
        <v>26</v>
      </c>
      <c r="I10" s="17">
        <f>Levels_MO_S1[[#This Row],[Высокий]] / Levels_MO_S1[[#This Row],[Прошли]]</f>
        <v>0.23076923076923078</v>
      </c>
      <c r="J10" s="18">
        <f>Levels_MO_S1[[#This Row],[Средний]] / Levels_MO_S1[[#This Row],[Прошли]]</f>
        <v>0.65384615384615385</v>
      </c>
      <c r="K10" s="19">
        <f>Levels_MO_S1[[#This Row],[Базовый]] / Levels_MO_S1[[#This Row],[Прошли]]</f>
        <v>7.6923076923076927E-2</v>
      </c>
      <c r="L10" s="20">
        <f>Levels_MO_S1[[#This Row],[Ниже базового]] / Levels_MO_S1[[#This Row],[Прошли]]</f>
        <v>3.8461538461538464E-2</v>
      </c>
      <c r="M10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4.0769230769230766</v>
      </c>
      <c r="N10" s="21">
        <f>IF(Levels_MO_S1[[#This Row],[Общий уровень МО]] = "средний", Levels_MO_S1[[#This Row],[Общая оценка МО (от 2 до 5)]], NA())</f>
        <v>4.0769230769230766</v>
      </c>
      <c r="O10" s="21" t="e">
        <f>IF(Levels_MO_S1[[#This Row],[Общий уровень МО]] = "базовый", Levels_MO_S1[[#This Row],[Общая оценка МО (от 2 до 5)]], NA())</f>
        <v>#N/A</v>
      </c>
      <c r="P10" s="21" t="e">
        <f>IF(Levels_MO_S1[[#This Row],[Общий уровень МО]] = "ниже базового", Levels_MO_S1[[#This Row],[Общая оценка МО (от 2 до 5)]], NA())</f>
        <v>#N/A</v>
      </c>
      <c r="Q10" s="69" t="str" cm="1">
        <f t="array" ref="Q10">INDEX({"ниже базового","базовый","средний","высокий"}, ROUND(Levels_MO_S1[[#This Row],[Общая оценка МО (от 2 до 5)]], 0) - 1)</f>
        <v>средний</v>
      </c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</row>
    <row r="11" spans="1:58" x14ac:dyDescent="0.25">
      <c r="A11" s="3">
        <v>19</v>
      </c>
      <c r="B11" s="13">
        <f>COUNTIFS(No_Duplicates[МО], Levels_MO_S1[[#This Row],[Муниципалитет]], No_Duplicates[Знание], B$1)</f>
        <v>6</v>
      </c>
      <c r="C11" s="14">
        <f>COUNTIFS(No_Duplicates[МО], Levels_MO_S1[[#This Row],[Муниципалитет]], No_Duplicates[Знание], C$1)</f>
        <v>10</v>
      </c>
      <c r="D11" s="15">
        <f>COUNTIFS(No_Duplicates[МО], Levels_MO_S1[[#This Row],[Муниципалитет]], No_Duplicates[Знание], D$1)</f>
        <v>5</v>
      </c>
      <c r="E11" s="16">
        <f>COUNTIFS(No_Duplicates[МО], Levels_MO_S1[[#This Row],[Муниципалитет]], No_Duplicates[Знание], E$1)</f>
        <v>0</v>
      </c>
      <c r="F11" s="3" cm="1">
        <f t="array" ref="F11">ROW() - ROW(_xlfn.TAKE(Levels_MO_S1[], 1)) + 1</f>
        <v>10</v>
      </c>
      <c r="G11" s="1" t="s">
        <v>110</v>
      </c>
      <c r="H11" s="5">
        <f>SUM(Levels_MO_S1[[#This Row],[Высокий]:[Ниже базового]])</f>
        <v>21</v>
      </c>
      <c r="I11" s="17">
        <f>Levels_MO_S1[[#This Row],[Высокий]] / Levels_MO_S1[[#This Row],[Прошли]]</f>
        <v>0.2857142857142857</v>
      </c>
      <c r="J11" s="18">
        <f>Levels_MO_S1[[#This Row],[Средний]] / Levels_MO_S1[[#This Row],[Прошли]]</f>
        <v>0.47619047619047616</v>
      </c>
      <c r="K11" s="19">
        <f>Levels_MO_S1[[#This Row],[Базовый]] / Levels_MO_S1[[#This Row],[Прошли]]</f>
        <v>0.23809523809523808</v>
      </c>
      <c r="L11" s="20">
        <f>Levels_MO_S1[[#This Row],[Ниже базового]] / Levels_MO_S1[[#This Row],[Прошли]]</f>
        <v>0</v>
      </c>
      <c r="M11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4.0476190476190474</v>
      </c>
      <c r="N11" s="21">
        <f>IF(Levels_MO_S1[[#This Row],[Общий уровень МО]] = "средний", Levels_MO_S1[[#This Row],[Общая оценка МО (от 2 до 5)]], NA())</f>
        <v>4.0476190476190474</v>
      </c>
      <c r="O11" s="21" t="e">
        <f>IF(Levels_MO_S1[[#This Row],[Общий уровень МО]] = "базовый", Levels_MO_S1[[#This Row],[Общая оценка МО (от 2 до 5)]], NA())</f>
        <v>#N/A</v>
      </c>
      <c r="P11" s="21" t="e">
        <f>IF(Levels_MO_S1[[#This Row],[Общий уровень МО]] = "ниже базового", Levels_MO_S1[[#This Row],[Общая оценка МО (от 2 до 5)]], NA())</f>
        <v>#N/A</v>
      </c>
      <c r="Q11" s="69" t="str" cm="1">
        <f t="array" ref="Q11">INDEX({"ниже базового","базовый","средний","высокий"}, ROUND(Levels_MO_S1[[#This Row],[Общая оценка МО (от 2 до 5)]], 0) - 1)</f>
        <v>средний</v>
      </c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</row>
    <row r="12" spans="1:58" x14ac:dyDescent="0.25">
      <c r="A12" s="3">
        <v>5</v>
      </c>
      <c r="B12" s="13">
        <f>COUNTIFS(No_Duplicates[МО], Levels_MO_S1[[#This Row],[Муниципалитет]], No_Duplicates[Знание], B$1)</f>
        <v>3</v>
      </c>
      <c r="C12" s="14">
        <f>COUNTIFS(No_Duplicates[МО], Levels_MO_S1[[#This Row],[Муниципалитет]], No_Duplicates[Знание], C$1)</f>
        <v>51</v>
      </c>
      <c r="D12" s="15">
        <f>COUNTIFS(No_Duplicates[МО], Levels_MO_S1[[#This Row],[Муниципалитет]], No_Duplicates[Знание], D$1)</f>
        <v>1</v>
      </c>
      <c r="E12" s="16">
        <f>COUNTIFS(No_Duplicates[МО], Levels_MO_S1[[#This Row],[Муниципалитет]], No_Duplicates[Знание], E$1)</f>
        <v>0</v>
      </c>
      <c r="F12" s="3" cm="1">
        <f t="array" ref="F12">ROW() - ROW(_xlfn.TAKE(Levels_MO_S1[], 1)) + 1</f>
        <v>11</v>
      </c>
      <c r="G12" s="1" t="s">
        <v>1136</v>
      </c>
      <c r="H12" s="5">
        <f>SUM(Levels_MO_S1[[#This Row],[Высокий]:[Ниже базового]])</f>
        <v>55</v>
      </c>
      <c r="I12" s="17">
        <f>Levels_MO_S1[[#This Row],[Высокий]] / Levels_MO_S1[[#This Row],[Прошли]]</f>
        <v>5.4545454545454543E-2</v>
      </c>
      <c r="J12" s="18">
        <f>Levels_MO_S1[[#This Row],[Средний]] / Levels_MO_S1[[#This Row],[Прошли]]</f>
        <v>0.92727272727272725</v>
      </c>
      <c r="K12" s="19">
        <f>Levels_MO_S1[[#This Row],[Базовый]] / Levels_MO_S1[[#This Row],[Прошли]]</f>
        <v>1.8181818181818181E-2</v>
      </c>
      <c r="L12" s="20">
        <f>Levels_MO_S1[[#This Row],[Ниже базового]] / Levels_MO_S1[[#This Row],[Прошли]]</f>
        <v>0</v>
      </c>
      <c r="M12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4.0363636363636362</v>
      </c>
      <c r="N12" s="21">
        <f>IF(Levels_MO_S1[[#This Row],[Общий уровень МО]] = "средний", Levels_MO_S1[[#This Row],[Общая оценка МО (от 2 до 5)]], NA())</f>
        <v>4.0363636363636362</v>
      </c>
      <c r="O12" s="21" t="e">
        <f>IF(Levels_MO_S1[[#This Row],[Общий уровень МО]] = "базовый", Levels_MO_S1[[#This Row],[Общая оценка МО (от 2 до 5)]], NA())</f>
        <v>#N/A</v>
      </c>
      <c r="P12" s="21" t="e">
        <f>IF(Levels_MO_S1[[#This Row],[Общий уровень МО]] = "ниже базового", Levels_MO_S1[[#This Row],[Общая оценка МО (от 2 до 5)]], NA())</f>
        <v>#N/A</v>
      </c>
      <c r="Q12" s="69" t="str" cm="1">
        <f t="array" ref="Q12">INDEX({"ниже базового","базовый","средний","высокий"}, ROUND(Levels_MO_S1[[#This Row],[Общая оценка МО (от 2 до 5)]], 0) - 1)</f>
        <v>средний</v>
      </c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</row>
    <row r="13" spans="1:58" x14ac:dyDescent="0.25">
      <c r="A13" s="3">
        <v>45</v>
      </c>
      <c r="B13" s="13">
        <f>COUNTIFS(No_Duplicates[МО], Levels_MO_S1[[#This Row],[Муниципалитет]], No_Duplicates[Знание], B$1)</f>
        <v>7</v>
      </c>
      <c r="C13" s="14">
        <f>COUNTIFS(No_Duplicates[МО], Levels_MO_S1[[#This Row],[Муниципалитет]], No_Duplicates[Знание], C$1)</f>
        <v>16</v>
      </c>
      <c r="D13" s="15">
        <f>COUNTIFS(No_Duplicates[МО], Levels_MO_S1[[#This Row],[Муниципалитет]], No_Duplicates[Знание], D$1)</f>
        <v>4</v>
      </c>
      <c r="E13" s="16">
        <f>COUNTIFS(No_Duplicates[МО], Levels_MO_S1[[#This Row],[Муниципалитет]], No_Duplicates[Знание], E$1)</f>
        <v>1</v>
      </c>
      <c r="F13" s="3" cm="1">
        <f t="array" ref="F13">ROW() - ROW(_xlfn.TAKE(Levels_MO_S1[], 1)) + 1</f>
        <v>12</v>
      </c>
      <c r="G13" s="1" t="s">
        <v>612</v>
      </c>
      <c r="H13" s="5">
        <f>SUM(Levels_MO_S1[[#This Row],[Высокий]:[Ниже базового]])</f>
        <v>28</v>
      </c>
      <c r="I13" s="17">
        <f>Levels_MO_S1[[#This Row],[Высокий]] / Levels_MO_S1[[#This Row],[Прошли]]</f>
        <v>0.25</v>
      </c>
      <c r="J13" s="18">
        <f>Levels_MO_S1[[#This Row],[Средний]] / Levels_MO_S1[[#This Row],[Прошли]]</f>
        <v>0.5714285714285714</v>
      </c>
      <c r="K13" s="19">
        <f>Levels_MO_S1[[#This Row],[Базовый]] / Levels_MO_S1[[#This Row],[Прошли]]</f>
        <v>0.14285714285714285</v>
      </c>
      <c r="L13" s="20">
        <f>Levels_MO_S1[[#This Row],[Ниже базового]] / Levels_MO_S1[[#This Row],[Прошли]]</f>
        <v>3.5714285714285712E-2</v>
      </c>
      <c r="M13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4.0357142857142856</v>
      </c>
      <c r="N13" s="21">
        <f>IF(Levels_MO_S1[[#This Row],[Общий уровень МО]] = "средний", Levels_MO_S1[[#This Row],[Общая оценка МО (от 2 до 5)]], NA())</f>
        <v>4.0357142857142856</v>
      </c>
      <c r="O13" s="21" t="e">
        <f>IF(Levels_MO_S1[[#This Row],[Общий уровень МО]] = "базовый", Levels_MO_S1[[#This Row],[Общая оценка МО (от 2 до 5)]], NA())</f>
        <v>#N/A</v>
      </c>
      <c r="P13" s="21" t="e">
        <f>IF(Levels_MO_S1[[#This Row],[Общий уровень МО]] = "ниже базового", Levels_MO_S1[[#This Row],[Общая оценка МО (от 2 до 5)]], NA())</f>
        <v>#N/A</v>
      </c>
      <c r="Q13" s="69" t="str" cm="1">
        <f t="array" ref="Q13">INDEX({"ниже базового","базовый","средний","высокий"}, ROUND(Levels_MO_S1[[#This Row],[Общая оценка МО (от 2 до 5)]], 0) - 1)</f>
        <v>средний</v>
      </c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58" x14ac:dyDescent="0.25">
      <c r="A14" s="3">
        <v>2</v>
      </c>
      <c r="B14" s="13">
        <f>COUNTIFS(No_Duplicates[МО], Levels_MO_S1[[#This Row],[Муниципалитет]], No_Duplicates[Знание], B$1)</f>
        <v>1</v>
      </c>
      <c r="C14" s="14">
        <f>COUNTIFS(No_Duplicates[МО], Levels_MO_S1[[#This Row],[Муниципалитет]], No_Duplicates[Знание], C$1)</f>
        <v>6</v>
      </c>
      <c r="D14" s="15">
        <f>COUNTIFS(No_Duplicates[МО], Levels_MO_S1[[#This Row],[Муниципалитет]], No_Duplicates[Знание], D$1)</f>
        <v>1</v>
      </c>
      <c r="E14" s="16">
        <f>COUNTIFS(No_Duplicates[МО], Levels_MO_S1[[#This Row],[Муниципалитет]], No_Duplicates[Знание], E$1)</f>
        <v>0</v>
      </c>
      <c r="F14" s="3" cm="1">
        <f t="array" ref="F14">ROW() - ROW(_xlfn.TAKE(Levels_MO_S1[], 1)) + 1</f>
        <v>13</v>
      </c>
      <c r="G14" s="1" t="s">
        <v>745</v>
      </c>
      <c r="H14" s="5">
        <f>SUM(Levels_MO_S1[[#This Row],[Высокий]:[Ниже базового]])</f>
        <v>8</v>
      </c>
      <c r="I14" s="17">
        <f>Levels_MO_S1[[#This Row],[Высокий]] / Levels_MO_S1[[#This Row],[Прошли]]</f>
        <v>0.125</v>
      </c>
      <c r="J14" s="18">
        <f>Levels_MO_S1[[#This Row],[Средний]] / Levels_MO_S1[[#This Row],[Прошли]]</f>
        <v>0.75</v>
      </c>
      <c r="K14" s="19">
        <f>Levels_MO_S1[[#This Row],[Базовый]] / Levels_MO_S1[[#This Row],[Прошли]]</f>
        <v>0.125</v>
      </c>
      <c r="L14" s="20">
        <f>Levels_MO_S1[[#This Row],[Ниже базового]] / Levels_MO_S1[[#This Row],[Прошли]]</f>
        <v>0</v>
      </c>
      <c r="M14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4</v>
      </c>
      <c r="N14" s="21">
        <f>IF(Levels_MO_S1[[#This Row],[Общий уровень МО]] = "средний", Levels_MO_S1[[#This Row],[Общая оценка МО (от 2 до 5)]], NA())</f>
        <v>4</v>
      </c>
      <c r="O14" s="21" t="e">
        <f>IF(Levels_MO_S1[[#This Row],[Общий уровень МО]] = "базовый", Levels_MO_S1[[#This Row],[Общая оценка МО (от 2 до 5)]], NA())</f>
        <v>#N/A</v>
      </c>
      <c r="P14" s="21" t="e">
        <f>IF(Levels_MO_S1[[#This Row],[Общий уровень МО]] = "ниже базового", Levels_MO_S1[[#This Row],[Общая оценка МО (от 2 до 5)]], NA())</f>
        <v>#N/A</v>
      </c>
      <c r="Q14" s="69" t="str" cm="1">
        <f t="array" ref="Q14">INDEX({"ниже базового","базовый","средний","высокий"}, ROUND(Levels_MO_S1[[#This Row],[Общая оценка МО (от 2 до 5)]], 0) - 1)</f>
        <v>средний</v>
      </c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</row>
    <row r="15" spans="1:58" x14ac:dyDescent="0.25">
      <c r="A15" s="3">
        <v>15</v>
      </c>
      <c r="B15" s="13">
        <f>COUNTIFS(No_Duplicates[МО], Levels_MO_S1[[#This Row],[Муниципалитет]], No_Duplicates[Знание], B$1)</f>
        <v>2</v>
      </c>
      <c r="C15" s="14">
        <f>COUNTIFS(No_Duplicates[МО], Levels_MO_S1[[#This Row],[Муниципалитет]], No_Duplicates[Знание], C$1)</f>
        <v>20</v>
      </c>
      <c r="D15" s="15">
        <f>COUNTIFS(No_Duplicates[МО], Levels_MO_S1[[#This Row],[Муниципалитет]], No_Duplicates[Знание], D$1)</f>
        <v>2</v>
      </c>
      <c r="E15" s="16">
        <f>COUNTIFS(No_Duplicates[МО], Levels_MO_S1[[#This Row],[Муниципалитет]], No_Duplicates[Знание], E$1)</f>
        <v>0</v>
      </c>
      <c r="F15" s="3" cm="1">
        <f t="array" ref="F15">ROW() - ROW(_xlfn.TAKE(Levels_MO_S1[], 1)) + 1</f>
        <v>14</v>
      </c>
      <c r="G15" s="1" t="s">
        <v>226</v>
      </c>
      <c r="H15" s="5">
        <f>SUM(Levels_MO_S1[[#This Row],[Высокий]:[Ниже базового]])</f>
        <v>24</v>
      </c>
      <c r="I15" s="17">
        <f>Levels_MO_S1[[#This Row],[Высокий]] / Levels_MO_S1[[#This Row],[Прошли]]</f>
        <v>8.3333333333333329E-2</v>
      </c>
      <c r="J15" s="18">
        <f>Levels_MO_S1[[#This Row],[Средний]] / Levels_MO_S1[[#This Row],[Прошли]]</f>
        <v>0.83333333333333337</v>
      </c>
      <c r="K15" s="19">
        <f>Levels_MO_S1[[#This Row],[Базовый]] / Levels_MO_S1[[#This Row],[Прошли]]</f>
        <v>8.3333333333333329E-2</v>
      </c>
      <c r="L15" s="20">
        <f>Levels_MO_S1[[#This Row],[Ниже базового]] / Levels_MO_S1[[#This Row],[Прошли]]</f>
        <v>0</v>
      </c>
      <c r="M15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4</v>
      </c>
      <c r="N15" s="21">
        <f>IF(Levels_MO_S1[[#This Row],[Общий уровень МО]] = "средний", Levels_MO_S1[[#This Row],[Общая оценка МО (от 2 до 5)]], NA())</f>
        <v>4</v>
      </c>
      <c r="O15" s="21" t="e">
        <f>IF(Levels_MO_S1[[#This Row],[Общий уровень МО]] = "базовый", Levels_MO_S1[[#This Row],[Общая оценка МО (от 2 до 5)]], NA())</f>
        <v>#N/A</v>
      </c>
      <c r="P15" s="21" t="e">
        <f>IF(Levels_MO_S1[[#This Row],[Общий уровень МО]] = "ниже базового", Levels_MO_S1[[#This Row],[Общая оценка МО (от 2 до 5)]], NA())</f>
        <v>#N/A</v>
      </c>
      <c r="Q15" s="69" t="str" cm="1">
        <f t="array" ref="Q15">INDEX({"ниже базового","базовый","средний","высокий"}, ROUND(Levels_MO_S1[[#This Row],[Общая оценка МО (от 2 до 5)]], 0) - 1)</f>
        <v>средний</v>
      </c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</row>
    <row r="16" spans="1:58" x14ac:dyDescent="0.25">
      <c r="A16" s="3">
        <v>51</v>
      </c>
      <c r="B16" s="13">
        <f>COUNTIFS(No_Duplicates[МО], Levels_MO_S1[[#This Row],[Муниципалитет]], No_Duplicates[Знание], B$1)</f>
        <v>3</v>
      </c>
      <c r="C16" s="14">
        <f>COUNTIFS(No_Duplicates[МО], Levels_MO_S1[[#This Row],[Муниципалитет]], No_Duplicates[Знание], C$1)</f>
        <v>9</v>
      </c>
      <c r="D16" s="15">
        <f>COUNTIFS(No_Duplicates[МО], Levels_MO_S1[[#This Row],[Муниципалитет]], No_Duplicates[Знание], D$1)</f>
        <v>3</v>
      </c>
      <c r="E16" s="16">
        <f>COUNTIFS(No_Duplicates[МО], Levels_MO_S1[[#This Row],[Муниципалитет]], No_Duplicates[Знание], E$1)</f>
        <v>0</v>
      </c>
      <c r="F16" s="3" cm="1">
        <f t="array" ref="F16">ROW() - ROW(_xlfn.TAKE(Levels_MO_S1[], 1)) + 1</f>
        <v>15</v>
      </c>
      <c r="G16" s="1" t="s">
        <v>779</v>
      </c>
      <c r="H16" s="5">
        <f>SUM(Levels_MO_S1[[#This Row],[Высокий]:[Ниже базового]])</f>
        <v>15</v>
      </c>
      <c r="I16" s="17">
        <f>Levels_MO_S1[[#This Row],[Высокий]] / Levels_MO_S1[[#This Row],[Прошли]]</f>
        <v>0.2</v>
      </c>
      <c r="J16" s="18">
        <f>Levels_MO_S1[[#This Row],[Средний]] / Levels_MO_S1[[#This Row],[Прошли]]</f>
        <v>0.6</v>
      </c>
      <c r="K16" s="19">
        <f>Levels_MO_S1[[#This Row],[Базовый]] / Levels_MO_S1[[#This Row],[Прошли]]</f>
        <v>0.2</v>
      </c>
      <c r="L16" s="20">
        <f>Levels_MO_S1[[#This Row],[Ниже базового]] / Levels_MO_S1[[#This Row],[Прошли]]</f>
        <v>0</v>
      </c>
      <c r="M16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4</v>
      </c>
      <c r="N16" s="21">
        <f>IF(Levels_MO_S1[[#This Row],[Общий уровень МО]] = "средний", Levels_MO_S1[[#This Row],[Общая оценка МО (от 2 до 5)]], NA())</f>
        <v>4</v>
      </c>
      <c r="O16" s="21" t="e">
        <f>IF(Levels_MO_S1[[#This Row],[Общий уровень МО]] = "базовый", Levels_MO_S1[[#This Row],[Общая оценка МО (от 2 до 5)]], NA())</f>
        <v>#N/A</v>
      </c>
      <c r="P16" s="21" t="e">
        <f>IF(Levels_MO_S1[[#This Row],[Общий уровень МО]] = "ниже базового", Levels_MO_S1[[#This Row],[Общая оценка МО (от 2 до 5)]], NA())</f>
        <v>#N/A</v>
      </c>
      <c r="Q16" s="69" t="str" cm="1">
        <f t="array" ref="Q16">INDEX({"ниже базового","базовый","средний","высокий"}, ROUND(Levels_MO_S1[[#This Row],[Общая оценка МО (от 2 до 5)]], 0) - 1)</f>
        <v>средний</v>
      </c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</row>
    <row r="17" spans="1:30" x14ac:dyDescent="0.25">
      <c r="A17" s="3">
        <v>16</v>
      </c>
      <c r="B17" s="13">
        <f>COUNTIFS(No_Duplicates[МО], Levels_MO_S1[[#This Row],[Муниципалитет]], No_Duplicates[Знание], B$1)</f>
        <v>1</v>
      </c>
      <c r="C17" s="14">
        <f>COUNTIFS(No_Duplicates[МО], Levels_MO_S1[[#This Row],[Муниципалитет]], No_Duplicates[Знание], C$1)</f>
        <v>16</v>
      </c>
      <c r="D17" s="15">
        <f>COUNTIFS(No_Duplicates[МО], Levels_MO_S1[[#This Row],[Муниципалитет]], No_Duplicates[Знание], D$1)</f>
        <v>1</v>
      </c>
      <c r="E17" s="16">
        <f>COUNTIFS(No_Duplicates[МО], Levels_MO_S1[[#This Row],[Муниципалитет]], No_Duplicates[Знание], E$1)</f>
        <v>0</v>
      </c>
      <c r="F17" s="3" cm="1">
        <f t="array" ref="F17">ROW() - ROW(_xlfn.TAKE(Levels_MO_S1[], 1)) + 1</f>
        <v>16</v>
      </c>
      <c r="G17" s="1" t="s">
        <v>1074</v>
      </c>
      <c r="H17" s="5">
        <f>SUM(Levels_MO_S1[[#This Row],[Высокий]:[Ниже базового]])</f>
        <v>18</v>
      </c>
      <c r="I17" s="17">
        <f>Levels_MO_S1[[#This Row],[Высокий]] / Levels_MO_S1[[#This Row],[Прошли]]</f>
        <v>5.5555555555555552E-2</v>
      </c>
      <c r="J17" s="18">
        <f>Levels_MO_S1[[#This Row],[Средний]] / Levels_MO_S1[[#This Row],[Прошли]]</f>
        <v>0.88888888888888884</v>
      </c>
      <c r="K17" s="19">
        <f>Levels_MO_S1[[#This Row],[Базовый]] / Levels_MO_S1[[#This Row],[Прошли]]</f>
        <v>5.5555555555555552E-2</v>
      </c>
      <c r="L17" s="20">
        <f>Levels_MO_S1[[#This Row],[Ниже базового]] / Levels_MO_S1[[#This Row],[Прошли]]</f>
        <v>0</v>
      </c>
      <c r="M17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4</v>
      </c>
      <c r="N17" s="21">
        <f>IF(Levels_MO_S1[[#This Row],[Общий уровень МО]] = "средний", Levels_MO_S1[[#This Row],[Общая оценка МО (от 2 до 5)]], NA())</f>
        <v>4</v>
      </c>
      <c r="O17" s="21" t="e">
        <f>IF(Levels_MO_S1[[#This Row],[Общий уровень МО]] = "базовый", Levels_MO_S1[[#This Row],[Общая оценка МО (от 2 до 5)]], NA())</f>
        <v>#N/A</v>
      </c>
      <c r="P17" s="21" t="e">
        <f>IF(Levels_MO_S1[[#This Row],[Общий уровень МО]] = "ниже базового", Levels_MO_S1[[#This Row],[Общая оценка МО (от 2 до 5)]], NA())</f>
        <v>#N/A</v>
      </c>
      <c r="Q17" s="69" t="str" cm="1">
        <f t="array" ref="Q17">INDEX({"ниже базового","базовый","средний","высокий"}, ROUND(Levels_MO_S1[[#This Row],[Общая оценка МО (от 2 до 5)]], 0) - 1)</f>
        <v>средний</v>
      </c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</row>
    <row r="18" spans="1:30" x14ac:dyDescent="0.25">
      <c r="A18" s="3">
        <v>14</v>
      </c>
      <c r="B18" s="13">
        <f>COUNTIFS(No_Duplicates[МО], Levels_MO_S1[[#This Row],[Муниципалитет]], No_Duplicates[Знание], B$1)</f>
        <v>2</v>
      </c>
      <c r="C18" s="14">
        <f>COUNTIFS(No_Duplicates[МО], Levels_MO_S1[[#This Row],[Муниципалитет]], No_Duplicates[Знание], C$1)</f>
        <v>5</v>
      </c>
      <c r="D18" s="15">
        <f>COUNTIFS(No_Duplicates[МО], Levels_MO_S1[[#This Row],[Муниципалитет]], No_Duplicates[Знание], D$1)</f>
        <v>0</v>
      </c>
      <c r="E18" s="16">
        <f>COUNTIFS(No_Duplicates[МО], Levels_MO_S1[[#This Row],[Муниципалитет]], No_Duplicates[Знание], E$1)</f>
        <v>1</v>
      </c>
      <c r="F18" s="3" cm="1">
        <f t="array" ref="F18">ROW() - ROW(_xlfn.TAKE(Levels_MO_S1[], 1)) + 1</f>
        <v>17</v>
      </c>
      <c r="G18" s="1" t="s">
        <v>252</v>
      </c>
      <c r="H18" s="5">
        <f>SUM(Levels_MO_S1[[#This Row],[Высокий]:[Ниже базового]])</f>
        <v>8</v>
      </c>
      <c r="I18" s="17">
        <f>Levels_MO_S1[[#This Row],[Высокий]] / Levels_MO_S1[[#This Row],[Прошли]]</f>
        <v>0.25</v>
      </c>
      <c r="J18" s="18">
        <f>Levels_MO_S1[[#This Row],[Средний]] / Levels_MO_S1[[#This Row],[Прошли]]</f>
        <v>0.625</v>
      </c>
      <c r="K18" s="19">
        <f>Levels_MO_S1[[#This Row],[Базовый]] / Levels_MO_S1[[#This Row],[Прошли]]</f>
        <v>0</v>
      </c>
      <c r="L18" s="20">
        <f>Levels_MO_S1[[#This Row],[Ниже базового]] / Levels_MO_S1[[#This Row],[Прошли]]</f>
        <v>0.125</v>
      </c>
      <c r="M18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4</v>
      </c>
      <c r="N18" s="21">
        <f>IF(Levels_MO_S1[[#This Row],[Общий уровень МО]] = "средний", Levels_MO_S1[[#This Row],[Общая оценка МО (от 2 до 5)]], NA())</f>
        <v>4</v>
      </c>
      <c r="O18" s="21" t="e">
        <f>IF(Levels_MO_S1[[#This Row],[Общий уровень МО]] = "базовый", Levels_MO_S1[[#This Row],[Общая оценка МО (от 2 до 5)]], NA())</f>
        <v>#N/A</v>
      </c>
      <c r="P18" s="21" t="e">
        <f>IF(Levels_MO_S1[[#This Row],[Общий уровень МО]] = "ниже базового", Levels_MO_S1[[#This Row],[Общая оценка МО (от 2 до 5)]], NA())</f>
        <v>#N/A</v>
      </c>
      <c r="Q18" s="69" t="str" cm="1">
        <f t="array" ref="Q18">INDEX({"ниже базового","базовый","средний","высокий"}, ROUND(Levels_MO_S1[[#This Row],[Общая оценка МО (от 2 до 5)]], 0) - 1)</f>
        <v>средний</v>
      </c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</row>
    <row r="19" spans="1:30" x14ac:dyDescent="0.25">
      <c r="A19" s="3">
        <v>11</v>
      </c>
      <c r="B19" s="13">
        <f>COUNTIFS(No_Duplicates[МО], Levels_MO_S1[[#This Row],[Муниципалитет]], No_Duplicates[Знание], B$1)</f>
        <v>4</v>
      </c>
      <c r="C19" s="14">
        <f>COUNTIFS(No_Duplicates[МО], Levels_MO_S1[[#This Row],[Муниципалитет]], No_Duplicates[Знание], C$1)</f>
        <v>17</v>
      </c>
      <c r="D19" s="15">
        <f>COUNTIFS(No_Duplicates[МО], Levels_MO_S1[[#This Row],[Муниципалитет]], No_Duplicates[Знание], D$1)</f>
        <v>0</v>
      </c>
      <c r="E19" s="16">
        <f>COUNTIFS(No_Duplicates[МО], Levels_MO_S1[[#This Row],[Муниципалитет]], No_Duplicates[Знание], E$1)</f>
        <v>2</v>
      </c>
      <c r="F19" s="3" cm="1">
        <f t="array" ref="F19">ROW() - ROW(_xlfn.TAKE(Levels_MO_S1[], 1)) + 1</f>
        <v>18</v>
      </c>
      <c r="G19" s="1" t="s">
        <v>925</v>
      </c>
      <c r="H19" s="5">
        <f>SUM(Levels_MO_S1[[#This Row],[Высокий]:[Ниже базового]])</f>
        <v>23</v>
      </c>
      <c r="I19" s="17">
        <f>Levels_MO_S1[[#This Row],[Высокий]] / Levels_MO_S1[[#This Row],[Прошли]]</f>
        <v>0.17391304347826086</v>
      </c>
      <c r="J19" s="18">
        <f>Levels_MO_S1[[#This Row],[Средний]] / Levels_MO_S1[[#This Row],[Прошли]]</f>
        <v>0.73913043478260865</v>
      </c>
      <c r="K19" s="19">
        <f>Levels_MO_S1[[#This Row],[Базовый]] / Levels_MO_S1[[#This Row],[Прошли]]</f>
        <v>0</v>
      </c>
      <c r="L19" s="20">
        <f>Levels_MO_S1[[#This Row],[Ниже базового]] / Levels_MO_S1[[#This Row],[Прошли]]</f>
        <v>8.6956521739130432E-2</v>
      </c>
      <c r="M19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4</v>
      </c>
      <c r="N19" s="21">
        <f>IF(Levels_MO_S1[[#This Row],[Общий уровень МО]] = "средний", Levels_MO_S1[[#This Row],[Общая оценка МО (от 2 до 5)]], NA())</f>
        <v>4</v>
      </c>
      <c r="O19" s="21" t="e">
        <f>IF(Levels_MO_S1[[#This Row],[Общий уровень МО]] = "базовый", Levels_MO_S1[[#This Row],[Общая оценка МО (от 2 до 5)]], NA())</f>
        <v>#N/A</v>
      </c>
      <c r="P19" s="21" t="e">
        <f>IF(Levels_MO_S1[[#This Row],[Общий уровень МО]] = "ниже базового", Levels_MO_S1[[#This Row],[Общая оценка МО (от 2 до 5)]], NA())</f>
        <v>#N/A</v>
      </c>
      <c r="Q19" s="69" t="str" cm="1">
        <f t="array" ref="Q19">INDEX({"ниже базового","базовый","средний","высокий"}, ROUND(Levels_MO_S1[[#This Row],[Общая оценка МО (от 2 до 5)]], 0) - 1)</f>
        <v>средний</v>
      </c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</row>
    <row r="20" spans="1:30" x14ac:dyDescent="0.25">
      <c r="A20" s="3">
        <v>1</v>
      </c>
      <c r="B20" s="13">
        <f>COUNTIFS(No_Duplicates[МО], Levels_MO_S1[[#This Row],[Муниципалитет]], No_Duplicates[Знание], B$1)</f>
        <v>3</v>
      </c>
      <c r="C20" s="14">
        <f>COUNTIFS(No_Duplicates[МО], Levels_MO_S1[[#This Row],[Муниципалитет]], No_Duplicates[Знание], C$1)</f>
        <v>4</v>
      </c>
      <c r="D20" s="15">
        <f>COUNTIFS(No_Duplicates[МО], Levels_MO_S1[[#This Row],[Муниципалитет]], No_Duplicates[Знание], D$1)</f>
        <v>3</v>
      </c>
      <c r="E20" s="16">
        <f>COUNTIFS(No_Duplicates[МО], Levels_MO_S1[[#This Row],[Муниципалитет]], No_Duplicates[Знание], E$1)</f>
        <v>0</v>
      </c>
      <c r="F20" s="3" cm="1">
        <f t="array" ref="F20">ROW() - ROW(_xlfn.TAKE(Levels_MO_S1[], 1)) + 1</f>
        <v>19</v>
      </c>
      <c r="G20" s="1" t="s">
        <v>402</v>
      </c>
      <c r="H20" s="5">
        <f>SUM(Levels_MO_S1[[#This Row],[Высокий]:[Ниже базового]])</f>
        <v>10</v>
      </c>
      <c r="I20" s="17">
        <f>Levels_MO_S1[[#This Row],[Высокий]] / Levels_MO_S1[[#This Row],[Прошли]]</f>
        <v>0.3</v>
      </c>
      <c r="J20" s="18">
        <f>Levels_MO_S1[[#This Row],[Средний]] / Levels_MO_S1[[#This Row],[Прошли]]</f>
        <v>0.4</v>
      </c>
      <c r="K20" s="19">
        <f>Levels_MO_S1[[#This Row],[Базовый]] / Levels_MO_S1[[#This Row],[Прошли]]</f>
        <v>0.3</v>
      </c>
      <c r="L20" s="20">
        <f>Levels_MO_S1[[#This Row],[Ниже базового]] / Levels_MO_S1[[#This Row],[Прошли]]</f>
        <v>0</v>
      </c>
      <c r="M20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4</v>
      </c>
      <c r="N20" s="21">
        <f>IF(Levels_MO_S1[[#This Row],[Общий уровень МО]] = "средний", Levels_MO_S1[[#This Row],[Общая оценка МО (от 2 до 5)]], NA())</f>
        <v>4</v>
      </c>
      <c r="O20" s="21" t="e">
        <f>IF(Levels_MO_S1[[#This Row],[Общий уровень МО]] = "базовый", Levels_MO_S1[[#This Row],[Общая оценка МО (от 2 до 5)]], NA())</f>
        <v>#N/A</v>
      </c>
      <c r="P20" s="21" t="e">
        <f>IF(Levels_MO_S1[[#This Row],[Общий уровень МО]] = "ниже базового", Levels_MO_S1[[#This Row],[Общая оценка МО (от 2 до 5)]], NA())</f>
        <v>#N/A</v>
      </c>
      <c r="Q20" s="69" t="str" cm="1">
        <f t="array" ref="Q20">INDEX({"ниже базового","базовый","средний","высокий"}, ROUND(Levels_MO_S1[[#This Row],[Общая оценка МО (от 2 до 5)]], 0) - 1)</f>
        <v>средний</v>
      </c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</row>
    <row r="21" spans="1:30" x14ac:dyDescent="0.25">
      <c r="A21" s="3">
        <v>7</v>
      </c>
      <c r="B21" s="13">
        <f>COUNTIFS(No_Duplicates[МО], Levels_MO_S1[[#This Row],[Муниципалитет]], No_Duplicates[Знание], B$1)</f>
        <v>4</v>
      </c>
      <c r="C21" s="14">
        <f>COUNTIFS(No_Duplicates[МО], Levels_MO_S1[[#This Row],[Муниципалитет]], No_Duplicates[Знание], C$1)</f>
        <v>37</v>
      </c>
      <c r="D21" s="15">
        <f>COUNTIFS(No_Duplicates[МО], Levels_MO_S1[[#This Row],[Муниципалитет]], No_Duplicates[Знание], D$1)</f>
        <v>4</v>
      </c>
      <c r="E21" s="16">
        <f>COUNTIFS(No_Duplicates[МО], Levels_MO_S1[[#This Row],[Муниципалитет]], No_Duplicates[Знание], E$1)</f>
        <v>0</v>
      </c>
      <c r="F21" s="3" cm="1">
        <f t="array" ref="F21">ROW() - ROW(_xlfn.TAKE(Levels_MO_S1[], 1)) + 1</f>
        <v>20</v>
      </c>
      <c r="G21" s="1" t="s">
        <v>505</v>
      </c>
      <c r="H21" s="5">
        <f>SUM(Levels_MO_S1[[#This Row],[Высокий]:[Ниже базового]])</f>
        <v>45</v>
      </c>
      <c r="I21" s="17">
        <f>Levels_MO_S1[[#This Row],[Высокий]] / Levels_MO_S1[[#This Row],[Прошли]]</f>
        <v>8.8888888888888892E-2</v>
      </c>
      <c r="J21" s="18">
        <f>Levels_MO_S1[[#This Row],[Средний]] / Levels_MO_S1[[#This Row],[Прошли]]</f>
        <v>0.82222222222222219</v>
      </c>
      <c r="K21" s="19">
        <f>Levels_MO_S1[[#This Row],[Базовый]] / Levels_MO_S1[[#This Row],[Прошли]]</f>
        <v>8.8888888888888892E-2</v>
      </c>
      <c r="L21" s="20">
        <f>Levels_MO_S1[[#This Row],[Ниже базового]] / Levels_MO_S1[[#This Row],[Прошли]]</f>
        <v>0</v>
      </c>
      <c r="M21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4</v>
      </c>
      <c r="N21" s="21">
        <f>IF(Levels_MO_S1[[#This Row],[Общий уровень МО]] = "средний", Levels_MO_S1[[#This Row],[Общая оценка МО (от 2 до 5)]], NA())</f>
        <v>4</v>
      </c>
      <c r="O21" s="21" t="e">
        <f>IF(Levels_MO_S1[[#This Row],[Общий уровень МО]] = "базовый", Levels_MO_S1[[#This Row],[Общая оценка МО (от 2 до 5)]], NA())</f>
        <v>#N/A</v>
      </c>
      <c r="P21" s="21" t="e">
        <f>IF(Levels_MO_S1[[#This Row],[Общий уровень МО]] = "ниже базового", Levels_MO_S1[[#This Row],[Общая оценка МО (от 2 до 5)]], NA())</f>
        <v>#N/A</v>
      </c>
      <c r="Q21" s="69" t="str" cm="1">
        <f t="array" ref="Q21">INDEX({"ниже базового","базовый","средний","высокий"}, ROUND(Levels_MO_S1[[#This Row],[Общая оценка МО (от 2 до 5)]], 0) - 1)</f>
        <v>средний</v>
      </c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</row>
    <row r="22" spans="1:30" x14ac:dyDescent="0.25">
      <c r="A22" s="3">
        <v>46</v>
      </c>
      <c r="B22" s="13">
        <f>COUNTIFS(No_Duplicates[МО], Levels_MO_S1[[#This Row],[Муниципалитет]], No_Duplicates[Знание], B$1)</f>
        <v>8</v>
      </c>
      <c r="C22" s="14">
        <f>COUNTIFS(No_Duplicates[МО], Levels_MO_S1[[#This Row],[Муниципалитет]], No_Duplicates[Знание], C$1)</f>
        <v>22</v>
      </c>
      <c r="D22" s="15">
        <f>COUNTIFS(No_Duplicates[МО], Levels_MO_S1[[#This Row],[Муниципалитет]], No_Duplicates[Знание], D$1)</f>
        <v>7</v>
      </c>
      <c r="E22" s="16">
        <f>COUNTIFS(No_Duplicates[МО], Levels_MO_S1[[#This Row],[Муниципалитет]], No_Duplicates[Знание], E$1)</f>
        <v>1</v>
      </c>
      <c r="F22" s="3" cm="1">
        <f t="array" ref="F22">ROW() - ROW(_xlfn.TAKE(Levels_MO_S1[], 1)) + 1</f>
        <v>21</v>
      </c>
      <c r="G22" s="1" t="s">
        <v>976</v>
      </c>
      <c r="H22" s="5">
        <f>SUM(Levels_MO_S1[[#This Row],[Высокий]:[Ниже базового]])</f>
        <v>38</v>
      </c>
      <c r="I22" s="17">
        <f>Levels_MO_S1[[#This Row],[Высокий]] / Levels_MO_S1[[#This Row],[Прошли]]</f>
        <v>0.21052631578947367</v>
      </c>
      <c r="J22" s="18">
        <f>Levels_MO_S1[[#This Row],[Средний]] / Levels_MO_S1[[#This Row],[Прошли]]</f>
        <v>0.57894736842105265</v>
      </c>
      <c r="K22" s="19">
        <f>Levels_MO_S1[[#This Row],[Базовый]] / Levels_MO_S1[[#This Row],[Прошли]]</f>
        <v>0.18421052631578946</v>
      </c>
      <c r="L22" s="20">
        <f>Levels_MO_S1[[#This Row],[Ниже базового]] / Levels_MO_S1[[#This Row],[Прошли]]</f>
        <v>2.6315789473684209E-2</v>
      </c>
      <c r="M22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3.9736842105263159</v>
      </c>
      <c r="N22" s="21">
        <f>IF(Levels_MO_S1[[#This Row],[Общий уровень МО]] = "средний", Levels_MO_S1[[#This Row],[Общая оценка МО (от 2 до 5)]], NA())</f>
        <v>3.9736842105263159</v>
      </c>
      <c r="O22" s="21" t="e">
        <f>IF(Levels_MO_S1[[#This Row],[Общий уровень МО]] = "базовый", Levels_MO_S1[[#This Row],[Общая оценка МО (от 2 до 5)]], NA())</f>
        <v>#N/A</v>
      </c>
      <c r="P22" s="21" t="e">
        <f>IF(Levels_MO_S1[[#This Row],[Общий уровень МО]] = "ниже базового", Levels_MO_S1[[#This Row],[Общая оценка МО (от 2 до 5)]], NA())</f>
        <v>#N/A</v>
      </c>
      <c r="Q22" s="69" t="str" cm="1">
        <f t="array" ref="Q22">INDEX({"ниже базового","базовый","средний","высокий"}, ROUND(Levels_MO_S1[[#This Row],[Общая оценка МО (от 2 до 5)]], 0) - 1)</f>
        <v>средний</v>
      </c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</row>
    <row r="23" spans="1:30" x14ac:dyDescent="0.25">
      <c r="A23" s="3">
        <v>40</v>
      </c>
      <c r="B23" s="13">
        <f>COUNTIFS(No_Duplicates[МО], Levels_MO_S1[[#This Row],[Муниципалитет]], No_Duplicates[Знание], B$1)</f>
        <v>5</v>
      </c>
      <c r="C23" s="14">
        <f>COUNTIFS(No_Duplicates[МО], Levels_MO_S1[[#This Row],[Муниципалитет]], No_Duplicates[Знание], C$1)</f>
        <v>21</v>
      </c>
      <c r="D23" s="15">
        <f>COUNTIFS(No_Duplicates[МО], Levels_MO_S1[[#This Row],[Муниципалитет]], No_Duplicates[Знание], D$1)</f>
        <v>6</v>
      </c>
      <c r="E23" s="16">
        <f>COUNTIFS(No_Duplicates[МО], Levels_MO_S1[[#This Row],[Муниципалитет]], No_Duplicates[Знание], E$1)</f>
        <v>0</v>
      </c>
      <c r="F23" s="3" cm="1">
        <f t="array" ref="F23">ROW() - ROW(_xlfn.TAKE(Levels_MO_S1[], 1)) + 1</f>
        <v>22</v>
      </c>
      <c r="G23" s="1" t="s">
        <v>835</v>
      </c>
      <c r="H23" s="5">
        <f>SUM(Levels_MO_S1[[#This Row],[Высокий]:[Ниже базового]])</f>
        <v>32</v>
      </c>
      <c r="I23" s="17">
        <f>Levels_MO_S1[[#This Row],[Высокий]] / Levels_MO_S1[[#This Row],[Прошли]]</f>
        <v>0.15625</v>
      </c>
      <c r="J23" s="18">
        <f>Levels_MO_S1[[#This Row],[Средний]] / Levels_MO_S1[[#This Row],[Прошли]]</f>
        <v>0.65625</v>
      </c>
      <c r="K23" s="19">
        <f>Levels_MO_S1[[#This Row],[Базовый]] / Levels_MO_S1[[#This Row],[Прошли]]</f>
        <v>0.1875</v>
      </c>
      <c r="L23" s="20">
        <f>Levels_MO_S1[[#This Row],[Ниже базового]] / Levels_MO_S1[[#This Row],[Прошли]]</f>
        <v>0</v>
      </c>
      <c r="M23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3.96875</v>
      </c>
      <c r="N23" s="21">
        <f>IF(Levels_MO_S1[[#This Row],[Общий уровень МО]] = "средний", Levels_MO_S1[[#This Row],[Общая оценка МО (от 2 до 5)]], NA())</f>
        <v>3.96875</v>
      </c>
      <c r="O23" s="21" t="e">
        <f>IF(Levels_MO_S1[[#This Row],[Общий уровень МО]] = "базовый", Levels_MO_S1[[#This Row],[Общая оценка МО (от 2 до 5)]], NA())</f>
        <v>#N/A</v>
      </c>
      <c r="P23" s="21" t="e">
        <f>IF(Levels_MO_S1[[#This Row],[Общий уровень МО]] = "ниже базового", Levels_MO_S1[[#This Row],[Общая оценка МО (от 2 до 5)]], NA())</f>
        <v>#N/A</v>
      </c>
      <c r="Q23" s="69" t="str" cm="1">
        <f t="array" ref="Q23">INDEX({"ниже базового","базовый","средний","высокий"}, ROUND(Levels_MO_S1[[#This Row],[Общая оценка МО (от 2 до 5)]], 0) - 1)</f>
        <v>средний</v>
      </c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</row>
    <row r="24" spans="1:30" x14ac:dyDescent="0.25">
      <c r="A24" s="3">
        <v>49</v>
      </c>
      <c r="B24" s="13">
        <f>COUNTIFS(No_Duplicates[МО], Levels_MO_S1[[#This Row],[Муниципалитет]], No_Duplicates[Знание], B$1)</f>
        <v>6</v>
      </c>
      <c r="C24" s="14">
        <f>COUNTIFS(No_Duplicates[МО], Levels_MO_S1[[#This Row],[Муниципалитет]], No_Duplicates[Знание], C$1)</f>
        <v>43</v>
      </c>
      <c r="D24" s="15">
        <f>COUNTIFS(No_Duplicates[МО], Levels_MO_S1[[#This Row],[Муниципалитет]], No_Duplicates[Знание], D$1)</f>
        <v>8</v>
      </c>
      <c r="E24" s="16">
        <f>COUNTIFS(No_Duplicates[МО], Levels_MO_S1[[#This Row],[Муниципалитет]], No_Duplicates[Знание], E$1)</f>
        <v>0</v>
      </c>
      <c r="F24" s="3" cm="1">
        <f t="array" ref="F24">ROW() - ROW(_xlfn.TAKE(Levels_MO_S1[], 1)) + 1</f>
        <v>23</v>
      </c>
      <c r="G24" s="1" t="s">
        <v>1016</v>
      </c>
      <c r="H24" s="5">
        <f>SUM(Levels_MO_S1[[#This Row],[Высокий]:[Ниже базового]])</f>
        <v>57</v>
      </c>
      <c r="I24" s="17">
        <f>Levels_MO_S1[[#This Row],[Высокий]] / Levels_MO_S1[[#This Row],[Прошли]]</f>
        <v>0.10526315789473684</v>
      </c>
      <c r="J24" s="18">
        <f>Levels_MO_S1[[#This Row],[Средний]] / Levels_MO_S1[[#This Row],[Прошли]]</f>
        <v>0.75438596491228072</v>
      </c>
      <c r="K24" s="19">
        <f>Levels_MO_S1[[#This Row],[Базовый]] / Levels_MO_S1[[#This Row],[Прошли]]</f>
        <v>0.14035087719298245</v>
      </c>
      <c r="L24" s="20">
        <f>Levels_MO_S1[[#This Row],[Ниже базового]] / Levels_MO_S1[[#This Row],[Прошли]]</f>
        <v>0</v>
      </c>
      <c r="M24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3.9649122807017543</v>
      </c>
      <c r="N24" s="21">
        <f>IF(Levels_MO_S1[[#This Row],[Общий уровень МО]] = "средний", Levels_MO_S1[[#This Row],[Общая оценка МО (от 2 до 5)]], NA())</f>
        <v>3.9649122807017543</v>
      </c>
      <c r="O24" s="21" t="e">
        <f>IF(Levels_MO_S1[[#This Row],[Общий уровень МО]] = "базовый", Levels_MO_S1[[#This Row],[Общая оценка МО (от 2 до 5)]], NA())</f>
        <v>#N/A</v>
      </c>
      <c r="P24" s="21" t="e">
        <f>IF(Levels_MO_S1[[#This Row],[Общий уровень МО]] = "ниже базового", Levels_MO_S1[[#This Row],[Общая оценка МО (от 2 до 5)]], NA())</f>
        <v>#N/A</v>
      </c>
      <c r="Q24" s="69" t="str" cm="1">
        <f t="array" ref="Q24">INDEX({"ниже базового","базовый","средний","высокий"}, ROUND(Levels_MO_S1[[#This Row],[Общая оценка МО (от 2 до 5)]], 0) - 1)</f>
        <v>средний</v>
      </c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</row>
    <row r="25" spans="1:30" x14ac:dyDescent="0.25">
      <c r="A25" s="3">
        <v>9</v>
      </c>
      <c r="B25" s="13">
        <f>COUNTIFS(No_Duplicates[МО], Levels_MO_S1[[#This Row],[Муниципалитет]], No_Duplicates[Знание], B$1)</f>
        <v>0</v>
      </c>
      <c r="C25" s="14">
        <f>COUNTIFS(No_Duplicates[МО], Levels_MO_S1[[#This Row],[Муниципалитет]], No_Duplicates[Знание], C$1)</f>
        <v>10</v>
      </c>
      <c r="D25" s="15">
        <f>COUNTIFS(No_Duplicates[МО], Levels_MO_S1[[#This Row],[Муниципалитет]], No_Duplicates[Знание], D$1)</f>
        <v>1</v>
      </c>
      <c r="E25" s="16">
        <f>COUNTIFS(No_Duplicates[МО], Levels_MO_S1[[#This Row],[Муниципалитет]], No_Duplicates[Знание], E$1)</f>
        <v>0</v>
      </c>
      <c r="F25" s="3" cm="1">
        <f t="array" ref="F25">ROW() - ROW(_xlfn.TAKE(Levels_MO_S1[], 1)) + 1</f>
        <v>24</v>
      </c>
      <c r="G25" s="1" t="s">
        <v>205</v>
      </c>
      <c r="H25" s="5">
        <f>SUM(Levels_MO_S1[[#This Row],[Высокий]:[Ниже базового]])</f>
        <v>11</v>
      </c>
      <c r="I25" s="17">
        <f>Levels_MO_S1[[#This Row],[Высокий]] / Levels_MO_S1[[#This Row],[Прошли]]</f>
        <v>0</v>
      </c>
      <c r="J25" s="18">
        <f>Levels_MO_S1[[#This Row],[Средний]] / Levels_MO_S1[[#This Row],[Прошли]]</f>
        <v>0.90909090909090906</v>
      </c>
      <c r="K25" s="19">
        <f>Levels_MO_S1[[#This Row],[Базовый]] / Levels_MO_S1[[#This Row],[Прошли]]</f>
        <v>9.0909090909090912E-2</v>
      </c>
      <c r="L25" s="20">
        <f>Levels_MO_S1[[#This Row],[Ниже базового]] / Levels_MO_S1[[#This Row],[Прошли]]</f>
        <v>0</v>
      </c>
      <c r="M25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3.9090909090909092</v>
      </c>
      <c r="N25" s="21">
        <f>IF(Levels_MO_S1[[#This Row],[Общий уровень МО]] = "средний", Levels_MO_S1[[#This Row],[Общая оценка МО (от 2 до 5)]], NA())</f>
        <v>3.9090909090909092</v>
      </c>
      <c r="O25" s="21" t="e">
        <f>IF(Levels_MO_S1[[#This Row],[Общий уровень МО]] = "базовый", Levels_MO_S1[[#This Row],[Общая оценка МО (от 2 до 5)]], NA())</f>
        <v>#N/A</v>
      </c>
      <c r="P25" s="21" t="e">
        <f>IF(Levels_MO_S1[[#This Row],[Общий уровень МО]] = "ниже базового", Levels_MO_S1[[#This Row],[Общая оценка МО (от 2 до 5)]], NA())</f>
        <v>#N/A</v>
      </c>
      <c r="Q25" s="69" t="str" cm="1">
        <f t="array" ref="Q25">INDEX({"ниже базового","базовый","средний","высокий"}, ROUND(Levels_MO_S1[[#This Row],[Общая оценка МО (от 2 до 5)]], 0) - 1)</f>
        <v>средний</v>
      </c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</row>
    <row r="26" spans="1:30" x14ac:dyDescent="0.25">
      <c r="A26" s="3">
        <v>37</v>
      </c>
      <c r="B26" s="13">
        <f>COUNTIFS(No_Duplicates[МО], Levels_MO_S1[[#This Row],[Муниципалитет]], No_Duplicates[Знание], B$1)</f>
        <v>4</v>
      </c>
      <c r="C26" s="14">
        <f>COUNTIFS(No_Duplicates[МО], Levels_MO_S1[[#This Row],[Муниципалитет]], No_Duplicates[Знание], C$1)</f>
        <v>12</v>
      </c>
      <c r="D26" s="15">
        <f>COUNTIFS(No_Duplicates[МО], Levels_MO_S1[[#This Row],[Муниципалитет]], No_Duplicates[Знание], D$1)</f>
        <v>5</v>
      </c>
      <c r="E26" s="16">
        <f>COUNTIFS(No_Duplicates[МО], Levels_MO_S1[[#This Row],[Муниципалитет]], No_Duplicates[Знание], E$1)</f>
        <v>1</v>
      </c>
      <c r="F26" s="3" cm="1">
        <f t="array" ref="F26">ROW() - ROW(_xlfn.TAKE(Levels_MO_S1[], 1)) + 1</f>
        <v>25</v>
      </c>
      <c r="G26" s="1" t="s">
        <v>1337</v>
      </c>
      <c r="H26" s="5">
        <f>SUM(Levels_MO_S1[[#This Row],[Высокий]:[Ниже базового]])</f>
        <v>22</v>
      </c>
      <c r="I26" s="17">
        <f>Levels_MO_S1[[#This Row],[Высокий]] / Levels_MO_S1[[#This Row],[Прошли]]</f>
        <v>0.18181818181818182</v>
      </c>
      <c r="J26" s="18">
        <f>Levels_MO_S1[[#This Row],[Средний]] / Levels_MO_S1[[#This Row],[Прошли]]</f>
        <v>0.54545454545454541</v>
      </c>
      <c r="K26" s="19">
        <f>Levels_MO_S1[[#This Row],[Базовый]] / Levels_MO_S1[[#This Row],[Прошли]]</f>
        <v>0.22727272727272727</v>
      </c>
      <c r="L26" s="20">
        <f>Levels_MO_S1[[#This Row],[Ниже базового]] / Levels_MO_S1[[#This Row],[Прошли]]</f>
        <v>4.5454545454545456E-2</v>
      </c>
      <c r="M26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3.8636363636363638</v>
      </c>
      <c r="N26" s="21">
        <f>IF(Levels_MO_S1[[#This Row],[Общий уровень МО]] = "средний", Levels_MO_S1[[#This Row],[Общая оценка МО (от 2 до 5)]], NA())</f>
        <v>3.8636363636363638</v>
      </c>
      <c r="O26" s="21" t="e">
        <f>IF(Levels_MO_S1[[#This Row],[Общий уровень МО]] = "базовый", Levels_MO_S1[[#This Row],[Общая оценка МО (от 2 до 5)]], NA())</f>
        <v>#N/A</v>
      </c>
      <c r="P26" s="21" t="e">
        <f>IF(Levels_MO_S1[[#This Row],[Общий уровень МО]] = "ниже базового", Levels_MO_S1[[#This Row],[Общая оценка МО (от 2 до 5)]], NA())</f>
        <v>#N/A</v>
      </c>
      <c r="Q26" s="69" t="str" cm="1">
        <f t="array" ref="Q26">INDEX({"ниже базового","базовый","средний","высокий"}, ROUND(Levels_MO_S1[[#This Row],[Общая оценка МО (от 2 до 5)]], 0) - 1)</f>
        <v>средний</v>
      </c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</row>
    <row r="27" spans="1:30" x14ac:dyDescent="0.25">
      <c r="A27" s="3">
        <v>16</v>
      </c>
      <c r="B27" s="13">
        <f>COUNTIFS(No_Duplicates[МО], Levels_MO_S1[[#This Row],[Муниципалитет]], No_Duplicates[Знание], B$1)</f>
        <v>0</v>
      </c>
      <c r="C27" s="14">
        <f>COUNTIFS(No_Duplicates[МО], Levels_MO_S1[[#This Row],[Муниципалитет]], No_Duplicates[Знание], C$1)</f>
        <v>6</v>
      </c>
      <c r="D27" s="15">
        <f>COUNTIFS(No_Duplicates[МО], Levels_MO_S1[[#This Row],[Муниципалитет]], No_Duplicates[Знание], D$1)</f>
        <v>1</v>
      </c>
      <c r="E27" s="16">
        <f>COUNTIFS(No_Duplicates[МО], Levels_MO_S1[[#This Row],[Муниципалитет]], No_Duplicates[Знание], E$1)</f>
        <v>0</v>
      </c>
      <c r="F27" s="3" cm="1">
        <f t="array" ref="F27">ROW() - ROW(_xlfn.TAKE(Levels_MO_S1[], 1)) + 1</f>
        <v>26</v>
      </c>
      <c r="G27" s="1" t="s">
        <v>132</v>
      </c>
      <c r="H27" s="5">
        <f>SUM(Levels_MO_S1[[#This Row],[Высокий]:[Ниже базового]])</f>
        <v>7</v>
      </c>
      <c r="I27" s="17">
        <f>Levels_MO_S1[[#This Row],[Высокий]] / Levels_MO_S1[[#This Row],[Прошли]]</f>
        <v>0</v>
      </c>
      <c r="J27" s="18">
        <f>Levels_MO_S1[[#This Row],[Средний]] / Levels_MO_S1[[#This Row],[Прошли]]</f>
        <v>0.8571428571428571</v>
      </c>
      <c r="K27" s="19">
        <f>Levels_MO_S1[[#This Row],[Базовый]] / Levels_MO_S1[[#This Row],[Прошли]]</f>
        <v>0.14285714285714285</v>
      </c>
      <c r="L27" s="20">
        <f>Levels_MO_S1[[#This Row],[Ниже базового]] / Levels_MO_S1[[#This Row],[Прошли]]</f>
        <v>0</v>
      </c>
      <c r="M27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3.8571428571428572</v>
      </c>
      <c r="N27" s="21">
        <f>IF(Levels_MO_S1[[#This Row],[Общий уровень МО]] = "средний", Levels_MO_S1[[#This Row],[Общая оценка МО (от 2 до 5)]], NA())</f>
        <v>3.8571428571428572</v>
      </c>
      <c r="O27" s="21" t="e">
        <f>IF(Levels_MO_S1[[#This Row],[Общий уровень МО]] = "базовый", Levels_MO_S1[[#This Row],[Общая оценка МО (от 2 до 5)]], NA())</f>
        <v>#N/A</v>
      </c>
      <c r="P27" s="21" t="e">
        <f>IF(Levels_MO_S1[[#This Row],[Общий уровень МО]] = "ниже базового", Levels_MO_S1[[#This Row],[Общая оценка МО (от 2 до 5)]], NA())</f>
        <v>#N/A</v>
      </c>
      <c r="Q27" s="69" t="str" cm="1">
        <f t="array" ref="Q27">INDEX({"ниже базового","базовый","средний","высокий"}, ROUND(Levels_MO_S1[[#This Row],[Общая оценка МО (от 2 до 5)]], 0) - 1)</f>
        <v>средний</v>
      </c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</row>
    <row r="28" spans="1:30" x14ac:dyDescent="0.25">
      <c r="A28" s="3">
        <v>39</v>
      </c>
      <c r="B28" s="13">
        <f>COUNTIFS(No_Duplicates[МО], Levels_MO_S1[[#This Row],[Муниципалитет]], No_Duplicates[Знание], B$1)</f>
        <v>8</v>
      </c>
      <c r="C28" s="14">
        <f>COUNTIFS(No_Duplicates[МО], Levels_MO_S1[[#This Row],[Муниципалитет]], No_Duplicates[Знание], C$1)</f>
        <v>20</v>
      </c>
      <c r="D28" s="15">
        <f>COUNTIFS(No_Duplicates[МО], Levels_MO_S1[[#This Row],[Муниципалитет]], No_Duplicates[Знание], D$1)</f>
        <v>15</v>
      </c>
      <c r="E28" s="16">
        <f>COUNTIFS(No_Duplicates[МО], Levels_MO_S1[[#This Row],[Муниципалитет]], No_Duplicates[Знание], E$1)</f>
        <v>0</v>
      </c>
      <c r="F28" s="3" cm="1">
        <f t="array" ref="F28">ROW() - ROW(_xlfn.TAKE(Levels_MO_S1[], 1)) + 1</f>
        <v>27</v>
      </c>
      <c r="G28" s="1" t="s">
        <v>460</v>
      </c>
      <c r="H28" s="5">
        <f>SUM(Levels_MO_S1[[#This Row],[Высокий]:[Ниже базового]])</f>
        <v>43</v>
      </c>
      <c r="I28" s="17">
        <f>Levels_MO_S1[[#This Row],[Высокий]] / Levels_MO_S1[[#This Row],[Прошли]]</f>
        <v>0.18604651162790697</v>
      </c>
      <c r="J28" s="18">
        <f>Levels_MO_S1[[#This Row],[Средний]] / Levels_MO_S1[[#This Row],[Прошли]]</f>
        <v>0.46511627906976744</v>
      </c>
      <c r="K28" s="19">
        <f>Levels_MO_S1[[#This Row],[Базовый]] / Levels_MO_S1[[#This Row],[Прошли]]</f>
        <v>0.34883720930232559</v>
      </c>
      <c r="L28" s="20">
        <f>Levels_MO_S1[[#This Row],[Ниже базового]] / Levels_MO_S1[[#This Row],[Прошли]]</f>
        <v>0</v>
      </c>
      <c r="M28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3.8372093023255816</v>
      </c>
      <c r="N28" s="21">
        <f>IF(Levels_MO_S1[[#This Row],[Общий уровень МО]] = "средний", Levels_MO_S1[[#This Row],[Общая оценка МО (от 2 до 5)]], NA())</f>
        <v>3.8372093023255816</v>
      </c>
      <c r="O28" s="21" t="e">
        <f>IF(Levels_MO_S1[[#This Row],[Общий уровень МО]] = "базовый", Levels_MO_S1[[#This Row],[Общая оценка МО (от 2 до 5)]], NA())</f>
        <v>#N/A</v>
      </c>
      <c r="P28" s="21" t="e">
        <f>IF(Levels_MO_S1[[#This Row],[Общий уровень МО]] = "ниже базового", Levels_MO_S1[[#This Row],[Общая оценка МО (от 2 до 5)]], NA())</f>
        <v>#N/A</v>
      </c>
      <c r="Q28" s="69" t="str" cm="1">
        <f t="array" ref="Q28">INDEX({"ниже базового","базовый","средний","высокий"}, ROUND(Levels_MO_S1[[#This Row],[Общая оценка МО (от 2 до 5)]], 0) - 1)</f>
        <v>средний</v>
      </c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</row>
    <row r="29" spans="1:30" x14ac:dyDescent="0.25">
      <c r="A29" s="3">
        <v>54</v>
      </c>
      <c r="B29" s="13">
        <f>COUNTIFS(No_Duplicates[МО], Levels_MO_S1[[#This Row],[Муниципалитет]], No_Duplicates[Знание], B$1)</f>
        <v>2</v>
      </c>
      <c r="C29" s="14">
        <f>COUNTIFS(No_Duplicates[МО], Levels_MO_S1[[#This Row],[Муниципалитет]], No_Duplicates[Знание], C$1)</f>
        <v>25</v>
      </c>
      <c r="D29" s="15">
        <f>COUNTIFS(No_Duplicates[МО], Levels_MO_S1[[#This Row],[Муниципалитет]], No_Duplicates[Знание], D$1)</f>
        <v>9</v>
      </c>
      <c r="E29" s="16">
        <f>COUNTIFS(No_Duplicates[МО], Levels_MO_S1[[#This Row],[Муниципалитет]], No_Duplicates[Знание], E$1)</f>
        <v>0</v>
      </c>
      <c r="F29" s="3" cm="1">
        <f t="array" ref="F29">ROW() - ROW(_xlfn.TAKE(Levels_MO_S1[], 1)) + 1</f>
        <v>28</v>
      </c>
      <c r="G29" s="1" t="s">
        <v>168</v>
      </c>
      <c r="H29" s="5">
        <f>SUM(Levels_MO_S1[[#This Row],[Высокий]:[Ниже базового]])</f>
        <v>36</v>
      </c>
      <c r="I29" s="17">
        <f>Levels_MO_S1[[#This Row],[Высокий]] / Levels_MO_S1[[#This Row],[Прошли]]</f>
        <v>5.5555555555555552E-2</v>
      </c>
      <c r="J29" s="18">
        <f>Levels_MO_S1[[#This Row],[Средний]] / Levels_MO_S1[[#This Row],[Прошли]]</f>
        <v>0.69444444444444442</v>
      </c>
      <c r="K29" s="19">
        <f>Levels_MO_S1[[#This Row],[Базовый]] / Levels_MO_S1[[#This Row],[Прошли]]</f>
        <v>0.25</v>
      </c>
      <c r="L29" s="20">
        <f>Levels_MO_S1[[#This Row],[Ниже базового]] / Levels_MO_S1[[#This Row],[Прошли]]</f>
        <v>0</v>
      </c>
      <c r="M29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3.8055555555555554</v>
      </c>
      <c r="N29" s="21">
        <f>IF(Levels_MO_S1[[#This Row],[Общий уровень МО]] = "средний", Levels_MO_S1[[#This Row],[Общая оценка МО (от 2 до 5)]], NA())</f>
        <v>3.8055555555555554</v>
      </c>
      <c r="O29" s="21" t="e">
        <f>IF(Levels_MO_S1[[#This Row],[Общий уровень МО]] = "базовый", Levels_MO_S1[[#This Row],[Общая оценка МО (от 2 до 5)]], NA())</f>
        <v>#N/A</v>
      </c>
      <c r="P29" s="21" t="e">
        <f>IF(Levels_MO_S1[[#This Row],[Общий уровень МО]] = "ниже базового", Levels_MO_S1[[#This Row],[Общая оценка МО (от 2 до 5)]], NA())</f>
        <v>#N/A</v>
      </c>
      <c r="Q29" s="69" t="str" cm="1">
        <f t="array" ref="Q29">INDEX({"ниже базового","базовый","средний","высокий"}, ROUND(Levels_MO_S1[[#This Row],[Общая оценка МО (от 2 до 5)]], 0) - 1)</f>
        <v>средний</v>
      </c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</row>
    <row r="30" spans="1:30" x14ac:dyDescent="0.25">
      <c r="A30" s="3">
        <v>25</v>
      </c>
      <c r="B30" s="13">
        <f>COUNTIFS(No_Duplicates[МО], Levels_MO_S1[[#This Row],[Муниципалитет]], No_Duplicates[Знание], B$1)</f>
        <v>0</v>
      </c>
      <c r="C30" s="14">
        <f>COUNTIFS(No_Duplicates[МО], Levels_MO_S1[[#This Row],[Муниципалитет]], No_Duplicates[Знание], C$1)</f>
        <v>12</v>
      </c>
      <c r="D30" s="15">
        <f>COUNTIFS(No_Duplicates[МО], Levels_MO_S1[[#This Row],[Муниципалитет]], No_Duplicates[Знание], D$1)</f>
        <v>3</v>
      </c>
      <c r="E30" s="16">
        <f>COUNTIFS(No_Duplicates[МО], Levels_MO_S1[[#This Row],[Муниципалитет]], No_Duplicates[Знание], E$1)</f>
        <v>0</v>
      </c>
      <c r="F30" s="3" cm="1">
        <f t="array" ref="F30">ROW() - ROW(_xlfn.TAKE(Levels_MO_S1[], 1)) + 1</f>
        <v>29</v>
      </c>
      <c r="G30" s="1" t="s">
        <v>11</v>
      </c>
      <c r="H30" s="5">
        <f>SUM(Levels_MO_S1[[#This Row],[Высокий]:[Ниже базового]])</f>
        <v>15</v>
      </c>
      <c r="I30" s="17">
        <f>Levels_MO_S1[[#This Row],[Высокий]] / Levels_MO_S1[[#This Row],[Прошли]]</f>
        <v>0</v>
      </c>
      <c r="J30" s="18">
        <f>Levels_MO_S1[[#This Row],[Средний]] / Levels_MO_S1[[#This Row],[Прошли]]</f>
        <v>0.8</v>
      </c>
      <c r="K30" s="19">
        <f>Levels_MO_S1[[#This Row],[Базовый]] / Levels_MO_S1[[#This Row],[Прошли]]</f>
        <v>0.2</v>
      </c>
      <c r="L30" s="20">
        <f>Levels_MO_S1[[#This Row],[Ниже базового]] / Levels_MO_S1[[#This Row],[Прошли]]</f>
        <v>0</v>
      </c>
      <c r="M30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3.8</v>
      </c>
      <c r="N30" s="21">
        <f>IF(Levels_MO_S1[[#This Row],[Общий уровень МО]] = "средний", Levels_MO_S1[[#This Row],[Общая оценка МО (от 2 до 5)]], NA())</f>
        <v>3.8</v>
      </c>
      <c r="O30" s="21" t="e">
        <f>IF(Levels_MO_S1[[#This Row],[Общий уровень МО]] = "базовый", Levels_MO_S1[[#This Row],[Общая оценка МО (от 2 до 5)]], NA())</f>
        <v>#N/A</v>
      </c>
      <c r="P30" s="21" t="e">
        <f>IF(Levels_MO_S1[[#This Row],[Общий уровень МО]] = "ниже базового", Levels_MO_S1[[#This Row],[Общая оценка МО (от 2 до 5)]], NA())</f>
        <v>#N/A</v>
      </c>
      <c r="Q30" s="69" t="str" cm="1">
        <f t="array" ref="Q30">INDEX({"ниже базового","базовый","средний","высокий"}, ROUND(Levels_MO_S1[[#This Row],[Общая оценка МО (от 2 до 5)]], 0) - 1)</f>
        <v>средний</v>
      </c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</row>
    <row r="31" spans="1:30" x14ac:dyDescent="0.25">
      <c r="A31" s="3">
        <v>34</v>
      </c>
      <c r="B31" s="13">
        <f>COUNTIFS(No_Duplicates[МО], Levels_MO_S1[[#This Row],[Муниципалитет]], No_Duplicates[Знание], B$1)</f>
        <v>0</v>
      </c>
      <c r="C31" s="14">
        <f>COUNTIFS(No_Duplicates[МО], Levels_MO_S1[[#This Row],[Муниципалитет]], No_Duplicates[Знание], C$1)</f>
        <v>9</v>
      </c>
      <c r="D31" s="15">
        <f>COUNTIFS(No_Duplicates[МО], Levels_MO_S1[[#This Row],[Муниципалитет]], No_Duplicates[Знание], D$1)</f>
        <v>0</v>
      </c>
      <c r="E31" s="16">
        <f>COUNTIFS(No_Duplicates[МО], Levels_MO_S1[[#This Row],[Муниципалитет]], No_Duplicates[Знание], E$1)</f>
        <v>1</v>
      </c>
      <c r="F31" s="3" cm="1">
        <f t="array" ref="F31">ROW() - ROW(_xlfn.TAKE(Levels_MO_S1[], 1)) + 1</f>
        <v>30</v>
      </c>
      <c r="G31" s="1" t="s">
        <v>287</v>
      </c>
      <c r="H31" s="5">
        <f>SUM(Levels_MO_S1[[#This Row],[Высокий]:[Ниже базового]])</f>
        <v>10</v>
      </c>
      <c r="I31" s="17">
        <f>Levels_MO_S1[[#This Row],[Высокий]] / Levels_MO_S1[[#This Row],[Прошли]]</f>
        <v>0</v>
      </c>
      <c r="J31" s="18">
        <f>Levels_MO_S1[[#This Row],[Средний]] / Levels_MO_S1[[#This Row],[Прошли]]</f>
        <v>0.9</v>
      </c>
      <c r="K31" s="19">
        <f>Levels_MO_S1[[#This Row],[Базовый]] / Levels_MO_S1[[#This Row],[Прошли]]</f>
        <v>0</v>
      </c>
      <c r="L31" s="20">
        <f>Levels_MO_S1[[#This Row],[Ниже базового]] / Levels_MO_S1[[#This Row],[Прошли]]</f>
        <v>0.1</v>
      </c>
      <c r="M31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3.8</v>
      </c>
      <c r="N31" s="21">
        <f>IF(Levels_MO_S1[[#This Row],[Общий уровень МО]] = "средний", Levels_MO_S1[[#This Row],[Общая оценка МО (от 2 до 5)]], NA())</f>
        <v>3.8</v>
      </c>
      <c r="O31" s="21" t="e">
        <f>IF(Levels_MO_S1[[#This Row],[Общий уровень МО]] = "базовый", Levels_MO_S1[[#This Row],[Общая оценка МО (от 2 до 5)]], NA())</f>
        <v>#N/A</v>
      </c>
      <c r="P31" s="21" t="e">
        <f>IF(Levels_MO_S1[[#This Row],[Общий уровень МО]] = "ниже базового", Levels_MO_S1[[#This Row],[Общая оценка МО (от 2 до 5)]], NA())</f>
        <v>#N/A</v>
      </c>
      <c r="Q31" s="69" t="str" cm="1">
        <f t="array" ref="Q31">INDEX({"ниже базового","базовый","средний","высокий"}, ROUND(Levels_MO_S1[[#This Row],[Общая оценка МО (от 2 до 5)]], 0) - 1)</f>
        <v>средний</v>
      </c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</row>
    <row r="32" spans="1:30" x14ac:dyDescent="0.25">
      <c r="A32" s="3">
        <v>18</v>
      </c>
      <c r="B32" s="13">
        <f>COUNTIFS(No_Duplicates[МО], Levels_MO_S1[[#This Row],[Муниципалитет]], No_Duplicates[Знание], B$1)</f>
        <v>5</v>
      </c>
      <c r="C32" s="14">
        <f>COUNTIFS(No_Duplicates[МО], Levels_MO_S1[[#This Row],[Муниципалитет]], No_Duplicates[Знание], C$1)</f>
        <v>7</v>
      </c>
      <c r="D32" s="15">
        <f>COUNTIFS(No_Duplicates[МО], Levels_MO_S1[[#This Row],[Муниципалитет]], No_Duplicates[Знание], D$1)</f>
        <v>5</v>
      </c>
      <c r="E32" s="16">
        <f>COUNTIFS(No_Duplicates[МО], Levels_MO_S1[[#This Row],[Муниципалитет]], No_Duplicates[Знание], E$1)</f>
        <v>2</v>
      </c>
      <c r="F32" s="3" cm="1">
        <f t="array" ref="F32">ROW() - ROW(_xlfn.TAKE(Levels_MO_S1[], 1)) + 1</f>
        <v>31</v>
      </c>
      <c r="G32" s="1" t="s">
        <v>413</v>
      </c>
      <c r="H32" s="5">
        <f>SUM(Levels_MO_S1[[#This Row],[Высокий]:[Ниже базового]])</f>
        <v>19</v>
      </c>
      <c r="I32" s="17">
        <f>Levels_MO_S1[[#This Row],[Высокий]] / Levels_MO_S1[[#This Row],[Прошли]]</f>
        <v>0.26315789473684209</v>
      </c>
      <c r="J32" s="18">
        <f>Levels_MO_S1[[#This Row],[Средний]] / Levels_MO_S1[[#This Row],[Прошли]]</f>
        <v>0.36842105263157893</v>
      </c>
      <c r="K32" s="19">
        <f>Levels_MO_S1[[#This Row],[Базовый]] / Levels_MO_S1[[#This Row],[Прошли]]</f>
        <v>0.26315789473684209</v>
      </c>
      <c r="L32" s="20">
        <f>Levels_MO_S1[[#This Row],[Ниже базового]] / Levels_MO_S1[[#This Row],[Прошли]]</f>
        <v>0.10526315789473684</v>
      </c>
      <c r="M32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3.7894736842105261</v>
      </c>
      <c r="N32" s="21">
        <f>IF(Levels_MO_S1[[#This Row],[Общий уровень МО]] = "средний", Levels_MO_S1[[#This Row],[Общая оценка МО (от 2 до 5)]], NA())</f>
        <v>3.7894736842105261</v>
      </c>
      <c r="O32" s="21" t="e">
        <f>IF(Levels_MO_S1[[#This Row],[Общий уровень МО]] = "базовый", Levels_MO_S1[[#This Row],[Общая оценка МО (от 2 до 5)]], NA())</f>
        <v>#N/A</v>
      </c>
      <c r="P32" s="21" t="e">
        <f>IF(Levels_MO_S1[[#This Row],[Общий уровень МО]] = "ниже базового", Levels_MO_S1[[#This Row],[Общая оценка МО (от 2 до 5)]], NA())</f>
        <v>#N/A</v>
      </c>
      <c r="Q32" s="69" t="str" cm="1">
        <f t="array" ref="Q32">INDEX({"ниже базового","базовый","средний","высокий"}, ROUND(Levels_MO_S1[[#This Row],[Общая оценка МО (от 2 до 5)]], 0) - 1)</f>
        <v>средний</v>
      </c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</row>
    <row r="33" spans="1:30" x14ac:dyDescent="0.25">
      <c r="A33" s="3">
        <v>36</v>
      </c>
      <c r="B33" s="13">
        <f>COUNTIFS(No_Duplicates[МО], Levels_MO_S1[[#This Row],[Муниципалитет]], No_Duplicates[Знание], B$1)</f>
        <v>2</v>
      </c>
      <c r="C33" s="14">
        <f>COUNTIFS(No_Duplicates[МО], Levels_MO_S1[[#This Row],[Муниципалитет]], No_Duplicates[Знание], C$1)</f>
        <v>14</v>
      </c>
      <c r="D33" s="15">
        <f>COUNTIFS(No_Duplicates[МО], Levels_MO_S1[[#This Row],[Муниципалитет]], No_Duplicates[Знание], D$1)</f>
        <v>7</v>
      </c>
      <c r="E33" s="16">
        <f>COUNTIFS(No_Duplicates[МО], Levels_MO_S1[[#This Row],[Муниципалитет]], No_Duplicates[Знание], E$1)</f>
        <v>0</v>
      </c>
      <c r="F33" s="3" cm="1">
        <f t="array" ref="F33">ROW() - ROW(_xlfn.TAKE(Levels_MO_S1[], 1)) + 1</f>
        <v>32</v>
      </c>
      <c r="G33" s="1" t="s">
        <v>868</v>
      </c>
      <c r="H33" s="5">
        <f>SUM(Levels_MO_S1[[#This Row],[Высокий]:[Ниже базового]])</f>
        <v>23</v>
      </c>
      <c r="I33" s="17">
        <f>Levels_MO_S1[[#This Row],[Высокий]] / Levels_MO_S1[[#This Row],[Прошли]]</f>
        <v>8.6956521739130432E-2</v>
      </c>
      <c r="J33" s="18">
        <f>Levels_MO_S1[[#This Row],[Средний]] / Levels_MO_S1[[#This Row],[Прошли]]</f>
        <v>0.60869565217391308</v>
      </c>
      <c r="K33" s="19">
        <f>Levels_MO_S1[[#This Row],[Базовый]] / Levels_MO_S1[[#This Row],[Прошли]]</f>
        <v>0.30434782608695654</v>
      </c>
      <c r="L33" s="20">
        <f>Levels_MO_S1[[#This Row],[Ниже базового]] / Levels_MO_S1[[#This Row],[Прошли]]</f>
        <v>0</v>
      </c>
      <c r="M33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3.7826086956521738</v>
      </c>
      <c r="N33" s="21">
        <f>IF(Levels_MO_S1[[#This Row],[Общий уровень МО]] = "средний", Levels_MO_S1[[#This Row],[Общая оценка МО (от 2 до 5)]], NA())</f>
        <v>3.7826086956521738</v>
      </c>
      <c r="O33" s="21" t="e">
        <f>IF(Levels_MO_S1[[#This Row],[Общий уровень МО]] = "базовый", Levels_MO_S1[[#This Row],[Общая оценка МО (от 2 до 5)]], NA())</f>
        <v>#N/A</v>
      </c>
      <c r="P33" s="21" t="e">
        <f>IF(Levels_MO_S1[[#This Row],[Общий уровень МО]] = "ниже базового", Levels_MO_S1[[#This Row],[Общая оценка МО (от 2 до 5)]], NA())</f>
        <v>#N/A</v>
      </c>
      <c r="Q33" s="69" t="str" cm="1">
        <f t="array" ref="Q33">INDEX({"ниже базового","базовый","средний","высокий"}, ROUND(Levels_MO_S1[[#This Row],[Общая оценка МО (от 2 до 5)]], 0) - 1)</f>
        <v>средний</v>
      </c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</row>
    <row r="34" spans="1:30" x14ac:dyDescent="0.25">
      <c r="A34" s="3">
        <v>43</v>
      </c>
      <c r="B34" s="13">
        <f>COUNTIFS(No_Duplicates[МО], Levels_MO_S1[[#This Row],[Муниципалитет]], No_Duplicates[Знание], B$1)</f>
        <v>8</v>
      </c>
      <c r="C34" s="14">
        <f>COUNTIFS(No_Duplicates[МО], Levels_MO_S1[[#This Row],[Муниципалитет]], No_Duplicates[Знание], C$1)</f>
        <v>43</v>
      </c>
      <c r="D34" s="15">
        <f>COUNTIFS(No_Duplicates[МО], Levels_MO_S1[[#This Row],[Муниципалитет]], No_Duplicates[Знание], D$1)</f>
        <v>26</v>
      </c>
      <c r="E34" s="16">
        <f>COUNTIFS(No_Duplicates[МО], Levels_MO_S1[[#This Row],[Муниципалитет]], No_Duplicates[Знание], E$1)</f>
        <v>0</v>
      </c>
      <c r="F34" s="3" cm="1">
        <f t="array" ref="F34">ROW() - ROW(_xlfn.TAKE(Levels_MO_S1[], 1)) + 1</f>
        <v>33</v>
      </c>
      <c r="G34" s="1" t="s">
        <v>1258</v>
      </c>
      <c r="H34" s="5">
        <f>SUM(Levels_MO_S1[[#This Row],[Высокий]:[Ниже базового]])</f>
        <v>77</v>
      </c>
      <c r="I34" s="17">
        <f>Levels_MO_S1[[#This Row],[Высокий]] / Levels_MO_S1[[#This Row],[Прошли]]</f>
        <v>0.1038961038961039</v>
      </c>
      <c r="J34" s="18">
        <f>Levels_MO_S1[[#This Row],[Средний]] / Levels_MO_S1[[#This Row],[Прошли]]</f>
        <v>0.55844155844155841</v>
      </c>
      <c r="K34" s="19">
        <f>Levels_MO_S1[[#This Row],[Базовый]] / Levels_MO_S1[[#This Row],[Прошли]]</f>
        <v>0.33766233766233766</v>
      </c>
      <c r="L34" s="20">
        <f>Levels_MO_S1[[#This Row],[Ниже базового]] / Levels_MO_S1[[#This Row],[Прошли]]</f>
        <v>0</v>
      </c>
      <c r="M34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3.7662337662337664</v>
      </c>
      <c r="N34" s="21">
        <f>IF(Levels_MO_S1[[#This Row],[Общий уровень МО]] = "средний", Levels_MO_S1[[#This Row],[Общая оценка МО (от 2 до 5)]], NA())</f>
        <v>3.7662337662337664</v>
      </c>
      <c r="O34" s="21" t="e">
        <f>IF(Levels_MO_S1[[#This Row],[Общий уровень МО]] = "базовый", Levels_MO_S1[[#This Row],[Общая оценка МО (от 2 до 5)]], NA())</f>
        <v>#N/A</v>
      </c>
      <c r="P34" s="21" t="e">
        <f>IF(Levels_MO_S1[[#This Row],[Общий уровень МО]] = "ниже базового", Levels_MO_S1[[#This Row],[Общая оценка МО (от 2 до 5)]], NA())</f>
        <v>#N/A</v>
      </c>
      <c r="Q34" s="69" t="str" cm="1">
        <f t="array" ref="Q34">INDEX({"ниже базового","базовый","средний","высокий"}, ROUND(Levels_MO_S1[[#This Row],[Общая оценка МО (от 2 до 5)]], 0) - 1)</f>
        <v>средний</v>
      </c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:30" x14ac:dyDescent="0.25">
      <c r="A35" s="3">
        <v>3</v>
      </c>
      <c r="B35" s="13">
        <f>COUNTIFS(No_Duplicates[МО], Levels_MO_S1[[#This Row],[Муниципалитет]], No_Duplicates[Знание], B$1)</f>
        <v>3</v>
      </c>
      <c r="C35" s="14">
        <f>COUNTIFS(No_Duplicates[МО], Levels_MO_S1[[#This Row],[Муниципалитет]], No_Duplicates[Знание], C$1)</f>
        <v>10</v>
      </c>
      <c r="D35" s="15">
        <f>COUNTIFS(No_Duplicates[МО], Levels_MO_S1[[#This Row],[Муниципалитет]], No_Duplicates[Знание], D$1)</f>
        <v>2</v>
      </c>
      <c r="E35" s="16">
        <f>COUNTIFS(No_Duplicates[МО], Levels_MO_S1[[#This Row],[Муниципалитет]], No_Duplicates[Знание], E$1)</f>
        <v>3</v>
      </c>
      <c r="F35" s="3" cm="1">
        <f t="array" ref="F35">ROW() - ROW(_xlfn.TAKE(Levels_MO_S1[], 1)) + 1</f>
        <v>34</v>
      </c>
      <c r="G35" s="1" t="s">
        <v>89</v>
      </c>
      <c r="H35" s="5">
        <f>SUM(Levels_MO_S1[[#This Row],[Высокий]:[Ниже базового]])</f>
        <v>18</v>
      </c>
      <c r="I35" s="17">
        <f>Levels_MO_S1[[#This Row],[Высокий]] / Levels_MO_S1[[#This Row],[Прошли]]</f>
        <v>0.16666666666666666</v>
      </c>
      <c r="J35" s="18">
        <f>Levels_MO_S1[[#This Row],[Средний]] / Levels_MO_S1[[#This Row],[Прошли]]</f>
        <v>0.55555555555555558</v>
      </c>
      <c r="K35" s="19">
        <f>Levels_MO_S1[[#This Row],[Базовый]] / Levels_MO_S1[[#This Row],[Прошли]]</f>
        <v>0.1111111111111111</v>
      </c>
      <c r="L35" s="20">
        <f>Levels_MO_S1[[#This Row],[Ниже базового]] / Levels_MO_S1[[#This Row],[Прошли]]</f>
        <v>0.16666666666666666</v>
      </c>
      <c r="M35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3.7222222222222223</v>
      </c>
      <c r="N35" s="21">
        <f>IF(Levels_MO_S1[[#This Row],[Общий уровень МО]] = "средний", Levels_MO_S1[[#This Row],[Общая оценка МО (от 2 до 5)]], NA())</f>
        <v>3.7222222222222223</v>
      </c>
      <c r="O35" s="21" t="e">
        <f>IF(Levels_MO_S1[[#This Row],[Общий уровень МО]] = "базовый", Levels_MO_S1[[#This Row],[Общая оценка МО (от 2 до 5)]], NA())</f>
        <v>#N/A</v>
      </c>
      <c r="P35" s="21" t="e">
        <f>IF(Levels_MO_S1[[#This Row],[Общий уровень МО]] = "ниже базового", Levels_MO_S1[[#This Row],[Общая оценка МО (от 2 до 5)]], NA())</f>
        <v>#N/A</v>
      </c>
      <c r="Q35" s="69" t="str" cm="1">
        <f t="array" ref="Q35">INDEX({"ниже базового","базовый","средний","высокий"}, ROUND(Levels_MO_S1[[#This Row],[Общая оценка МО (от 2 до 5)]], 0) - 1)</f>
        <v>средний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</row>
    <row r="36" spans="1:30" x14ac:dyDescent="0.25">
      <c r="A36" s="3">
        <v>35</v>
      </c>
      <c r="B36" s="13">
        <f>COUNTIFS(No_Duplicates[МО], Levels_MO_S1[[#This Row],[Муниципалитет]], No_Duplicates[Знание], B$1)</f>
        <v>1</v>
      </c>
      <c r="C36" s="14">
        <f>COUNTIFS(No_Duplicates[МО], Levels_MO_S1[[#This Row],[Муниципалитет]], No_Duplicates[Знание], C$1)</f>
        <v>9</v>
      </c>
      <c r="D36" s="15">
        <f>COUNTIFS(No_Duplicates[МО], Levels_MO_S1[[#This Row],[Муниципалитет]], No_Duplicates[Знание], D$1)</f>
        <v>3</v>
      </c>
      <c r="E36" s="16">
        <f>COUNTIFS(No_Duplicates[МО], Levels_MO_S1[[#This Row],[Муниципалитет]], No_Duplicates[Знание], E$1)</f>
        <v>1</v>
      </c>
      <c r="F36" s="3" cm="1">
        <f t="array" ref="F36">ROW() - ROW(_xlfn.TAKE(Levels_MO_S1[], 1)) + 1</f>
        <v>35</v>
      </c>
      <c r="G36" s="1" t="s">
        <v>730</v>
      </c>
      <c r="H36" s="5">
        <f>SUM(Levels_MO_S1[[#This Row],[Высокий]:[Ниже базового]])</f>
        <v>14</v>
      </c>
      <c r="I36" s="17">
        <f>Levels_MO_S1[[#This Row],[Высокий]] / Levels_MO_S1[[#This Row],[Прошли]]</f>
        <v>7.1428571428571425E-2</v>
      </c>
      <c r="J36" s="18">
        <f>Levels_MO_S1[[#This Row],[Средний]] / Levels_MO_S1[[#This Row],[Прошли]]</f>
        <v>0.6428571428571429</v>
      </c>
      <c r="K36" s="19">
        <f>Levels_MO_S1[[#This Row],[Базовый]] / Levels_MO_S1[[#This Row],[Прошли]]</f>
        <v>0.21428571428571427</v>
      </c>
      <c r="L36" s="20">
        <f>Levels_MO_S1[[#This Row],[Ниже базового]] / Levels_MO_S1[[#This Row],[Прошли]]</f>
        <v>7.1428571428571425E-2</v>
      </c>
      <c r="M36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3.7142857142857144</v>
      </c>
      <c r="N36" s="21">
        <f>IF(Levels_MO_S1[[#This Row],[Общий уровень МО]] = "средний", Levels_MO_S1[[#This Row],[Общая оценка МО (от 2 до 5)]], NA())</f>
        <v>3.7142857142857144</v>
      </c>
      <c r="O36" s="21" t="e">
        <f>IF(Levels_MO_S1[[#This Row],[Общий уровень МО]] = "базовый", Levels_MO_S1[[#This Row],[Общая оценка МО (от 2 до 5)]], NA())</f>
        <v>#N/A</v>
      </c>
      <c r="P36" s="21" t="e">
        <f>IF(Levels_MO_S1[[#This Row],[Общий уровень МО]] = "ниже базового", Levels_MO_S1[[#This Row],[Общая оценка МО (от 2 до 5)]], NA())</f>
        <v>#N/A</v>
      </c>
      <c r="Q36" s="69" t="str" cm="1">
        <f t="array" ref="Q36">INDEX({"ниже базового","базовый","средний","высокий"}, ROUND(Levels_MO_S1[[#This Row],[Общая оценка МО (от 2 до 5)]], 0) - 1)</f>
        <v>средний</v>
      </c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</row>
    <row r="37" spans="1:30" x14ac:dyDescent="0.25">
      <c r="A37" s="3">
        <v>23</v>
      </c>
      <c r="B37" s="13">
        <f>COUNTIFS(No_Duplicates[МО], Levels_MO_S1[[#This Row],[Муниципалитет]], No_Duplicates[Знание], B$1)</f>
        <v>0</v>
      </c>
      <c r="C37" s="14">
        <f>COUNTIFS(No_Duplicates[МО], Levels_MO_S1[[#This Row],[Муниципалитет]], No_Duplicates[Знание], C$1)</f>
        <v>14</v>
      </c>
      <c r="D37" s="15">
        <f>COUNTIFS(No_Duplicates[МО], Levels_MO_S1[[#This Row],[Муниципалитет]], No_Duplicates[Знание], D$1)</f>
        <v>6</v>
      </c>
      <c r="E37" s="16">
        <f>COUNTIFS(No_Duplicates[МО], Levels_MO_S1[[#This Row],[Муниципалитет]], No_Duplicates[Знание], E$1)</f>
        <v>0</v>
      </c>
      <c r="F37" s="3" cm="1">
        <f t="array" ref="F37">ROW() - ROW(_xlfn.TAKE(Levels_MO_S1[], 1)) + 1</f>
        <v>36</v>
      </c>
      <c r="G37" s="1" t="s">
        <v>641</v>
      </c>
      <c r="H37" s="5">
        <f>SUM(Levels_MO_S1[[#This Row],[Высокий]:[Ниже базового]])</f>
        <v>20</v>
      </c>
      <c r="I37" s="17">
        <f>Levels_MO_S1[[#This Row],[Высокий]] / Levels_MO_S1[[#This Row],[Прошли]]</f>
        <v>0</v>
      </c>
      <c r="J37" s="18">
        <f>Levels_MO_S1[[#This Row],[Средний]] / Levels_MO_S1[[#This Row],[Прошли]]</f>
        <v>0.7</v>
      </c>
      <c r="K37" s="19">
        <f>Levels_MO_S1[[#This Row],[Базовый]] / Levels_MO_S1[[#This Row],[Прошли]]</f>
        <v>0.3</v>
      </c>
      <c r="L37" s="20">
        <f>Levels_MO_S1[[#This Row],[Ниже базового]] / Levels_MO_S1[[#This Row],[Прошли]]</f>
        <v>0</v>
      </c>
      <c r="M37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3.7</v>
      </c>
      <c r="N37" s="21">
        <f>IF(Levels_MO_S1[[#This Row],[Общий уровень МО]] = "средний", Levels_MO_S1[[#This Row],[Общая оценка МО (от 2 до 5)]], NA())</f>
        <v>3.7</v>
      </c>
      <c r="O37" s="21" t="e">
        <f>IF(Levels_MO_S1[[#This Row],[Общий уровень МО]] = "базовый", Levels_MO_S1[[#This Row],[Общая оценка МО (от 2 до 5)]], NA())</f>
        <v>#N/A</v>
      </c>
      <c r="P37" s="21" t="e">
        <f>IF(Levels_MO_S1[[#This Row],[Общий уровень МО]] = "ниже базового", Levels_MO_S1[[#This Row],[Общая оценка МО (от 2 до 5)]], NA())</f>
        <v>#N/A</v>
      </c>
      <c r="Q37" s="69" t="str" cm="1">
        <f t="array" ref="Q37">INDEX({"ниже базового","базовый","средний","высокий"}, ROUND(Levels_MO_S1[[#This Row],[Общая оценка МО (от 2 до 5)]], 0) - 1)</f>
        <v>средний</v>
      </c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</row>
    <row r="38" spans="1:30" x14ac:dyDescent="0.25">
      <c r="A38" s="3">
        <v>30</v>
      </c>
      <c r="B38" s="13">
        <f>COUNTIFS(No_Duplicates[МО], Levels_MO_S1[[#This Row],[Муниципалитет]], No_Duplicates[Знание], B$1)</f>
        <v>3</v>
      </c>
      <c r="C38" s="14">
        <f>COUNTIFS(No_Duplicates[МО], Levels_MO_S1[[#This Row],[Муниципалитет]], No_Duplicates[Знание], C$1)</f>
        <v>26</v>
      </c>
      <c r="D38" s="15">
        <f>COUNTIFS(No_Duplicates[МО], Levels_MO_S1[[#This Row],[Муниципалитет]], No_Duplicates[Знание], D$1)</f>
        <v>15</v>
      </c>
      <c r="E38" s="16">
        <f>COUNTIFS(No_Duplicates[МО], Levels_MO_S1[[#This Row],[Муниципалитет]], No_Duplicates[Знание], E$1)</f>
        <v>1</v>
      </c>
      <c r="F38" s="3" cm="1">
        <f t="array" ref="F38">ROW() - ROW(_xlfn.TAKE(Levels_MO_S1[], 1)) + 1</f>
        <v>37</v>
      </c>
      <c r="G38" s="1" t="s">
        <v>27</v>
      </c>
      <c r="H38" s="5">
        <f>SUM(Levels_MO_S1[[#This Row],[Высокий]:[Ниже базового]])</f>
        <v>45</v>
      </c>
      <c r="I38" s="17">
        <f>Levels_MO_S1[[#This Row],[Высокий]] / Levels_MO_S1[[#This Row],[Прошли]]</f>
        <v>6.6666666666666666E-2</v>
      </c>
      <c r="J38" s="18">
        <f>Levels_MO_S1[[#This Row],[Средний]] / Levels_MO_S1[[#This Row],[Прошли]]</f>
        <v>0.57777777777777772</v>
      </c>
      <c r="K38" s="19">
        <f>Levels_MO_S1[[#This Row],[Базовый]] / Levels_MO_S1[[#This Row],[Прошли]]</f>
        <v>0.33333333333333331</v>
      </c>
      <c r="L38" s="20">
        <f>Levels_MO_S1[[#This Row],[Ниже базового]] / Levels_MO_S1[[#This Row],[Прошли]]</f>
        <v>2.2222222222222223E-2</v>
      </c>
      <c r="M38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3.6888888888888891</v>
      </c>
      <c r="N38" s="21">
        <f>IF(Levels_MO_S1[[#This Row],[Общий уровень МО]] = "средний", Levels_MO_S1[[#This Row],[Общая оценка МО (от 2 до 5)]], NA())</f>
        <v>3.6888888888888891</v>
      </c>
      <c r="O38" s="21" t="e">
        <f>IF(Levels_MO_S1[[#This Row],[Общий уровень МО]] = "базовый", Levels_MO_S1[[#This Row],[Общая оценка МО (от 2 до 5)]], NA())</f>
        <v>#N/A</v>
      </c>
      <c r="P38" s="21" t="e">
        <f>IF(Levels_MO_S1[[#This Row],[Общий уровень МО]] = "ниже базового", Levels_MO_S1[[#This Row],[Общая оценка МО (от 2 до 5)]], NA())</f>
        <v>#N/A</v>
      </c>
      <c r="Q38" s="69" t="str" cm="1">
        <f t="array" ref="Q38">INDEX({"ниже базового","базовый","средний","высокий"}, ROUND(Levels_MO_S1[[#This Row],[Общая оценка МО (от 2 до 5)]], 0) - 1)</f>
        <v>средний</v>
      </c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</row>
    <row r="39" spans="1:30" x14ac:dyDescent="0.25">
      <c r="A39" s="3">
        <v>10</v>
      </c>
      <c r="B39" s="13">
        <f>COUNTIFS(No_Duplicates[МО], Levels_MO_S1[[#This Row],[Муниципалитет]], No_Duplicates[Знание], B$1)</f>
        <v>0</v>
      </c>
      <c r="C39" s="14">
        <f>COUNTIFS(No_Duplicates[МО], Levels_MO_S1[[#This Row],[Муниципалитет]], No_Duplicates[Знание], C$1)</f>
        <v>15</v>
      </c>
      <c r="D39" s="15">
        <f>COUNTIFS(No_Duplicates[МО], Levels_MO_S1[[#This Row],[Муниципалитет]], No_Duplicates[Знание], D$1)</f>
        <v>7</v>
      </c>
      <c r="E39" s="16">
        <f>COUNTIFS(No_Duplicates[МО], Levels_MO_S1[[#This Row],[Муниципалитет]], No_Duplicates[Знание], E$1)</f>
        <v>0</v>
      </c>
      <c r="F39" s="3" cm="1">
        <f t="array" ref="F39">ROW() - ROW(_xlfn.TAKE(Levels_MO_S1[], 1)) + 1</f>
        <v>38</v>
      </c>
      <c r="G39" s="1" t="s">
        <v>953</v>
      </c>
      <c r="H39" s="5">
        <f>SUM(Levels_MO_S1[[#This Row],[Высокий]:[Ниже базового]])</f>
        <v>22</v>
      </c>
      <c r="I39" s="17">
        <f>Levels_MO_S1[[#This Row],[Высокий]] / Levels_MO_S1[[#This Row],[Прошли]]</f>
        <v>0</v>
      </c>
      <c r="J39" s="18">
        <f>Levels_MO_S1[[#This Row],[Средний]] / Levels_MO_S1[[#This Row],[Прошли]]</f>
        <v>0.68181818181818177</v>
      </c>
      <c r="K39" s="19">
        <f>Levels_MO_S1[[#This Row],[Базовый]] / Levels_MO_S1[[#This Row],[Прошли]]</f>
        <v>0.31818181818181818</v>
      </c>
      <c r="L39" s="20">
        <f>Levels_MO_S1[[#This Row],[Ниже базового]] / Levels_MO_S1[[#This Row],[Прошли]]</f>
        <v>0</v>
      </c>
      <c r="M39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3.6818181818181817</v>
      </c>
      <c r="N39" s="21">
        <f>IF(Levels_MO_S1[[#This Row],[Общий уровень МО]] = "средний", Levels_MO_S1[[#This Row],[Общая оценка МО (от 2 до 5)]], NA())</f>
        <v>3.6818181818181817</v>
      </c>
      <c r="O39" s="21" t="e">
        <f>IF(Levels_MO_S1[[#This Row],[Общий уровень МО]] = "базовый", Levels_MO_S1[[#This Row],[Общая оценка МО (от 2 до 5)]], NA())</f>
        <v>#N/A</v>
      </c>
      <c r="P39" s="21" t="e">
        <f>IF(Levels_MO_S1[[#This Row],[Общий уровень МО]] = "ниже базового", Levels_MO_S1[[#This Row],[Общая оценка МО (от 2 до 5)]], NA())</f>
        <v>#N/A</v>
      </c>
      <c r="Q39" s="69" t="str" cm="1">
        <f t="array" ref="Q39">INDEX({"ниже базового","базовый","средний","высокий"}, ROUND(Levels_MO_S1[[#This Row],[Общая оценка МО (от 2 до 5)]], 0) - 1)</f>
        <v>средний</v>
      </c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</row>
    <row r="40" spans="1:30" x14ac:dyDescent="0.25">
      <c r="A40" s="3">
        <v>42</v>
      </c>
      <c r="B40" s="13">
        <f>COUNTIFS(No_Duplicates[МО], Levels_MO_S1[[#This Row],[Муниципалитет]], No_Duplicates[Знание], B$1)</f>
        <v>1</v>
      </c>
      <c r="C40" s="14">
        <f>COUNTIFS(No_Duplicates[МО], Levels_MO_S1[[#This Row],[Муниципалитет]], No_Duplicates[Знание], C$1)</f>
        <v>9</v>
      </c>
      <c r="D40" s="15">
        <f>COUNTIFS(No_Duplicates[МО], Levels_MO_S1[[#This Row],[Муниципалитет]], No_Duplicates[Знание], D$1)</f>
        <v>4</v>
      </c>
      <c r="E40" s="16">
        <f>COUNTIFS(No_Duplicates[МО], Levels_MO_S1[[#This Row],[Муниципалитет]], No_Duplicates[Знание], E$1)</f>
        <v>1</v>
      </c>
      <c r="F40" s="3" cm="1">
        <f t="array" ref="F40">ROW() - ROW(_xlfn.TAKE(Levels_MO_S1[], 1)) + 1</f>
        <v>39</v>
      </c>
      <c r="G40" s="1" t="s">
        <v>562</v>
      </c>
      <c r="H40" s="5">
        <f>SUM(Levels_MO_S1[[#This Row],[Высокий]:[Ниже базового]])</f>
        <v>15</v>
      </c>
      <c r="I40" s="17">
        <f>Levels_MO_S1[[#This Row],[Высокий]] / Levels_MO_S1[[#This Row],[Прошли]]</f>
        <v>6.6666666666666666E-2</v>
      </c>
      <c r="J40" s="18">
        <f>Levels_MO_S1[[#This Row],[Средний]] / Levels_MO_S1[[#This Row],[Прошли]]</f>
        <v>0.6</v>
      </c>
      <c r="K40" s="19">
        <f>Levels_MO_S1[[#This Row],[Базовый]] / Levels_MO_S1[[#This Row],[Прошли]]</f>
        <v>0.26666666666666666</v>
      </c>
      <c r="L40" s="20">
        <f>Levels_MO_S1[[#This Row],[Ниже базового]] / Levels_MO_S1[[#This Row],[Прошли]]</f>
        <v>6.6666666666666666E-2</v>
      </c>
      <c r="M40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3.6666666666666665</v>
      </c>
      <c r="N40" s="21">
        <f>IF(Levels_MO_S1[[#This Row],[Общий уровень МО]] = "средний", Levels_MO_S1[[#This Row],[Общая оценка МО (от 2 до 5)]], NA())</f>
        <v>3.6666666666666665</v>
      </c>
      <c r="O40" s="21" t="e">
        <f>IF(Levels_MO_S1[[#This Row],[Общий уровень МО]] = "базовый", Levels_MO_S1[[#This Row],[Общая оценка МО (от 2 до 5)]], NA())</f>
        <v>#N/A</v>
      </c>
      <c r="P40" s="21" t="e">
        <f>IF(Levels_MO_S1[[#This Row],[Общий уровень МО]] = "ниже базового", Levels_MO_S1[[#This Row],[Общая оценка МО (от 2 до 5)]], NA())</f>
        <v>#N/A</v>
      </c>
      <c r="Q40" s="69" t="str" cm="1">
        <f t="array" ref="Q40">INDEX({"ниже базового","базовый","средний","высокий"}, ROUND(Levels_MO_S1[[#This Row],[Общая оценка МО (от 2 до 5)]], 0) - 1)</f>
        <v>средний</v>
      </c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</row>
    <row r="41" spans="1:30" x14ac:dyDescent="0.25">
      <c r="A41" s="3">
        <v>48</v>
      </c>
      <c r="B41" s="13">
        <f>COUNTIFS(No_Duplicates[МО], Levels_MO_S1[[#This Row],[Муниципалитет]], No_Duplicates[Знание], B$1)</f>
        <v>1</v>
      </c>
      <c r="C41" s="14">
        <f>COUNTIFS(No_Duplicates[МО], Levels_MO_S1[[#This Row],[Муниципалитет]], No_Duplicates[Знание], C$1)</f>
        <v>5</v>
      </c>
      <c r="D41" s="15">
        <f>COUNTIFS(No_Duplicates[МО], Levels_MO_S1[[#This Row],[Муниципалитет]], No_Duplicates[Знание], D$1)</f>
        <v>2</v>
      </c>
      <c r="E41" s="16">
        <f>COUNTIFS(No_Duplicates[МО], Levels_MO_S1[[#This Row],[Муниципалитет]], No_Duplicates[Знание], E$1)</f>
        <v>1</v>
      </c>
      <c r="F41" s="3" cm="1">
        <f t="array" ref="F41">ROW() - ROW(_xlfn.TAKE(Levels_MO_S1[], 1)) + 1</f>
        <v>40</v>
      </c>
      <c r="G41" s="1" t="s">
        <v>1381</v>
      </c>
      <c r="H41" s="5">
        <f>SUM(Levels_MO_S1[[#This Row],[Высокий]:[Ниже базового]])</f>
        <v>9</v>
      </c>
      <c r="I41" s="17">
        <f>Levels_MO_S1[[#This Row],[Высокий]] / Levels_MO_S1[[#This Row],[Прошли]]</f>
        <v>0.1111111111111111</v>
      </c>
      <c r="J41" s="18">
        <f>Levels_MO_S1[[#This Row],[Средний]] / Levels_MO_S1[[#This Row],[Прошли]]</f>
        <v>0.55555555555555558</v>
      </c>
      <c r="K41" s="19">
        <f>Levels_MO_S1[[#This Row],[Базовый]] / Levels_MO_S1[[#This Row],[Прошли]]</f>
        <v>0.22222222222222221</v>
      </c>
      <c r="L41" s="20">
        <f>Levels_MO_S1[[#This Row],[Ниже базового]] / Levels_MO_S1[[#This Row],[Прошли]]</f>
        <v>0.1111111111111111</v>
      </c>
      <c r="M41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3.6666666666666665</v>
      </c>
      <c r="N41" s="21">
        <f>IF(Levels_MO_S1[[#This Row],[Общий уровень МО]] = "средний", Levels_MO_S1[[#This Row],[Общая оценка МО (от 2 до 5)]], NA())</f>
        <v>3.6666666666666665</v>
      </c>
      <c r="O41" s="21" t="e">
        <f>IF(Levels_MO_S1[[#This Row],[Общий уровень МО]] = "базовый", Levels_MO_S1[[#This Row],[Общая оценка МО (от 2 до 5)]], NA())</f>
        <v>#N/A</v>
      </c>
      <c r="P41" s="21" t="e">
        <f>IF(Levels_MO_S1[[#This Row],[Общий уровень МО]] = "ниже базового", Levels_MO_S1[[#This Row],[Общая оценка МО (от 2 до 5)]], NA())</f>
        <v>#N/A</v>
      </c>
      <c r="Q41" s="69" t="str" cm="1">
        <f t="array" ref="Q41">INDEX({"ниже базового","базовый","средний","высокий"}, ROUND(Levels_MO_S1[[#This Row],[Общая оценка МО (от 2 до 5)]], 0) - 1)</f>
        <v>средний</v>
      </c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</row>
    <row r="42" spans="1:30" x14ac:dyDescent="0.25">
      <c r="A42" s="3">
        <v>21</v>
      </c>
      <c r="B42" s="13">
        <f>COUNTIFS(No_Duplicates[МО], Levels_MO_S1[[#This Row],[Муниципалитет]], No_Duplicates[Знание], B$1)</f>
        <v>3</v>
      </c>
      <c r="C42" s="14">
        <f>COUNTIFS(No_Duplicates[МО], Levels_MO_S1[[#This Row],[Муниципалитет]], No_Duplicates[Знание], C$1)</f>
        <v>14</v>
      </c>
      <c r="D42" s="15">
        <f>COUNTIFS(No_Duplicates[МО], Levels_MO_S1[[#This Row],[Муниципалитет]], No_Duplicates[Знание], D$1)</f>
        <v>4</v>
      </c>
      <c r="E42" s="16">
        <f>COUNTIFS(No_Duplicates[МО], Levels_MO_S1[[#This Row],[Муниципалитет]], No_Duplicates[Знание], E$1)</f>
        <v>4</v>
      </c>
      <c r="F42" s="3" cm="1">
        <f t="array" ref="F42">ROW() - ROW(_xlfn.TAKE(Levels_MO_S1[], 1)) + 1</f>
        <v>41</v>
      </c>
      <c r="G42" s="1" t="s">
        <v>1192</v>
      </c>
      <c r="H42" s="5">
        <f>SUM(Levels_MO_S1[[#This Row],[Высокий]:[Ниже базового]])</f>
        <v>25</v>
      </c>
      <c r="I42" s="17">
        <f>Levels_MO_S1[[#This Row],[Высокий]] / Levels_MO_S1[[#This Row],[Прошли]]</f>
        <v>0.12</v>
      </c>
      <c r="J42" s="18">
        <f>Levels_MO_S1[[#This Row],[Средний]] / Levels_MO_S1[[#This Row],[Прошли]]</f>
        <v>0.56000000000000005</v>
      </c>
      <c r="K42" s="19">
        <f>Levels_MO_S1[[#This Row],[Базовый]] / Levels_MO_S1[[#This Row],[Прошли]]</f>
        <v>0.16</v>
      </c>
      <c r="L42" s="20">
        <f>Levels_MO_S1[[#This Row],[Ниже базового]] / Levels_MO_S1[[#This Row],[Прошли]]</f>
        <v>0.16</v>
      </c>
      <c r="M42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3.64</v>
      </c>
      <c r="N42" s="21">
        <f>IF(Levels_MO_S1[[#This Row],[Общий уровень МО]] = "средний", Levels_MO_S1[[#This Row],[Общая оценка МО (от 2 до 5)]], NA())</f>
        <v>3.64</v>
      </c>
      <c r="O42" s="21" t="e">
        <f>IF(Levels_MO_S1[[#This Row],[Общий уровень МО]] = "базовый", Levels_MO_S1[[#This Row],[Общая оценка МО (от 2 до 5)]], NA())</f>
        <v>#N/A</v>
      </c>
      <c r="P42" s="21" t="e">
        <f>IF(Levels_MO_S1[[#This Row],[Общий уровень МО]] = "ниже базового", Levels_MO_S1[[#This Row],[Общая оценка МО (от 2 до 5)]], NA())</f>
        <v>#N/A</v>
      </c>
      <c r="Q42" s="69" t="str" cm="1">
        <f t="array" ref="Q42">INDEX({"ниже базового","базовый","средний","высокий"}, ROUND(Levels_MO_S1[[#This Row],[Общая оценка МО (от 2 до 5)]], 0) - 1)</f>
        <v>средний</v>
      </c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</row>
    <row r="43" spans="1:30" x14ac:dyDescent="0.25">
      <c r="A43" s="3">
        <v>12</v>
      </c>
      <c r="B43" s="13">
        <f>COUNTIFS(No_Duplicates[МО], Levels_MO_S1[[#This Row],[Муниципалитет]], No_Duplicates[Знание], B$1)</f>
        <v>0</v>
      </c>
      <c r="C43" s="14">
        <f>COUNTIFS(No_Duplicates[МО], Levels_MO_S1[[#This Row],[Муниципалитет]], No_Duplicates[Знание], C$1)</f>
        <v>28</v>
      </c>
      <c r="D43" s="15">
        <f>COUNTIFS(No_Duplicates[МО], Levels_MO_S1[[#This Row],[Муниципалитет]], No_Duplicates[Знание], D$1)</f>
        <v>14</v>
      </c>
      <c r="E43" s="16">
        <f>COUNTIFS(No_Duplicates[МО], Levels_MO_S1[[#This Row],[Муниципалитет]], No_Duplicates[Знание], E$1)</f>
        <v>1</v>
      </c>
      <c r="F43" s="3" cm="1">
        <f t="array" ref="F43">ROW() - ROW(_xlfn.TAKE(Levels_MO_S1[], 1)) + 1</f>
        <v>42</v>
      </c>
      <c r="G43" s="1" t="s">
        <v>686</v>
      </c>
      <c r="H43" s="5">
        <f>SUM(Levels_MO_S1[[#This Row],[Высокий]:[Ниже базового]])</f>
        <v>43</v>
      </c>
      <c r="I43" s="17">
        <f>Levels_MO_S1[[#This Row],[Высокий]] / Levels_MO_S1[[#This Row],[Прошли]]</f>
        <v>0</v>
      </c>
      <c r="J43" s="18">
        <f>Levels_MO_S1[[#This Row],[Средний]] / Levels_MO_S1[[#This Row],[Прошли]]</f>
        <v>0.65116279069767447</v>
      </c>
      <c r="K43" s="19">
        <f>Levels_MO_S1[[#This Row],[Базовый]] / Levels_MO_S1[[#This Row],[Прошли]]</f>
        <v>0.32558139534883723</v>
      </c>
      <c r="L43" s="20">
        <f>Levels_MO_S1[[#This Row],[Ниже базового]] / Levels_MO_S1[[#This Row],[Прошли]]</f>
        <v>2.3255813953488372E-2</v>
      </c>
      <c r="M43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3.6279069767441858</v>
      </c>
      <c r="N43" s="21">
        <f>IF(Levels_MO_S1[[#This Row],[Общий уровень МО]] = "средний", Levels_MO_S1[[#This Row],[Общая оценка МО (от 2 до 5)]], NA())</f>
        <v>3.6279069767441858</v>
      </c>
      <c r="O43" s="21" t="e">
        <f>IF(Levels_MO_S1[[#This Row],[Общий уровень МО]] = "базовый", Levels_MO_S1[[#This Row],[Общая оценка МО (от 2 до 5)]], NA())</f>
        <v>#N/A</v>
      </c>
      <c r="P43" s="21" t="e">
        <f>IF(Levels_MO_S1[[#This Row],[Общий уровень МО]] = "ниже базового", Levels_MO_S1[[#This Row],[Общая оценка МО (от 2 до 5)]], NA())</f>
        <v>#N/A</v>
      </c>
      <c r="Q43" s="69" t="str" cm="1">
        <f t="array" ref="Q43">INDEX({"ниже базового","базовый","средний","высокий"}, ROUND(Levels_MO_S1[[#This Row],[Общая оценка МО (от 2 до 5)]], 0) - 1)</f>
        <v>средний</v>
      </c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</row>
    <row r="44" spans="1:30" x14ac:dyDescent="0.25">
      <c r="A44" s="3">
        <v>52</v>
      </c>
      <c r="B44" s="13">
        <f>COUNTIFS(No_Duplicates[МО], Levels_MO_S1[[#This Row],[Муниципалитет]], No_Duplicates[Знание], B$1)</f>
        <v>3</v>
      </c>
      <c r="C44" s="14">
        <f>COUNTIFS(No_Duplicates[МО], Levels_MO_S1[[#This Row],[Муниципалитет]], No_Duplicates[Знание], C$1)</f>
        <v>17</v>
      </c>
      <c r="D44" s="15">
        <f>COUNTIFS(No_Duplicates[МО], Levels_MO_S1[[#This Row],[Муниципалитет]], No_Duplicates[Знание], D$1)</f>
        <v>15</v>
      </c>
      <c r="E44" s="16">
        <f>COUNTIFS(No_Duplicates[МО], Levels_MO_S1[[#This Row],[Муниципалитет]], No_Duplicates[Знание], E$1)</f>
        <v>2</v>
      </c>
      <c r="F44" s="3" cm="1">
        <f t="array" ref="F44">ROW() - ROW(_xlfn.TAKE(Levels_MO_S1[], 1)) + 1</f>
        <v>43</v>
      </c>
      <c r="G44" s="1" t="s">
        <v>1219</v>
      </c>
      <c r="H44" s="5">
        <f>SUM(Levels_MO_S1[[#This Row],[Высокий]:[Ниже базового]])</f>
        <v>37</v>
      </c>
      <c r="I44" s="17">
        <f>Levels_MO_S1[[#This Row],[Высокий]] / Levels_MO_S1[[#This Row],[Прошли]]</f>
        <v>8.1081081081081086E-2</v>
      </c>
      <c r="J44" s="18">
        <f>Levels_MO_S1[[#This Row],[Средний]] / Levels_MO_S1[[#This Row],[Прошли]]</f>
        <v>0.45945945945945948</v>
      </c>
      <c r="K44" s="19">
        <f>Levels_MO_S1[[#This Row],[Базовый]] / Levels_MO_S1[[#This Row],[Прошли]]</f>
        <v>0.40540540540540543</v>
      </c>
      <c r="L44" s="20">
        <f>Levels_MO_S1[[#This Row],[Ниже базового]] / Levels_MO_S1[[#This Row],[Прошли]]</f>
        <v>5.4054054054054057E-2</v>
      </c>
      <c r="M44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3.5675675675675675</v>
      </c>
      <c r="N44" s="21">
        <f>IF(Levels_MO_S1[[#This Row],[Общий уровень МО]] = "средний", Levels_MO_S1[[#This Row],[Общая оценка МО (от 2 до 5)]], NA())</f>
        <v>3.5675675675675675</v>
      </c>
      <c r="O44" s="21" t="e">
        <f>IF(Levels_MO_S1[[#This Row],[Общий уровень МО]] = "базовый", Levels_MO_S1[[#This Row],[Общая оценка МО (от 2 до 5)]], NA())</f>
        <v>#N/A</v>
      </c>
      <c r="P44" s="21" t="e">
        <f>IF(Levels_MO_S1[[#This Row],[Общий уровень МО]] = "ниже базового", Levels_MO_S1[[#This Row],[Общая оценка МО (от 2 до 5)]], NA())</f>
        <v>#N/A</v>
      </c>
      <c r="Q44" s="69" t="str" cm="1">
        <f t="array" ref="Q44">INDEX({"ниже базового","базовый","средний","высокий"}, ROUND(Levels_MO_S1[[#This Row],[Общая оценка МО (от 2 до 5)]], 0) - 1)</f>
        <v>средний</v>
      </c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</row>
    <row r="45" spans="1:30" x14ac:dyDescent="0.25">
      <c r="A45" s="3">
        <v>41</v>
      </c>
      <c r="B45" s="13">
        <f>COUNTIFS(No_Duplicates[МО], Levels_MO_S1[[#This Row],[Муниципалитет]], No_Duplicates[Знание], B$1)</f>
        <v>1</v>
      </c>
      <c r="C45" s="14">
        <f>COUNTIFS(No_Duplicates[МО], Levels_MO_S1[[#This Row],[Муниципалитет]], No_Duplicates[Знание], C$1)</f>
        <v>8</v>
      </c>
      <c r="D45" s="15">
        <f>COUNTIFS(No_Duplicates[МО], Levels_MO_S1[[#This Row],[Муниципалитет]], No_Duplicates[Знание], D$1)</f>
        <v>4</v>
      </c>
      <c r="E45" s="16">
        <f>COUNTIFS(No_Duplicates[МО], Levels_MO_S1[[#This Row],[Муниципалитет]], No_Duplicates[Знание], E$1)</f>
        <v>2</v>
      </c>
      <c r="F45" s="3" cm="1">
        <f t="array" ref="F45">ROW() - ROW(_xlfn.TAKE(Levels_MO_S1[], 1)) + 1</f>
        <v>44</v>
      </c>
      <c r="G45" s="1" t="s">
        <v>1120</v>
      </c>
      <c r="H45" s="5">
        <f>SUM(Levels_MO_S1[[#This Row],[Высокий]:[Ниже базового]])</f>
        <v>15</v>
      </c>
      <c r="I45" s="17">
        <f>Levels_MO_S1[[#This Row],[Высокий]] / Levels_MO_S1[[#This Row],[Прошли]]</f>
        <v>6.6666666666666666E-2</v>
      </c>
      <c r="J45" s="18">
        <f>Levels_MO_S1[[#This Row],[Средний]] / Levels_MO_S1[[#This Row],[Прошли]]</f>
        <v>0.53333333333333333</v>
      </c>
      <c r="K45" s="19">
        <f>Levels_MO_S1[[#This Row],[Базовый]] / Levels_MO_S1[[#This Row],[Прошли]]</f>
        <v>0.26666666666666666</v>
      </c>
      <c r="L45" s="20">
        <f>Levels_MO_S1[[#This Row],[Ниже базового]] / Levels_MO_S1[[#This Row],[Прошли]]</f>
        <v>0.13333333333333333</v>
      </c>
      <c r="M45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3.5333333333333332</v>
      </c>
      <c r="N45" s="21">
        <f>IF(Levels_MO_S1[[#This Row],[Общий уровень МО]] = "средний", Levels_MO_S1[[#This Row],[Общая оценка МО (от 2 до 5)]], NA())</f>
        <v>3.5333333333333332</v>
      </c>
      <c r="O45" s="21" t="e">
        <f>IF(Levels_MO_S1[[#This Row],[Общий уровень МО]] = "базовый", Levels_MO_S1[[#This Row],[Общая оценка МО (от 2 до 5)]], NA())</f>
        <v>#N/A</v>
      </c>
      <c r="P45" s="21" t="e">
        <f>IF(Levels_MO_S1[[#This Row],[Общий уровень МО]] = "ниже базового", Levels_MO_S1[[#This Row],[Общая оценка МО (от 2 до 5)]], NA())</f>
        <v>#N/A</v>
      </c>
      <c r="Q45" s="69" t="str" cm="1">
        <f t="array" ref="Q45">INDEX({"ниже базового","базовый","средний","высокий"}, ROUND(Levels_MO_S1[[#This Row],[Общая оценка МО (от 2 до 5)]], 0) - 1)</f>
        <v>средний</v>
      </c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</row>
    <row r="46" spans="1:30" x14ac:dyDescent="0.25">
      <c r="A46" s="3">
        <v>24</v>
      </c>
      <c r="B46" s="13">
        <f>COUNTIFS(No_Duplicates[МО], Levels_MO_S1[[#This Row],[Муниципалитет]], No_Duplicates[Знание], B$1)</f>
        <v>2</v>
      </c>
      <c r="C46" s="14">
        <f>COUNTIFS(No_Duplicates[МО], Levels_MO_S1[[#This Row],[Муниципалитет]], No_Duplicates[Знание], C$1)</f>
        <v>5</v>
      </c>
      <c r="D46" s="15">
        <f>COUNTIFS(No_Duplicates[МО], Levels_MO_S1[[#This Row],[Муниципалитет]], No_Duplicates[Знание], D$1)</f>
        <v>5</v>
      </c>
      <c r="E46" s="16">
        <f>COUNTIFS(No_Duplicates[МО], Levels_MO_S1[[#This Row],[Муниципалитет]], No_Duplicates[Знание], E$1)</f>
        <v>2</v>
      </c>
      <c r="F46" s="3" cm="1">
        <f t="array" ref="F46">ROW() - ROW(_xlfn.TAKE(Levels_MO_S1[], 1)) + 1</f>
        <v>45</v>
      </c>
      <c r="G46" s="1" t="s">
        <v>73</v>
      </c>
      <c r="H46" s="5">
        <f>SUM(Levels_MO_S1[[#This Row],[Высокий]:[Ниже базового]])</f>
        <v>14</v>
      </c>
      <c r="I46" s="17">
        <f>Levels_MO_S1[[#This Row],[Высокий]] / Levels_MO_S1[[#This Row],[Прошли]]</f>
        <v>0.14285714285714285</v>
      </c>
      <c r="J46" s="18">
        <f>Levels_MO_S1[[#This Row],[Средний]] / Levels_MO_S1[[#This Row],[Прошли]]</f>
        <v>0.35714285714285715</v>
      </c>
      <c r="K46" s="19">
        <f>Levels_MO_S1[[#This Row],[Базовый]] / Levels_MO_S1[[#This Row],[Прошли]]</f>
        <v>0.35714285714285715</v>
      </c>
      <c r="L46" s="20">
        <f>Levels_MO_S1[[#This Row],[Ниже базового]] / Levels_MO_S1[[#This Row],[Прошли]]</f>
        <v>0.14285714285714285</v>
      </c>
      <c r="M46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3.5</v>
      </c>
      <c r="N46" s="21">
        <f>IF(Levels_MO_S1[[#This Row],[Общий уровень МО]] = "средний", Levels_MO_S1[[#This Row],[Общая оценка МО (от 2 до 5)]], NA())</f>
        <v>3.5</v>
      </c>
      <c r="O46" s="21" t="e">
        <f>IF(Levels_MO_S1[[#This Row],[Общий уровень МО]] = "базовый", Levels_MO_S1[[#This Row],[Общая оценка МО (от 2 до 5)]], NA())</f>
        <v>#N/A</v>
      </c>
      <c r="P46" s="21" t="e">
        <f>IF(Levels_MO_S1[[#This Row],[Общий уровень МО]] = "ниже базового", Levels_MO_S1[[#This Row],[Общая оценка МО (от 2 до 5)]], NA())</f>
        <v>#N/A</v>
      </c>
      <c r="Q46" s="69" t="str" cm="1">
        <f t="array" ref="Q46">INDEX({"ниже базового","базовый","средний","высокий"}, ROUND(Levels_MO_S1[[#This Row],[Общая оценка МО (от 2 до 5)]], 0) - 1)</f>
        <v>средний</v>
      </c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</row>
    <row r="47" spans="1:30" x14ac:dyDescent="0.25">
      <c r="A47" s="3">
        <v>50</v>
      </c>
      <c r="B47" s="13">
        <f>COUNTIFS(No_Duplicates[МО], Levels_MO_S1[[#This Row],[Муниципалитет]], No_Duplicates[Знание], B$1)</f>
        <v>0</v>
      </c>
      <c r="C47" s="14">
        <f>COUNTIFS(No_Duplicates[МО], Levels_MO_S1[[#This Row],[Муниципалитет]], No_Duplicates[Знание], C$1)</f>
        <v>3</v>
      </c>
      <c r="D47" s="15">
        <f>COUNTIFS(No_Duplicates[МО], Levels_MO_S1[[#This Row],[Муниципалитет]], No_Duplicates[Знание], D$1)</f>
        <v>0</v>
      </c>
      <c r="E47" s="16">
        <f>COUNTIFS(No_Duplicates[МО], Levels_MO_S1[[#This Row],[Муниципалитет]], No_Duplicates[Знание], E$1)</f>
        <v>1</v>
      </c>
      <c r="F47" s="3" cm="1">
        <f t="array" ref="F47">ROW() - ROW(_xlfn.TAKE(Levels_MO_S1[], 1)) + 1</f>
        <v>46</v>
      </c>
      <c r="G47" s="1" t="s">
        <v>397</v>
      </c>
      <c r="H47" s="5">
        <f>SUM(Levels_MO_S1[[#This Row],[Высокий]:[Ниже базового]])</f>
        <v>4</v>
      </c>
      <c r="I47" s="17">
        <f>Levels_MO_S1[[#This Row],[Высокий]] / Levels_MO_S1[[#This Row],[Прошли]]</f>
        <v>0</v>
      </c>
      <c r="J47" s="18">
        <f>Levels_MO_S1[[#This Row],[Средний]] / Levels_MO_S1[[#This Row],[Прошли]]</f>
        <v>0.75</v>
      </c>
      <c r="K47" s="19">
        <f>Levels_MO_S1[[#This Row],[Базовый]] / Levels_MO_S1[[#This Row],[Прошли]]</f>
        <v>0</v>
      </c>
      <c r="L47" s="20">
        <f>Levels_MO_S1[[#This Row],[Ниже базового]] / Levels_MO_S1[[#This Row],[Прошли]]</f>
        <v>0.25</v>
      </c>
      <c r="M47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3.5</v>
      </c>
      <c r="N47" s="21">
        <f>IF(Levels_MO_S1[[#This Row],[Общий уровень МО]] = "средний", Levels_MO_S1[[#This Row],[Общая оценка МО (от 2 до 5)]], NA())</f>
        <v>3.5</v>
      </c>
      <c r="O47" s="21" t="e">
        <f>IF(Levels_MO_S1[[#This Row],[Общий уровень МО]] = "базовый", Levels_MO_S1[[#This Row],[Общая оценка МО (от 2 до 5)]], NA())</f>
        <v>#N/A</v>
      </c>
      <c r="P47" s="21" t="e">
        <f>IF(Levels_MO_S1[[#This Row],[Общий уровень МО]] = "ниже базового", Levels_MO_S1[[#This Row],[Общая оценка МО (от 2 до 5)]], NA())</f>
        <v>#N/A</v>
      </c>
      <c r="Q47" s="69" t="str" cm="1">
        <f t="array" ref="Q47">INDEX({"ниже базового","базовый","средний","высокий"}, ROUND(Levels_MO_S1[[#This Row],[Общая оценка МО (от 2 до 5)]], 0) - 1)</f>
        <v>средний</v>
      </c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</row>
    <row r="48" spans="1:30" x14ac:dyDescent="0.25">
      <c r="A48" s="3">
        <v>13</v>
      </c>
      <c r="B48" s="13">
        <f>COUNTIFS(No_Duplicates[МО], Levels_MO_S1[[#This Row],[Муниципалитет]], No_Duplicates[Знание], B$1)</f>
        <v>0</v>
      </c>
      <c r="C48" s="14">
        <f>COUNTIFS(No_Duplicates[МО], Levels_MO_S1[[#This Row],[Муниципалитет]], No_Duplicates[Знание], C$1)</f>
        <v>12</v>
      </c>
      <c r="D48" s="15">
        <f>COUNTIFS(No_Duplicates[МО], Levels_MO_S1[[#This Row],[Муниципалитет]], No_Duplicates[Знание], D$1)</f>
        <v>10</v>
      </c>
      <c r="E48" s="16">
        <f>COUNTIFS(No_Duplicates[МО], Levels_MO_S1[[#This Row],[Муниципалитет]], No_Duplicates[Знание], E$1)</f>
        <v>1</v>
      </c>
      <c r="F48" s="3" cm="1">
        <f t="array" ref="F48">ROW() - ROW(_xlfn.TAKE(Levels_MO_S1[], 1)) + 1</f>
        <v>47</v>
      </c>
      <c r="G48" s="1" t="s">
        <v>373</v>
      </c>
      <c r="H48" s="5">
        <f>SUM(Levels_MO_S1[[#This Row],[Высокий]:[Ниже базового]])</f>
        <v>23</v>
      </c>
      <c r="I48" s="17">
        <f>Levels_MO_S1[[#This Row],[Высокий]] / Levels_MO_S1[[#This Row],[Прошли]]</f>
        <v>0</v>
      </c>
      <c r="J48" s="18">
        <f>Levels_MO_S1[[#This Row],[Средний]] / Levels_MO_S1[[#This Row],[Прошли]]</f>
        <v>0.52173913043478259</v>
      </c>
      <c r="K48" s="19">
        <f>Levels_MO_S1[[#This Row],[Базовый]] / Levels_MO_S1[[#This Row],[Прошли]]</f>
        <v>0.43478260869565216</v>
      </c>
      <c r="L48" s="20">
        <f>Levels_MO_S1[[#This Row],[Ниже базового]] / Levels_MO_S1[[#This Row],[Прошли]]</f>
        <v>4.3478260869565216E-2</v>
      </c>
      <c r="M48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3.4782608695652173</v>
      </c>
      <c r="N48" s="21" t="e">
        <f>IF(Levels_MO_S1[[#This Row],[Общий уровень МО]] = "средний", Levels_MO_S1[[#This Row],[Общая оценка МО (от 2 до 5)]], NA())</f>
        <v>#N/A</v>
      </c>
      <c r="O48" s="21">
        <f>IF(Levels_MO_S1[[#This Row],[Общий уровень МО]] = "базовый", Levels_MO_S1[[#This Row],[Общая оценка МО (от 2 до 5)]], NA())</f>
        <v>3.4782608695652173</v>
      </c>
      <c r="P48" s="21" t="e">
        <f>IF(Levels_MO_S1[[#This Row],[Общий уровень МО]] = "ниже базового", Levels_MO_S1[[#This Row],[Общая оценка МО (от 2 до 5)]], NA())</f>
        <v>#N/A</v>
      </c>
      <c r="Q48" s="69" t="str" cm="1">
        <f t="array" ref="Q48">INDEX({"ниже базового","базовый","средний","высокий"}, ROUND(Levels_MO_S1[[#This Row],[Общая оценка МО (от 2 до 5)]], 0) - 1)</f>
        <v>базовый</v>
      </c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</row>
    <row r="49" spans="1:30" x14ac:dyDescent="0.25">
      <c r="A49" s="3">
        <v>17</v>
      </c>
      <c r="B49" s="13">
        <f>COUNTIFS(No_Duplicates[МО], Levels_MO_S1[[#This Row],[Муниципалитет]], No_Duplicates[Знание], B$1)</f>
        <v>0</v>
      </c>
      <c r="C49" s="14">
        <f>COUNTIFS(No_Duplicates[МО], Levels_MO_S1[[#This Row],[Муниципалитет]], No_Duplicates[Знание], C$1)</f>
        <v>22</v>
      </c>
      <c r="D49" s="15">
        <f>COUNTIFS(No_Duplicates[МО], Levels_MO_S1[[#This Row],[Муниципалитет]], No_Duplicates[Знание], D$1)</f>
        <v>12</v>
      </c>
      <c r="E49" s="16">
        <f>COUNTIFS(No_Duplicates[МО], Levels_MO_S1[[#This Row],[Муниципалитет]], No_Duplicates[Знание], E$1)</f>
        <v>5</v>
      </c>
      <c r="F49" s="3" cm="1">
        <f t="array" ref="F49">ROW() - ROW(_xlfn.TAKE(Levels_MO_S1[], 1)) + 1</f>
        <v>48</v>
      </c>
      <c r="G49" s="1" t="s">
        <v>795</v>
      </c>
      <c r="H49" s="5">
        <f>SUM(Levels_MO_S1[[#This Row],[Высокий]:[Ниже базового]])</f>
        <v>39</v>
      </c>
      <c r="I49" s="17">
        <f>Levels_MO_S1[[#This Row],[Высокий]] / Levels_MO_S1[[#This Row],[Прошли]]</f>
        <v>0</v>
      </c>
      <c r="J49" s="18">
        <f>Levels_MO_S1[[#This Row],[Средний]] / Levels_MO_S1[[#This Row],[Прошли]]</f>
        <v>0.5641025641025641</v>
      </c>
      <c r="K49" s="19">
        <f>Levels_MO_S1[[#This Row],[Базовый]] / Levels_MO_S1[[#This Row],[Прошли]]</f>
        <v>0.30769230769230771</v>
      </c>
      <c r="L49" s="20">
        <f>Levels_MO_S1[[#This Row],[Ниже базового]] / Levels_MO_S1[[#This Row],[Прошли]]</f>
        <v>0.12820512820512819</v>
      </c>
      <c r="M49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3.4358974358974357</v>
      </c>
      <c r="N49" s="21" t="e">
        <f>IF(Levels_MO_S1[[#This Row],[Общий уровень МО]] = "средний", Levels_MO_S1[[#This Row],[Общая оценка МО (от 2 до 5)]], NA())</f>
        <v>#N/A</v>
      </c>
      <c r="O49" s="21">
        <f>IF(Levels_MO_S1[[#This Row],[Общий уровень МО]] = "базовый", Levels_MO_S1[[#This Row],[Общая оценка МО (от 2 до 5)]], NA())</f>
        <v>3.4358974358974357</v>
      </c>
      <c r="P49" s="21" t="e">
        <f>IF(Levels_MO_S1[[#This Row],[Общий уровень МО]] = "ниже базового", Levels_MO_S1[[#This Row],[Общая оценка МО (от 2 до 5)]], NA())</f>
        <v>#N/A</v>
      </c>
      <c r="Q49" s="69" t="str" cm="1">
        <f t="array" ref="Q49">INDEX({"ниже базового","базовый","средний","высокий"}, ROUND(Levels_MO_S1[[#This Row],[Общая оценка МО (от 2 до 5)]], 0) - 1)</f>
        <v>базовый</v>
      </c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</row>
    <row r="50" spans="1:30" x14ac:dyDescent="0.25">
      <c r="A50" s="3">
        <v>22</v>
      </c>
      <c r="B50" s="13">
        <f>COUNTIFS(No_Duplicates[МО], Levels_MO_S1[[#This Row],[Муниципалитет]], No_Duplicates[Знание], B$1)</f>
        <v>1</v>
      </c>
      <c r="C50" s="14">
        <f>COUNTIFS(No_Duplicates[МО], Levels_MO_S1[[#This Row],[Муниципалитет]], No_Duplicates[Знание], C$1)</f>
        <v>12</v>
      </c>
      <c r="D50" s="15">
        <f>COUNTIFS(No_Duplicates[МО], Levels_MO_S1[[#This Row],[Муниципалитет]], No_Duplicates[Знание], D$1)</f>
        <v>10</v>
      </c>
      <c r="E50" s="16">
        <f>COUNTIFS(No_Duplicates[МО], Levels_MO_S1[[#This Row],[Муниципалитет]], No_Duplicates[Знание], E$1)</f>
        <v>3</v>
      </c>
      <c r="F50" s="3" cm="1">
        <f t="array" ref="F50">ROW() - ROW(_xlfn.TAKE(Levels_MO_S1[], 1)) + 1</f>
        <v>49</v>
      </c>
      <c r="G50" s="1" t="s">
        <v>140</v>
      </c>
      <c r="H50" s="5">
        <f>SUM(Levels_MO_S1[[#This Row],[Высокий]:[Ниже базового]])</f>
        <v>26</v>
      </c>
      <c r="I50" s="17">
        <f>Levels_MO_S1[[#This Row],[Высокий]] / Levels_MO_S1[[#This Row],[Прошли]]</f>
        <v>3.8461538461538464E-2</v>
      </c>
      <c r="J50" s="18">
        <f>Levels_MO_S1[[#This Row],[Средний]] / Levels_MO_S1[[#This Row],[Прошли]]</f>
        <v>0.46153846153846156</v>
      </c>
      <c r="K50" s="19">
        <f>Levels_MO_S1[[#This Row],[Базовый]] / Levels_MO_S1[[#This Row],[Прошли]]</f>
        <v>0.38461538461538464</v>
      </c>
      <c r="L50" s="20">
        <f>Levels_MO_S1[[#This Row],[Ниже базового]] / Levels_MO_S1[[#This Row],[Прошли]]</f>
        <v>0.11538461538461539</v>
      </c>
      <c r="M50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3.4230769230769229</v>
      </c>
      <c r="N50" s="21" t="e">
        <f>IF(Levels_MO_S1[[#This Row],[Общий уровень МО]] = "средний", Levels_MO_S1[[#This Row],[Общая оценка МО (от 2 до 5)]], NA())</f>
        <v>#N/A</v>
      </c>
      <c r="O50" s="21">
        <f>IF(Levels_MO_S1[[#This Row],[Общий уровень МО]] = "базовый", Levels_MO_S1[[#This Row],[Общая оценка МО (от 2 до 5)]], NA())</f>
        <v>3.4230769230769229</v>
      </c>
      <c r="P50" s="21" t="e">
        <f>IF(Levels_MO_S1[[#This Row],[Общий уровень МО]] = "ниже базового", Levels_MO_S1[[#This Row],[Общая оценка МО (от 2 до 5)]], NA())</f>
        <v>#N/A</v>
      </c>
      <c r="Q50" s="69" t="str" cm="1">
        <f t="array" ref="Q50">INDEX({"ниже базового","базовый","средний","высокий"}, ROUND(Levels_MO_S1[[#This Row],[Общая оценка МО (от 2 до 5)]], 0) - 1)</f>
        <v>базовый</v>
      </c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</row>
    <row r="51" spans="1:30" x14ac:dyDescent="0.25">
      <c r="A51" s="3">
        <v>28</v>
      </c>
      <c r="B51" s="13">
        <f>COUNTIFS(No_Duplicates[МО], Levels_MO_S1[[#This Row],[Муниципалитет]], No_Duplicates[Знание], B$1)</f>
        <v>0</v>
      </c>
      <c r="C51" s="14">
        <f>COUNTIFS(No_Duplicates[МО], Levels_MO_S1[[#This Row],[Муниципалитет]], No_Duplicates[Знание], C$1)</f>
        <v>6</v>
      </c>
      <c r="D51" s="15">
        <f>COUNTIFS(No_Duplicates[МО], Levels_MO_S1[[#This Row],[Муниципалитет]], No_Duplicates[Знание], D$1)</f>
        <v>2</v>
      </c>
      <c r="E51" s="16">
        <f>COUNTIFS(No_Duplicates[МО], Levels_MO_S1[[#This Row],[Муниципалитет]], No_Duplicates[Знание], E$1)</f>
        <v>2</v>
      </c>
      <c r="F51" s="3" cm="1">
        <f t="array" ref="F51">ROW() - ROW(_xlfn.TAKE(Levels_MO_S1[], 1)) + 1</f>
        <v>50</v>
      </c>
      <c r="G51" s="1" t="s">
        <v>551</v>
      </c>
      <c r="H51" s="5">
        <f>SUM(Levels_MO_S1[[#This Row],[Высокий]:[Ниже базового]])</f>
        <v>10</v>
      </c>
      <c r="I51" s="17">
        <f>Levels_MO_S1[[#This Row],[Высокий]] / Levels_MO_S1[[#This Row],[Прошли]]</f>
        <v>0</v>
      </c>
      <c r="J51" s="18">
        <f>Levels_MO_S1[[#This Row],[Средний]] / Levels_MO_S1[[#This Row],[Прошли]]</f>
        <v>0.6</v>
      </c>
      <c r="K51" s="19">
        <f>Levels_MO_S1[[#This Row],[Базовый]] / Levels_MO_S1[[#This Row],[Прошли]]</f>
        <v>0.2</v>
      </c>
      <c r="L51" s="20">
        <f>Levels_MO_S1[[#This Row],[Ниже базового]] / Levels_MO_S1[[#This Row],[Прошли]]</f>
        <v>0.2</v>
      </c>
      <c r="M51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3.4</v>
      </c>
      <c r="N51" s="21" t="e">
        <f>IF(Levels_MO_S1[[#This Row],[Общий уровень МО]] = "средний", Levels_MO_S1[[#This Row],[Общая оценка МО (от 2 до 5)]], NA())</f>
        <v>#N/A</v>
      </c>
      <c r="O51" s="21">
        <f>IF(Levels_MO_S1[[#This Row],[Общий уровень МО]] = "базовый", Levels_MO_S1[[#This Row],[Общая оценка МО (от 2 до 5)]], NA())</f>
        <v>3.4</v>
      </c>
      <c r="P51" s="21" t="e">
        <f>IF(Levels_MO_S1[[#This Row],[Общий уровень МО]] = "ниже базового", Levels_MO_S1[[#This Row],[Общая оценка МО (от 2 до 5)]], NA())</f>
        <v>#N/A</v>
      </c>
      <c r="Q51" s="69" t="str" cm="1">
        <f t="array" ref="Q51">INDEX({"ниже базового","базовый","средний","высокий"}, ROUND(Levels_MO_S1[[#This Row],[Общая оценка МО (от 2 до 5)]], 0) - 1)</f>
        <v>базовый</v>
      </c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</row>
    <row r="52" spans="1:30" x14ac:dyDescent="0.25">
      <c r="A52" s="3">
        <v>47</v>
      </c>
      <c r="B52" s="13">
        <f>COUNTIFS(No_Duplicates[МО], Levels_MO_S1[[#This Row],[Муниципалитет]], No_Duplicates[Знание], B$1)</f>
        <v>2</v>
      </c>
      <c r="C52" s="14">
        <f>COUNTIFS(No_Duplicates[МО], Levels_MO_S1[[#This Row],[Муниципалитет]], No_Duplicates[Знание], C$1)</f>
        <v>9</v>
      </c>
      <c r="D52" s="15">
        <f>COUNTIFS(No_Duplicates[МО], Levels_MO_S1[[#This Row],[Муниципалитет]], No_Duplicates[Знание], D$1)</f>
        <v>0</v>
      </c>
      <c r="E52" s="16">
        <f>COUNTIFS(No_Duplicates[МО], Levels_MO_S1[[#This Row],[Муниципалитет]], No_Duplicates[Знание], E$1)</f>
        <v>9</v>
      </c>
      <c r="F52" s="3" cm="1">
        <f t="array" ref="F52">ROW() - ROW(_xlfn.TAKE(Levels_MO_S1[], 1)) + 1</f>
        <v>51</v>
      </c>
      <c r="G52" s="1" t="s">
        <v>1360</v>
      </c>
      <c r="H52" s="5">
        <f>SUM(Levels_MO_S1[[#This Row],[Высокий]:[Ниже базового]])</f>
        <v>20</v>
      </c>
      <c r="I52" s="17">
        <f>Levels_MO_S1[[#This Row],[Высокий]] / Levels_MO_S1[[#This Row],[Прошли]]</f>
        <v>0.1</v>
      </c>
      <c r="J52" s="18">
        <f>Levels_MO_S1[[#This Row],[Средний]] / Levels_MO_S1[[#This Row],[Прошли]]</f>
        <v>0.45</v>
      </c>
      <c r="K52" s="19">
        <f>Levels_MO_S1[[#This Row],[Базовый]] / Levels_MO_S1[[#This Row],[Прошли]]</f>
        <v>0</v>
      </c>
      <c r="L52" s="20">
        <f>Levels_MO_S1[[#This Row],[Ниже базового]] / Levels_MO_S1[[#This Row],[Прошли]]</f>
        <v>0.45</v>
      </c>
      <c r="M52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3.2</v>
      </c>
      <c r="N52" s="21" t="e">
        <f>IF(Levels_MO_S1[[#This Row],[Общий уровень МО]] = "средний", Levels_MO_S1[[#This Row],[Общая оценка МО (от 2 до 5)]], NA())</f>
        <v>#N/A</v>
      </c>
      <c r="O52" s="21">
        <f>IF(Levels_MO_S1[[#This Row],[Общий уровень МО]] = "базовый", Levels_MO_S1[[#This Row],[Общая оценка МО (от 2 до 5)]], NA())</f>
        <v>3.2</v>
      </c>
      <c r="P52" s="21" t="e">
        <f>IF(Levels_MO_S1[[#This Row],[Общий уровень МО]] = "ниже базового", Levels_MO_S1[[#This Row],[Общая оценка МО (от 2 до 5)]], NA())</f>
        <v>#N/A</v>
      </c>
      <c r="Q52" s="69" t="str" cm="1">
        <f t="array" ref="Q52">INDEX({"ниже базового","базовый","средний","высокий"}, ROUND(Levels_MO_S1[[#This Row],[Общая оценка МО (от 2 до 5)]], 0) - 1)</f>
        <v>базовый</v>
      </c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</row>
    <row r="53" spans="1:30" x14ac:dyDescent="0.25">
      <c r="A53" s="3">
        <v>31</v>
      </c>
      <c r="B53" s="13">
        <f>COUNTIFS(No_Duplicates[МО], Levels_MO_S1[[#This Row],[Муниципалитет]], No_Duplicates[Знание], B$1)</f>
        <v>2</v>
      </c>
      <c r="C53" s="14">
        <f>COUNTIFS(No_Duplicates[МО], Levels_MO_S1[[#This Row],[Муниципалитет]], No_Duplicates[Знание], C$1)</f>
        <v>14</v>
      </c>
      <c r="D53" s="15">
        <f>COUNTIFS(No_Duplicates[МО], Levels_MO_S1[[#This Row],[Муниципалитет]], No_Duplicates[Знание], D$1)</f>
        <v>12</v>
      </c>
      <c r="E53" s="16">
        <f>COUNTIFS(No_Duplicates[МО], Levels_MO_S1[[#This Row],[Муниципалитет]], No_Duplicates[Знание], E$1)</f>
        <v>11</v>
      </c>
      <c r="F53" s="3" cm="1">
        <f t="array" ref="F53">ROW() - ROW(_xlfn.TAKE(Levels_MO_S1[], 1)) + 1</f>
        <v>52</v>
      </c>
      <c r="G53" s="1" t="s">
        <v>1413</v>
      </c>
      <c r="H53" s="5">
        <f>SUM(Levels_MO_S1[[#This Row],[Высокий]:[Ниже базового]])</f>
        <v>39</v>
      </c>
      <c r="I53" s="17">
        <f>Levels_MO_S1[[#This Row],[Высокий]] / Levels_MO_S1[[#This Row],[Прошли]]</f>
        <v>5.128205128205128E-2</v>
      </c>
      <c r="J53" s="18">
        <f>Levels_MO_S1[[#This Row],[Средний]] / Levels_MO_S1[[#This Row],[Прошли]]</f>
        <v>0.35897435897435898</v>
      </c>
      <c r="K53" s="19">
        <f>Levels_MO_S1[[#This Row],[Базовый]] / Levels_MO_S1[[#This Row],[Прошли]]</f>
        <v>0.30769230769230771</v>
      </c>
      <c r="L53" s="20">
        <f>Levels_MO_S1[[#This Row],[Ниже базового]] / Levels_MO_S1[[#This Row],[Прошли]]</f>
        <v>0.28205128205128205</v>
      </c>
      <c r="M53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3.1794871794871793</v>
      </c>
      <c r="N53" s="21" t="e">
        <f>IF(Levels_MO_S1[[#This Row],[Общий уровень МО]] = "средний", Levels_MO_S1[[#This Row],[Общая оценка МО (от 2 до 5)]], NA())</f>
        <v>#N/A</v>
      </c>
      <c r="O53" s="21">
        <f>IF(Levels_MO_S1[[#This Row],[Общий уровень МО]] = "базовый", Levels_MO_S1[[#This Row],[Общая оценка МО (от 2 до 5)]], NA())</f>
        <v>3.1794871794871793</v>
      </c>
      <c r="P53" s="21" t="e">
        <f>IF(Levels_MO_S1[[#This Row],[Общий уровень МО]] = "ниже базового", Levels_MO_S1[[#This Row],[Общая оценка МО (от 2 до 5)]], NA())</f>
        <v>#N/A</v>
      </c>
      <c r="Q53" s="69" t="str" cm="1">
        <f t="array" ref="Q53">INDEX({"ниже базового","базовый","средний","высокий"}, ROUND(Levels_MO_S1[[#This Row],[Общая оценка МО (от 2 до 5)]], 0) - 1)</f>
        <v>базовый</v>
      </c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</row>
    <row r="54" spans="1:30" x14ac:dyDescent="0.25">
      <c r="A54" s="3">
        <v>33</v>
      </c>
      <c r="B54" s="13">
        <f>COUNTIFS(No_Duplicates[МО], Levels_MO_S1[[#This Row],[Муниципалитет]], No_Duplicates[Знание], B$1)</f>
        <v>1</v>
      </c>
      <c r="C54" s="14">
        <f>COUNTIFS(No_Duplicates[МО], Levels_MO_S1[[#This Row],[Муниципалитет]], No_Duplicates[Знание], C$1)</f>
        <v>8</v>
      </c>
      <c r="D54" s="15">
        <f>COUNTIFS(No_Duplicates[МО], Levels_MO_S1[[#This Row],[Муниципалитет]], No_Duplicates[Знание], D$1)</f>
        <v>8</v>
      </c>
      <c r="E54" s="16">
        <f>COUNTIFS(No_Duplicates[МО], Levels_MO_S1[[#This Row],[Муниципалитет]], No_Duplicates[Знание], E$1)</f>
        <v>6</v>
      </c>
      <c r="F54" s="3" cm="1">
        <f t="array" ref="F54">ROW() - ROW(_xlfn.TAKE(Levels_MO_S1[], 1)) + 1</f>
        <v>53</v>
      </c>
      <c r="G54" s="1" t="s">
        <v>755</v>
      </c>
      <c r="H54" s="5">
        <f>SUM(Levels_MO_S1[[#This Row],[Высокий]:[Ниже базового]])</f>
        <v>23</v>
      </c>
      <c r="I54" s="17">
        <f>Levels_MO_S1[[#This Row],[Высокий]] / Levels_MO_S1[[#This Row],[Прошли]]</f>
        <v>4.3478260869565216E-2</v>
      </c>
      <c r="J54" s="18">
        <f>Levels_MO_S1[[#This Row],[Средний]] / Levels_MO_S1[[#This Row],[Прошли]]</f>
        <v>0.34782608695652173</v>
      </c>
      <c r="K54" s="19">
        <f>Levels_MO_S1[[#This Row],[Базовый]] / Levels_MO_S1[[#This Row],[Прошли]]</f>
        <v>0.34782608695652173</v>
      </c>
      <c r="L54" s="20">
        <f>Levels_MO_S1[[#This Row],[Ниже базового]] / Levels_MO_S1[[#This Row],[Прошли]]</f>
        <v>0.2608695652173913</v>
      </c>
      <c r="M54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3.1739130434782608</v>
      </c>
      <c r="N54" s="21" t="e">
        <f>IF(Levels_MO_S1[[#This Row],[Общий уровень МО]] = "средний", Levels_MO_S1[[#This Row],[Общая оценка МО (от 2 до 5)]], NA())</f>
        <v>#N/A</v>
      </c>
      <c r="O54" s="21">
        <f>IF(Levels_MO_S1[[#This Row],[Общий уровень МО]] = "базовый", Levels_MO_S1[[#This Row],[Общая оценка МО (от 2 до 5)]], NA())</f>
        <v>3.1739130434782608</v>
      </c>
      <c r="P54" s="21" t="e">
        <f>IF(Levels_MO_S1[[#This Row],[Общий уровень МО]] = "ниже базового", Levels_MO_S1[[#This Row],[Общая оценка МО (от 2 до 5)]], NA())</f>
        <v>#N/A</v>
      </c>
      <c r="Q54" s="69" t="str" cm="1">
        <f t="array" ref="Q54">INDEX({"ниже базового","базовый","средний","высокий"}, ROUND(Levels_MO_S1[[#This Row],[Общая оценка МО (от 2 до 5)]], 0) - 1)</f>
        <v>базовый</v>
      </c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</row>
    <row r="55" spans="1:30" x14ac:dyDescent="0.25">
      <c r="A55" s="3">
        <v>44</v>
      </c>
      <c r="B55" s="13">
        <f>COUNTIFS(No_Duplicates[МО], Levels_MO_S1[[#This Row],[Муниципалитет]], No_Duplicates[Знание], B$1)</f>
        <v>1</v>
      </c>
      <c r="C55" s="14">
        <f>COUNTIFS(No_Duplicates[МО], Levels_MO_S1[[#This Row],[Муниципалитет]], No_Duplicates[Знание], C$1)</f>
        <v>6</v>
      </c>
      <c r="D55" s="15">
        <f>COUNTIFS(No_Duplicates[МО], Levels_MO_S1[[#This Row],[Муниципалитет]], No_Duplicates[Знание], D$1)</f>
        <v>7</v>
      </c>
      <c r="E55" s="16">
        <f>COUNTIFS(No_Duplicates[МО], Levels_MO_S1[[#This Row],[Муниципалитет]], No_Duplicates[Знание], E$1)</f>
        <v>12</v>
      </c>
      <c r="F55" s="3" cm="1">
        <f t="array" ref="F55">ROW() - ROW(_xlfn.TAKE(Levels_MO_S1[], 1)) + 1</f>
        <v>54</v>
      </c>
      <c r="G55" s="1" t="s">
        <v>1093</v>
      </c>
      <c r="H55" s="5">
        <f>SUM(Levels_MO_S1[[#This Row],[Высокий]:[Ниже базового]])</f>
        <v>26</v>
      </c>
      <c r="I55" s="17">
        <f>Levels_MO_S1[[#This Row],[Высокий]] / Levels_MO_S1[[#This Row],[Прошли]]</f>
        <v>3.8461538461538464E-2</v>
      </c>
      <c r="J55" s="18">
        <f>Levels_MO_S1[[#This Row],[Средний]] / Levels_MO_S1[[#This Row],[Прошли]]</f>
        <v>0.23076923076923078</v>
      </c>
      <c r="K55" s="19">
        <f>Levels_MO_S1[[#This Row],[Базовый]] / Levels_MO_S1[[#This Row],[Прошли]]</f>
        <v>0.26923076923076922</v>
      </c>
      <c r="L55" s="20">
        <f>Levels_MO_S1[[#This Row],[Ниже базового]] / Levels_MO_S1[[#This Row],[Прошли]]</f>
        <v>0.46153846153846156</v>
      </c>
      <c r="M55" s="21">
        <f>(5 * Levels_MO_S1[[#This Row],[Высокий]] + 4 * Levels_MO_S1[[#This Row],[Средний]] + 3 * Levels_MO_S1[[#This Row],[Базовый]] + 2 * Levels_MO_S1[[#This Row],[Ниже базового]]) / Levels_MO_S1[[#This Row],[Прошли]]</f>
        <v>2.8461538461538463</v>
      </c>
      <c r="N55" s="21" t="e">
        <f>IF(Levels_MO_S1[[#This Row],[Общий уровень МО]] = "средний", Levels_MO_S1[[#This Row],[Общая оценка МО (от 2 до 5)]], NA())</f>
        <v>#N/A</v>
      </c>
      <c r="O55" s="21">
        <f>IF(Levels_MO_S1[[#This Row],[Общий уровень МО]] = "базовый", Levels_MO_S1[[#This Row],[Общая оценка МО (от 2 до 5)]], NA())</f>
        <v>2.8461538461538463</v>
      </c>
      <c r="P55" s="21" t="e">
        <f>IF(Levels_MO_S1[[#This Row],[Общий уровень МО]] = "ниже базового", Levels_MO_S1[[#This Row],[Общая оценка МО (от 2 до 5)]], NA())</f>
        <v>#N/A</v>
      </c>
      <c r="Q55" s="69" t="str" cm="1">
        <f t="array" ref="Q55">INDEX({"ниже базового","базовый","средний","высокий"}, ROUND(Levels_MO_S1[[#This Row],[Общая оценка МО (от 2 до 5)]], 0) - 1)</f>
        <v>базовый</v>
      </c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</row>
    <row r="56" spans="1:30" x14ac:dyDescent="0.25">
      <c r="A56" s="3"/>
      <c r="B56" s="22">
        <f>SUM(Levels_MO_S1[Высокий])</f>
        <v>171</v>
      </c>
      <c r="C56" s="23">
        <f>SUM(Levels_MO_S1[Средний])</f>
        <v>824</v>
      </c>
      <c r="D56" s="24">
        <f>SUM(Levels_MO_S1[Базовый])</f>
        <v>271</v>
      </c>
      <c r="E56" s="25">
        <f>SUM(Levels_MO_S1[Ниже базового])</f>
        <v>83</v>
      </c>
      <c r="F56" s="27"/>
      <c r="G56" s="27" t="s">
        <v>1466</v>
      </c>
      <c r="H56" s="26">
        <f>SUM(Levels_MO_S1[Прошли])</f>
        <v>1349</v>
      </c>
      <c r="I56" s="28">
        <f>Levels_MO_S1[[#Totals],[Высокий]] / Levels_MO_S1[[#Totals],[Прошли]]</f>
        <v>0.12676056338028169</v>
      </c>
      <c r="J56" s="29">
        <f>Levels_MO_S1[[#Totals],[Средний]] / Levels_MO_S1[[#Totals],[Прошли]]</f>
        <v>0.61082283172720531</v>
      </c>
      <c r="K56" s="30">
        <f>Levels_MO_S1[[#Totals],[Базовый]] / Levels_MO_S1[[#Totals],[Прошли]]</f>
        <v>0.20088954781319496</v>
      </c>
      <c r="L56" s="31">
        <f>Levels_MO_S1[[#Totals],[Ниже базового]] / Levels_MO_S1[[#Totals],[Прошли]]</f>
        <v>6.1527057079318014E-2</v>
      </c>
      <c r="M56" s="21">
        <f>(5 * Levels_MO_S1[[#Totals],[Высокий]] + 4 * Levels_MO_S1[[#Totals],[Средний]] + 3 * Levels_MO_S1[[#Totals],[Базовый]] + 2 * Levels_MO_S1[[#Totals],[Ниже базового]]) / Levels_MO_S1[[#Totals],[Прошли]]</f>
        <v>3.8028169014084505</v>
      </c>
      <c r="N56" s="21"/>
      <c r="O56" s="21"/>
      <c r="P56" s="21"/>
      <c r="Q56" s="69" t="str" cm="1">
        <f t="array" ref="Q56">INDEX({"ниже базового","базовый","средний","высокий"}, ROUND(Levels_MO_S1[[#Totals],[Общая оценка МО (от 2 до 5)]], 0) - 1)</f>
        <v>средний</v>
      </c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</row>
  </sheetData>
  <conditionalFormatting sqref="Q2:Q56">
    <cfRule type="cellIs" dxfId="211" priority="1" operator="equal">
      <formula>"Высокий"</formula>
    </cfRule>
    <cfRule type="cellIs" dxfId="210" priority="2" operator="equal">
      <formula>"Средний"</formula>
    </cfRule>
    <cfRule type="cellIs" dxfId="209" priority="3" operator="equal">
      <formula>"Базовый"</formula>
    </cfRule>
    <cfRule type="cellIs" dxfId="208" priority="4" operator="equal">
      <formula>"Ниже базового"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16DEC-31AA-403D-B353-BDB0D728AAD8}">
  <dimension ref="A1:BG56"/>
  <sheetViews>
    <sheetView workbookViewId="0"/>
  </sheetViews>
  <sheetFormatPr defaultRowHeight="15" outlineLevelCol="1" x14ac:dyDescent="0.25"/>
  <cols>
    <col min="1" max="1" width="4" customWidth="1"/>
    <col min="2" max="2" width="9.28515625" bestFit="1" customWidth="1"/>
    <col min="3" max="4" width="9.140625" bestFit="1" customWidth="1"/>
    <col min="5" max="5" width="10" customWidth="1"/>
    <col min="6" max="6" width="4.140625" customWidth="1"/>
    <col min="7" max="7" width="22.5703125" bestFit="1" customWidth="1"/>
    <col min="8" max="8" width="8.42578125" bestFit="1" customWidth="1"/>
    <col min="9" max="9" width="9.28515625" customWidth="1"/>
    <col min="10" max="11" width="9.140625" customWidth="1"/>
    <col min="12" max="12" width="10" customWidth="1"/>
    <col min="13" max="13" width="11" bestFit="1" customWidth="1"/>
    <col min="14" max="14" width="11" hidden="1" customWidth="1" outlineLevel="1"/>
    <col min="15" max="16" width="9.42578125" hidden="1" customWidth="1" outlineLevel="1"/>
    <col min="17" max="17" width="12.42578125" hidden="1" customWidth="1" outlineLevel="1"/>
    <col min="18" max="18" width="13.28515625" bestFit="1" customWidth="1" collapsed="1"/>
    <col min="19" max="31" width="9.7109375" customWidth="1"/>
    <col min="32" max="32" width="17.85546875" bestFit="1" customWidth="1"/>
    <col min="33" max="33" width="9.42578125" bestFit="1" customWidth="1"/>
    <col min="34" max="34" width="11.42578125" bestFit="1" customWidth="1"/>
    <col min="36" max="36" width="17.7109375" bestFit="1" customWidth="1"/>
    <col min="37" max="37" width="11.28515625" customWidth="1"/>
    <col min="38" max="38" width="13" bestFit="1" customWidth="1"/>
  </cols>
  <sheetData>
    <row r="1" spans="1:59" ht="45.75" customHeight="1" x14ac:dyDescent="0.25">
      <c r="A1" s="5" t="s">
        <v>9</v>
      </c>
      <c r="B1" s="8" t="s">
        <v>6</v>
      </c>
      <c r="C1" s="9" t="s">
        <v>5</v>
      </c>
      <c r="D1" s="10" t="s">
        <v>8</v>
      </c>
      <c r="E1" s="11" t="s">
        <v>7</v>
      </c>
      <c r="F1" s="5" t="s">
        <v>1460</v>
      </c>
      <c r="G1" s="5" t="s">
        <v>1461</v>
      </c>
      <c r="H1" s="5" t="s">
        <v>1462</v>
      </c>
      <c r="I1" s="8" t="s">
        <v>1507</v>
      </c>
      <c r="J1" s="9" t="s">
        <v>1470</v>
      </c>
      <c r="K1" s="10" t="s">
        <v>1471</v>
      </c>
      <c r="L1" s="12" t="s">
        <v>1463</v>
      </c>
      <c r="M1" s="2" t="s">
        <v>1464</v>
      </c>
      <c r="N1" s="2" t="s">
        <v>1510</v>
      </c>
      <c r="O1" s="2" t="s">
        <v>1508</v>
      </c>
      <c r="P1" s="2" t="s">
        <v>1509</v>
      </c>
      <c r="Q1" s="2" t="s">
        <v>1472</v>
      </c>
      <c r="R1" s="2" t="s">
        <v>1465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BG1" t="s">
        <v>1467</v>
      </c>
    </row>
    <row r="2" spans="1:59" x14ac:dyDescent="0.25">
      <c r="A2" s="3">
        <v>26</v>
      </c>
      <c r="B2" s="13">
        <f>COUNTIFS(No_Duplicates[МО], Levels_MO_S2[[#This Row],[Муниципалитет]], No_Duplicates[Здоровье], B$1)</f>
        <v>8</v>
      </c>
      <c r="C2" s="14">
        <f>COUNTIFS(No_Duplicates[МО], Levels_MO_S2[[#This Row],[Муниципалитет]], No_Duplicates[Здоровье], C$1)</f>
        <v>8</v>
      </c>
      <c r="D2" s="15">
        <f>COUNTIFS(No_Duplicates[МО], Levels_MO_S2[[#This Row],[Муниципалитет]], No_Duplicates[Здоровье], D$1)</f>
        <v>0</v>
      </c>
      <c r="E2" s="16">
        <f>COUNTIFS(No_Duplicates[МО], Levels_MO_S2[[#This Row],[Муниципалитет]], No_Duplicates[Здоровье], E$1)</f>
        <v>0</v>
      </c>
      <c r="F2" s="3" cm="1">
        <f t="array" ref="F2">ROW() - ROW(_xlfn.TAKE(Levels_MO_S2[], 1)) + 1</f>
        <v>1</v>
      </c>
      <c r="G2" s="1" t="s">
        <v>261</v>
      </c>
      <c r="H2" s="5">
        <f>SUM(Levels_MO_S2[[#This Row],[Высокий]:[Ниже базового]])</f>
        <v>16</v>
      </c>
      <c r="I2" s="17">
        <f>Levels_MO_S2[[#This Row],[Высокий]] / Levels_MO_S2[[#This Row],[Прошли]]</f>
        <v>0.5</v>
      </c>
      <c r="J2" s="18">
        <f>Levels_MO_S2[[#This Row],[Средний]] / Levels_MO_S2[[#This Row],[Прошли]]</f>
        <v>0.5</v>
      </c>
      <c r="K2" s="19">
        <f>Levels_MO_S2[[#This Row],[Базовый]] / Levels_MO_S2[[#This Row],[Прошли]]</f>
        <v>0</v>
      </c>
      <c r="L2" s="20">
        <f>Levels_MO_S2[[#This Row],[Ниже базового]] / Levels_MO_S2[[#This Row],[Прошли]]</f>
        <v>0</v>
      </c>
      <c r="M2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4.5</v>
      </c>
      <c r="N2" s="21">
        <f>IF(Levels_MO_S2[[#This Row],[Общий уровень МО]] = "высокий", Levels_MO_S2[[#This Row],[Общая оценка МО (от 2 до 5)]], NA())</f>
        <v>4.5</v>
      </c>
      <c r="O2" s="21" t="e">
        <f>IF(Levels_MO_S2[[#This Row],[Общий уровень МО]] = "средний", Levels_MO_S2[[#This Row],[Общая оценка МО (от 2 до 5)]], NA())</f>
        <v>#N/A</v>
      </c>
      <c r="P2" s="21" t="e">
        <f>IF(Levels_MO_S2[[#This Row],[Общий уровень МО]] = "базовый", Levels_MO_S2[[#This Row],[Общая оценка МО (от 2 до 5)]], NA())</f>
        <v>#N/A</v>
      </c>
      <c r="Q2" s="21" t="e">
        <f>IF(Levels_MO_S2[[#This Row],[Общий уровень МО]] = "ниже базового", Levels_MO_S2[[#This Row],[Общая оценка МО (от 2 до 5)]], NA())</f>
        <v>#N/A</v>
      </c>
      <c r="R2" s="69" t="str" cm="1">
        <f t="array" ref="R2">INDEX({"ниже базового","базовый","средний","высокий"}, ROUND(Levels_MO_S2[[#This Row],[Общая оценка МО (от 2 до 5)]], 0) - 1)</f>
        <v>высокий</v>
      </c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1:59" x14ac:dyDescent="0.25">
      <c r="A3" s="3">
        <v>14</v>
      </c>
      <c r="B3" s="13">
        <f>COUNTIFS(No_Duplicates[МО], Levels_MO_S2[[#This Row],[Муниципалитет]], No_Duplicates[Здоровье], B$1)</f>
        <v>4</v>
      </c>
      <c r="C3" s="14">
        <f>COUNTIFS(No_Duplicates[МО], Levels_MO_S2[[#This Row],[Муниципалитет]], No_Duplicates[Здоровье], C$1)</f>
        <v>4</v>
      </c>
      <c r="D3" s="15">
        <f>COUNTIFS(No_Duplicates[МО], Levels_MO_S2[[#This Row],[Муниципалитет]], No_Duplicates[Здоровье], D$1)</f>
        <v>0</v>
      </c>
      <c r="E3" s="16">
        <f>COUNTIFS(No_Duplicates[МО], Levels_MO_S2[[#This Row],[Муниципалитет]], No_Duplicates[Здоровье], E$1)</f>
        <v>0</v>
      </c>
      <c r="F3" s="3" cm="1">
        <f t="array" ref="F3">ROW() - ROW(_xlfn.TAKE(Levels_MO_S2[], 1)) + 1</f>
        <v>2</v>
      </c>
      <c r="G3" s="1" t="s">
        <v>252</v>
      </c>
      <c r="H3" s="5">
        <f>SUM(Levels_MO_S2[[#This Row],[Высокий]:[Ниже базового]])</f>
        <v>8</v>
      </c>
      <c r="I3" s="17">
        <f>Levels_MO_S2[[#This Row],[Высокий]] / Levels_MO_S2[[#This Row],[Прошли]]</f>
        <v>0.5</v>
      </c>
      <c r="J3" s="18">
        <f>Levels_MO_S2[[#This Row],[Средний]] / Levels_MO_S2[[#This Row],[Прошли]]</f>
        <v>0.5</v>
      </c>
      <c r="K3" s="19">
        <f>Levels_MO_S2[[#This Row],[Базовый]] / Levels_MO_S2[[#This Row],[Прошли]]</f>
        <v>0</v>
      </c>
      <c r="L3" s="20">
        <f>Levels_MO_S2[[#This Row],[Ниже базового]] / Levels_MO_S2[[#This Row],[Прошли]]</f>
        <v>0</v>
      </c>
      <c r="M3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4.5</v>
      </c>
      <c r="N3" s="21">
        <f>IF(Levels_MO_S2[[#This Row],[Общий уровень МО]] = "высокий", Levels_MO_S2[[#This Row],[Общая оценка МО (от 2 до 5)]], NA())</f>
        <v>4.5</v>
      </c>
      <c r="O3" s="21" t="e">
        <f>IF(Levels_MO_S2[[#This Row],[Общий уровень МО]] = "средний", Levels_MO_S2[[#This Row],[Общая оценка МО (от 2 до 5)]], NA())</f>
        <v>#N/A</v>
      </c>
      <c r="P3" s="21" t="e">
        <f>IF(Levels_MO_S2[[#This Row],[Общий уровень МО]] = "базовый", Levels_MO_S2[[#This Row],[Общая оценка МО (от 2 до 5)]], NA())</f>
        <v>#N/A</v>
      </c>
      <c r="Q3" s="21" t="e">
        <f>IF(Levels_MO_S2[[#This Row],[Общий уровень МО]] = "ниже базового", Levels_MO_S2[[#This Row],[Общая оценка МО (от 2 до 5)]], NA())</f>
        <v>#N/A</v>
      </c>
      <c r="R3" s="69" t="str" cm="1">
        <f t="array" ref="R3">INDEX({"ниже базового","базовый","средний","высокий"}, ROUND(Levels_MO_S2[[#This Row],[Общая оценка МО (от 2 до 5)]], 0) - 1)</f>
        <v>высокий</v>
      </c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</row>
    <row r="4" spans="1:59" x14ac:dyDescent="0.25">
      <c r="A4" s="3">
        <v>6</v>
      </c>
      <c r="B4" s="13">
        <f>COUNTIFS(No_Duplicates[МО], Levels_MO_S2[[#This Row],[Муниципалитет]], No_Duplicates[Здоровье], B$1)</f>
        <v>26</v>
      </c>
      <c r="C4" s="14">
        <f>COUNTIFS(No_Duplicates[МО], Levels_MO_S2[[#This Row],[Муниципалитет]], No_Duplicates[Здоровье], C$1)</f>
        <v>42</v>
      </c>
      <c r="D4" s="15">
        <f>COUNTIFS(No_Duplicates[МО], Levels_MO_S2[[#This Row],[Муниципалитет]], No_Duplicates[Здоровье], D$1)</f>
        <v>3</v>
      </c>
      <c r="E4" s="16">
        <f>COUNTIFS(No_Duplicates[МО], Levels_MO_S2[[#This Row],[Муниципалитет]], No_Duplicates[Здоровье], E$1)</f>
        <v>1</v>
      </c>
      <c r="F4" s="3" cm="1">
        <f t="array" ref="F4">ROW() - ROW(_xlfn.TAKE(Levels_MO_S2[], 1)) + 1</f>
        <v>3</v>
      </c>
      <c r="G4" s="1" t="s">
        <v>299</v>
      </c>
      <c r="H4" s="5">
        <f>SUM(Levels_MO_S2[[#This Row],[Высокий]:[Ниже базового]])</f>
        <v>72</v>
      </c>
      <c r="I4" s="17">
        <f>Levels_MO_S2[[#This Row],[Высокий]] / Levels_MO_S2[[#This Row],[Прошли]]</f>
        <v>0.3611111111111111</v>
      </c>
      <c r="J4" s="18">
        <f>Levels_MO_S2[[#This Row],[Средний]] / Levels_MO_S2[[#This Row],[Прошли]]</f>
        <v>0.58333333333333337</v>
      </c>
      <c r="K4" s="19">
        <f>Levels_MO_S2[[#This Row],[Базовый]] / Levels_MO_S2[[#This Row],[Прошли]]</f>
        <v>4.1666666666666664E-2</v>
      </c>
      <c r="L4" s="20">
        <f>Levels_MO_S2[[#This Row],[Ниже базового]] / Levels_MO_S2[[#This Row],[Прошли]]</f>
        <v>1.3888888888888888E-2</v>
      </c>
      <c r="M4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4.291666666666667</v>
      </c>
      <c r="N4" s="21" t="e">
        <f>IF(Levels_MO_S2[[#This Row],[Общий уровень МО]] = "высокий", Levels_MO_S2[[#This Row],[Общая оценка МО (от 2 до 5)]], NA())</f>
        <v>#N/A</v>
      </c>
      <c r="O4" s="21">
        <f>IF(Levels_MO_S2[[#This Row],[Общий уровень МО]] = "средний", Levels_MO_S2[[#This Row],[Общая оценка МО (от 2 до 5)]], NA())</f>
        <v>4.291666666666667</v>
      </c>
      <c r="P4" s="21" t="e">
        <f>IF(Levels_MO_S2[[#This Row],[Общий уровень МО]] = "базовый", Levels_MO_S2[[#This Row],[Общая оценка МО (от 2 до 5)]], NA())</f>
        <v>#N/A</v>
      </c>
      <c r="Q4" s="21" t="e">
        <f>IF(Levels_MO_S2[[#This Row],[Общий уровень МО]] = "ниже базового", Levels_MO_S2[[#This Row],[Общая оценка МО (от 2 до 5)]], NA())</f>
        <v>#N/A</v>
      </c>
      <c r="R4" s="69" t="str" cm="1">
        <f t="array" ref="R4">INDEX({"ниже базового","базовый","средний","высокий"}, ROUND(Levels_MO_S2[[#This Row],[Общая оценка МО (от 2 до 5)]], 0) - 1)</f>
        <v>средний</v>
      </c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</row>
    <row r="5" spans="1:59" x14ac:dyDescent="0.25">
      <c r="A5" s="3">
        <v>53</v>
      </c>
      <c r="B5" s="13">
        <f>COUNTIFS(No_Duplicates[МО], Levels_MO_S2[[#This Row],[Муниципалитет]], No_Duplicates[Здоровье], B$1)</f>
        <v>2</v>
      </c>
      <c r="C5" s="14">
        <f>COUNTIFS(No_Duplicates[МО], Levels_MO_S2[[#This Row],[Муниципалитет]], No_Duplicates[Здоровье], C$1)</f>
        <v>6</v>
      </c>
      <c r="D5" s="15">
        <f>COUNTIFS(No_Duplicates[МО], Levels_MO_S2[[#This Row],[Муниципалитет]], No_Duplicates[Здоровье], D$1)</f>
        <v>0</v>
      </c>
      <c r="E5" s="16">
        <f>COUNTIFS(No_Duplicates[МО], Levels_MO_S2[[#This Row],[Муниципалитет]], No_Duplicates[Здоровье], E$1)</f>
        <v>0</v>
      </c>
      <c r="F5" s="3" cm="1">
        <f t="array" ref="F5">ROW() - ROW(_xlfn.TAKE(Levels_MO_S2[], 1)) + 1</f>
        <v>4</v>
      </c>
      <c r="G5" s="1" t="s">
        <v>278</v>
      </c>
      <c r="H5" s="5">
        <f>SUM(Levels_MO_S2[[#This Row],[Высокий]:[Ниже базового]])</f>
        <v>8</v>
      </c>
      <c r="I5" s="17">
        <f>Levels_MO_S2[[#This Row],[Высокий]] / Levels_MO_S2[[#This Row],[Прошли]]</f>
        <v>0.25</v>
      </c>
      <c r="J5" s="18">
        <f>Levels_MO_S2[[#This Row],[Средний]] / Levels_MO_S2[[#This Row],[Прошли]]</f>
        <v>0.75</v>
      </c>
      <c r="K5" s="19">
        <f>Levels_MO_S2[[#This Row],[Базовый]] / Levels_MO_S2[[#This Row],[Прошли]]</f>
        <v>0</v>
      </c>
      <c r="L5" s="20">
        <f>Levels_MO_S2[[#This Row],[Ниже базового]] / Levels_MO_S2[[#This Row],[Прошли]]</f>
        <v>0</v>
      </c>
      <c r="M5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4.25</v>
      </c>
      <c r="N5" s="21" t="e">
        <f>IF(Levels_MO_S2[[#This Row],[Общий уровень МО]] = "высокий", Levels_MO_S2[[#This Row],[Общая оценка МО (от 2 до 5)]], NA())</f>
        <v>#N/A</v>
      </c>
      <c r="O5" s="21">
        <f>IF(Levels_MO_S2[[#This Row],[Общий уровень МО]] = "средний", Levels_MO_S2[[#This Row],[Общая оценка МО (от 2 до 5)]], NA())</f>
        <v>4.25</v>
      </c>
      <c r="P5" s="21" t="e">
        <f>IF(Levels_MO_S2[[#This Row],[Общий уровень МО]] = "базовый", Levels_MO_S2[[#This Row],[Общая оценка МО (от 2 до 5)]], NA())</f>
        <v>#N/A</v>
      </c>
      <c r="Q5" s="21" t="e">
        <f>IF(Levels_MO_S2[[#This Row],[Общий уровень МО]] = "ниже базового", Levels_MO_S2[[#This Row],[Общая оценка МО (от 2 до 5)]], NA())</f>
        <v>#N/A</v>
      </c>
      <c r="R5" s="69" t="str" cm="1">
        <f t="array" ref="R5">INDEX({"ниже базового","базовый","средний","высокий"}, ROUND(Levels_MO_S2[[#This Row],[Общая оценка МО (от 2 до 5)]], 0) - 1)</f>
        <v>средний</v>
      </c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</row>
    <row r="6" spans="1:59" x14ac:dyDescent="0.25">
      <c r="A6" s="3">
        <v>15</v>
      </c>
      <c r="B6" s="13">
        <f>COUNTIFS(No_Duplicates[МО], Levels_MO_S2[[#This Row],[Муниципалитет]], No_Duplicates[Здоровье], B$1)</f>
        <v>6</v>
      </c>
      <c r="C6" s="14">
        <f>COUNTIFS(No_Duplicates[МО], Levels_MO_S2[[#This Row],[Муниципалитет]], No_Duplicates[Здоровье], C$1)</f>
        <v>18</v>
      </c>
      <c r="D6" s="15">
        <f>COUNTIFS(No_Duplicates[МО], Levels_MO_S2[[#This Row],[Муниципалитет]], No_Duplicates[Здоровье], D$1)</f>
        <v>0</v>
      </c>
      <c r="E6" s="16">
        <f>COUNTIFS(No_Duplicates[МО], Levels_MO_S2[[#This Row],[Муниципалитет]], No_Duplicates[Здоровье], E$1)</f>
        <v>0</v>
      </c>
      <c r="F6" s="3" cm="1">
        <f t="array" ref="F6">ROW() - ROW(_xlfn.TAKE(Levels_MO_S2[], 1)) + 1</f>
        <v>5</v>
      </c>
      <c r="G6" s="1" t="s">
        <v>226</v>
      </c>
      <c r="H6" s="5">
        <f>SUM(Levels_MO_S2[[#This Row],[Высокий]:[Ниже базового]])</f>
        <v>24</v>
      </c>
      <c r="I6" s="17">
        <f>Levels_MO_S2[[#This Row],[Высокий]] / Levels_MO_S2[[#This Row],[Прошли]]</f>
        <v>0.25</v>
      </c>
      <c r="J6" s="18">
        <f>Levels_MO_S2[[#This Row],[Средний]] / Levels_MO_S2[[#This Row],[Прошли]]</f>
        <v>0.75</v>
      </c>
      <c r="K6" s="19">
        <f>Levels_MO_S2[[#This Row],[Базовый]] / Levels_MO_S2[[#This Row],[Прошли]]</f>
        <v>0</v>
      </c>
      <c r="L6" s="20">
        <f>Levels_MO_S2[[#This Row],[Ниже базового]] / Levels_MO_S2[[#This Row],[Прошли]]</f>
        <v>0</v>
      </c>
      <c r="M6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4.25</v>
      </c>
      <c r="N6" s="21" t="e">
        <f>IF(Levels_MO_S2[[#This Row],[Общий уровень МО]] = "высокий", Levels_MO_S2[[#This Row],[Общая оценка МО (от 2 до 5)]], NA())</f>
        <v>#N/A</v>
      </c>
      <c r="O6" s="21">
        <f>IF(Levels_MO_S2[[#This Row],[Общий уровень МО]] = "средний", Levels_MO_S2[[#This Row],[Общая оценка МО (от 2 до 5)]], NA())</f>
        <v>4.25</v>
      </c>
      <c r="P6" s="21" t="e">
        <f>IF(Levels_MO_S2[[#This Row],[Общий уровень МО]] = "базовый", Levels_MO_S2[[#This Row],[Общая оценка МО (от 2 до 5)]], NA())</f>
        <v>#N/A</v>
      </c>
      <c r="Q6" s="21" t="e">
        <f>IF(Levels_MO_S2[[#This Row],[Общий уровень МО]] = "ниже базового", Levels_MO_S2[[#This Row],[Общая оценка МО (от 2 до 5)]], NA())</f>
        <v>#N/A</v>
      </c>
      <c r="R6" s="69" t="str" cm="1">
        <f t="array" ref="R6">INDEX({"ниже базового","базовый","средний","высокий"}, ROUND(Levels_MO_S2[[#This Row],[Общая оценка МО (от 2 до 5)]], 0) - 1)</f>
        <v>средний</v>
      </c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</row>
    <row r="7" spans="1:59" x14ac:dyDescent="0.25">
      <c r="A7" s="3">
        <v>4</v>
      </c>
      <c r="B7" s="13">
        <f>COUNTIFS(No_Duplicates[МО], Levels_MO_S2[[#This Row],[Муниципалитет]], No_Duplicates[Здоровье], B$1)</f>
        <v>4</v>
      </c>
      <c r="C7" s="14">
        <f>COUNTIFS(No_Duplicates[МО], Levels_MO_S2[[#This Row],[Муниципалитет]], No_Duplicates[Здоровье], C$1)</f>
        <v>12</v>
      </c>
      <c r="D7" s="15">
        <f>COUNTIFS(No_Duplicates[МО], Levels_MO_S2[[#This Row],[Муниципалитет]], No_Duplicates[Здоровье], D$1)</f>
        <v>0</v>
      </c>
      <c r="E7" s="16">
        <f>COUNTIFS(No_Duplicates[МО], Levels_MO_S2[[#This Row],[Муниципалитет]], No_Duplicates[Здоровье], E$1)</f>
        <v>0</v>
      </c>
      <c r="F7" s="3" cm="1">
        <f t="array" ref="F7">ROW() - ROW(_xlfn.TAKE(Levels_MO_S2[], 1)) + 1</f>
        <v>6</v>
      </c>
      <c r="G7" s="1" t="s">
        <v>892</v>
      </c>
      <c r="H7" s="5">
        <f>SUM(Levels_MO_S2[[#This Row],[Высокий]:[Ниже базового]])</f>
        <v>16</v>
      </c>
      <c r="I7" s="17">
        <f>Levels_MO_S2[[#This Row],[Высокий]] / Levels_MO_S2[[#This Row],[Прошли]]</f>
        <v>0.25</v>
      </c>
      <c r="J7" s="18">
        <f>Levels_MO_S2[[#This Row],[Средний]] / Levels_MO_S2[[#This Row],[Прошли]]</f>
        <v>0.75</v>
      </c>
      <c r="K7" s="19">
        <f>Levels_MO_S2[[#This Row],[Базовый]] / Levels_MO_S2[[#This Row],[Прошли]]</f>
        <v>0</v>
      </c>
      <c r="L7" s="20">
        <f>Levels_MO_S2[[#This Row],[Ниже базового]] / Levels_MO_S2[[#This Row],[Прошли]]</f>
        <v>0</v>
      </c>
      <c r="M7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4.25</v>
      </c>
      <c r="N7" s="21" t="e">
        <f>IF(Levels_MO_S2[[#This Row],[Общий уровень МО]] = "высокий", Levels_MO_S2[[#This Row],[Общая оценка МО (от 2 до 5)]], NA())</f>
        <v>#N/A</v>
      </c>
      <c r="O7" s="21">
        <f>IF(Levels_MO_S2[[#This Row],[Общий уровень МО]] = "средний", Levels_MO_S2[[#This Row],[Общая оценка МО (от 2 до 5)]], NA())</f>
        <v>4.25</v>
      </c>
      <c r="P7" s="21" t="e">
        <f>IF(Levels_MO_S2[[#This Row],[Общий уровень МО]] = "базовый", Levels_MO_S2[[#This Row],[Общая оценка МО (от 2 до 5)]], NA())</f>
        <v>#N/A</v>
      </c>
      <c r="Q7" s="21" t="e">
        <f>IF(Levels_MO_S2[[#This Row],[Общий уровень МО]] = "ниже базового", Levels_MO_S2[[#This Row],[Общая оценка МО (от 2 до 5)]], NA())</f>
        <v>#N/A</v>
      </c>
      <c r="R7" s="69" t="str" cm="1">
        <f t="array" ref="R7">INDEX({"ниже базового","базовый","средний","высокий"}, ROUND(Levels_MO_S2[[#This Row],[Общая оценка МО (от 2 до 5)]], 0) - 1)</f>
        <v>средний</v>
      </c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</row>
    <row r="8" spans="1:59" x14ac:dyDescent="0.25">
      <c r="A8" s="3">
        <v>38</v>
      </c>
      <c r="B8" s="13">
        <f>COUNTIFS(No_Duplicates[МО], Levels_MO_S2[[#This Row],[Муниципалитет]], No_Duplicates[Здоровье], B$1)</f>
        <v>4</v>
      </c>
      <c r="C8" s="14">
        <f>COUNTIFS(No_Duplicates[МО], Levels_MO_S2[[#This Row],[Муниципалитет]], No_Duplicates[Здоровье], C$1)</f>
        <v>10</v>
      </c>
      <c r="D8" s="15">
        <f>COUNTIFS(No_Duplicates[МО], Levels_MO_S2[[#This Row],[Муниципалитет]], No_Duplicates[Здоровье], D$1)</f>
        <v>1</v>
      </c>
      <c r="E8" s="16">
        <f>COUNTIFS(No_Duplicates[МО], Levels_MO_S2[[#This Row],[Муниципалитет]], No_Duplicates[Здоровье], E$1)</f>
        <v>0</v>
      </c>
      <c r="F8" s="3" cm="1">
        <f t="array" ref="F8">ROW() - ROW(_xlfn.TAKE(Levels_MO_S2[], 1)) + 1</f>
        <v>7</v>
      </c>
      <c r="G8" s="1" t="s">
        <v>909</v>
      </c>
      <c r="H8" s="5">
        <f>SUM(Levels_MO_S2[[#This Row],[Высокий]:[Ниже базового]])</f>
        <v>15</v>
      </c>
      <c r="I8" s="17">
        <f>Levels_MO_S2[[#This Row],[Высокий]] / Levels_MO_S2[[#This Row],[Прошли]]</f>
        <v>0.26666666666666666</v>
      </c>
      <c r="J8" s="18">
        <f>Levels_MO_S2[[#This Row],[Средний]] / Levels_MO_S2[[#This Row],[Прошли]]</f>
        <v>0.66666666666666663</v>
      </c>
      <c r="K8" s="19">
        <f>Levels_MO_S2[[#This Row],[Базовый]] / Levels_MO_S2[[#This Row],[Прошли]]</f>
        <v>6.6666666666666666E-2</v>
      </c>
      <c r="L8" s="20">
        <f>Levels_MO_S2[[#This Row],[Ниже базового]] / Levels_MO_S2[[#This Row],[Прошли]]</f>
        <v>0</v>
      </c>
      <c r="M8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4.2</v>
      </c>
      <c r="N8" s="21" t="e">
        <f>IF(Levels_MO_S2[[#This Row],[Общий уровень МО]] = "высокий", Levels_MO_S2[[#This Row],[Общая оценка МО (от 2 до 5)]], NA())</f>
        <v>#N/A</v>
      </c>
      <c r="O8" s="21">
        <f>IF(Levels_MO_S2[[#This Row],[Общий уровень МО]] = "средний", Levels_MO_S2[[#This Row],[Общая оценка МО (от 2 до 5)]], NA())</f>
        <v>4.2</v>
      </c>
      <c r="P8" s="21" t="e">
        <f>IF(Levels_MO_S2[[#This Row],[Общий уровень МО]] = "базовый", Levels_MO_S2[[#This Row],[Общая оценка МО (от 2 до 5)]], NA())</f>
        <v>#N/A</v>
      </c>
      <c r="Q8" s="21" t="e">
        <f>IF(Levels_MO_S2[[#This Row],[Общий уровень МО]] = "ниже базового", Levels_MO_S2[[#This Row],[Общая оценка МО (от 2 до 5)]], NA())</f>
        <v>#N/A</v>
      </c>
      <c r="R8" s="69" t="str" cm="1">
        <f t="array" ref="R8">INDEX({"ниже базового","базовый","средний","высокий"}, ROUND(Levels_MO_S2[[#This Row],[Общая оценка МО (от 2 до 5)]], 0) - 1)</f>
        <v>средний</v>
      </c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</row>
    <row r="9" spans="1:59" x14ac:dyDescent="0.25">
      <c r="A9" s="3">
        <v>3</v>
      </c>
      <c r="B9" s="13">
        <f>COUNTIFS(No_Duplicates[МО], Levels_MO_S2[[#This Row],[Муниципалитет]], No_Duplicates[Здоровье], B$1)</f>
        <v>5</v>
      </c>
      <c r="C9" s="14">
        <f>COUNTIFS(No_Duplicates[МО], Levels_MO_S2[[#This Row],[Муниципалитет]], No_Duplicates[Здоровье], C$1)</f>
        <v>11</v>
      </c>
      <c r="D9" s="15">
        <f>COUNTIFS(No_Duplicates[МО], Levels_MO_S2[[#This Row],[Муниципалитет]], No_Duplicates[Здоровье], D$1)</f>
        <v>2</v>
      </c>
      <c r="E9" s="16">
        <f>COUNTIFS(No_Duplicates[МО], Levels_MO_S2[[#This Row],[Муниципалитет]], No_Duplicates[Здоровье], E$1)</f>
        <v>0</v>
      </c>
      <c r="F9" s="3" cm="1">
        <f t="array" ref="F9">ROW() - ROW(_xlfn.TAKE(Levels_MO_S2[], 1)) + 1</f>
        <v>8</v>
      </c>
      <c r="G9" s="1" t="s">
        <v>89</v>
      </c>
      <c r="H9" s="5">
        <f>SUM(Levels_MO_S2[[#This Row],[Высокий]:[Ниже базового]])</f>
        <v>18</v>
      </c>
      <c r="I9" s="17">
        <f>Levels_MO_S2[[#This Row],[Высокий]] / Levels_MO_S2[[#This Row],[Прошли]]</f>
        <v>0.27777777777777779</v>
      </c>
      <c r="J9" s="18">
        <f>Levels_MO_S2[[#This Row],[Средний]] / Levels_MO_S2[[#This Row],[Прошли]]</f>
        <v>0.61111111111111116</v>
      </c>
      <c r="K9" s="19">
        <f>Levels_MO_S2[[#This Row],[Базовый]] / Levels_MO_S2[[#This Row],[Прошли]]</f>
        <v>0.1111111111111111</v>
      </c>
      <c r="L9" s="20">
        <f>Levels_MO_S2[[#This Row],[Ниже базового]] / Levels_MO_S2[[#This Row],[Прошли]]</f>
        <v>0</v>
      </c>
      <c r="M9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4.166666666666667</v>
      </c>
      <c r="N9" s="21" t="e">
        <f>IF(Levels_MO_S2[[#This Row],[Общий уровень МО]] = "высокий", Levels_MO_S2[[#This Row],[Общая оценка МО (от 2 до 5)]], NA())</f>
        <v>#N/A</v>
      </c>
      <c r="O9" s="21">
        <f>IF(Levels_MO_S2[[#This Row],[Общий уровень МО]] = "средний", Levels_MO_S2[[#This Row],[Общая оценка МО (от 2 до 5)]], NA())</f>
        <v>4.166666666666667</v>
      </c>
      <c r="P9" s="21" t="e">
        <f>IF(Levels_MO_S2[[#This Row],[Общий уровень МО]] = "базовый", Levels_MO_S2[[#This Row],[Общая оценка МО (от 2 до 5)]], NA())</f>
        <v>#N/A</v>
      </c>
      <c r="Q9" s="21" t="e">
        <f>IF(Levels_MO_S2[[#This Row],[Общий уровень МО]] = "ниже базового", Levels_MO_S2[[#This Row],[Общая оценка МО (от 2 до 5)]], NA())</f>
        <v>#N/A</v>
      </c>
      <c r="R9" s="69" t="str" cm="1">
        <f t="array" ref="R9">INDEX({"ниже базового","базовый","средний","высокий"}, ROUND(Levels_MO_S2[[#This Row],[Общая оценка МО (от 2 до 5)]], 0) - 1)</f>
        <v>средний</v>
      </c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</row>
    <row r="10" spans="1:59" x14ac:dyDescent="0.25">
      <c r="A10" s="3">
        <v>21</v>
      </c>
      <c r="B10" s="13">
        <f>COUNTIFS(No_Duplicates[МО], Levels_MO_S2[[#This Row],[Муниципалитет]], No_Duplicates[Здоровье], B$1)</f>
        <v>5</v>
      </c>
      <c r="C10" s="14">
        <f>COUNTIFS(No_Duplicates[МО], Levels_MO_S2[[#This Row],[Муниципалитет]], No_Duplicates[Здоровье], C$1)</f>
        <v>19</v>
      </c>
      <c r="D10" s="15">
        <f>COUNTIFS(No_Duplicates[МО], Levels_MO_S2[[#This Row],[Муниципалитет]], No_Duplicates[Здоровье], D$1)</f>
        <v>1</v>
      </c>
      <c r="E10" s="16">
        <f>COUNTIFS(No_Duplicates[МО], Levels_MO_S2[[#This Row],[Муниципалитет]], No_Duplicates[Здоровье], E$1)</f>
        <v>0</v>
      </c>
      <c r="F10" s="3" cm="1">
        <f t="array" ref="F10">ROW() - ROW(_xlfn.TAKE(Levels_MO_S2[], 1)) + 1</f>
        <v>9</v>
      </c>
      <c r="G10" s="1" t="s">
        <v>1192</v>
      </c>
      <c r="H10" s="5">
        <f>SUM(Levels_MO_S2[[#This Row],[Высокий]:[Ниже базового]])</f>
        <v>25</v>
      </c>
      <c r="I10" s="17">
        <f>Levels_MO_S2[[#This Row],[Высокий]] / Levels_MO_S2[[#This Row],[Прошли]]</f>
        <v>0.2</v>
      </c>
      <c r="J10" s="18">
        <f>Levels_MO_S2[[#This Row],[Средний]] / Levels_MO_S2[[#This Row],[Прошли]]</f>
        <v>0.76</v>
      </c>
      <c r="K10" s="19">
        <f>Levels_MO_S2[[#This Row],[Базовый]] / Levels_MO_S2[[#This Row],[Прошли]]</f>
        <v>0.04</v>
      </c>
      <c r="L10" s="20">
        <f>Levels_MO_S2[[#This Row],[Ниже базового]] / Levels_MO_S2[[#This Row],[Прошли]]</f>
        <v>0</v>
      </c>
      <c r="M10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4.16</v>
      </c>
      <c r="N10" s="21" t="e">
        <f>IF(Levels_MO_S2[[#This Row],[Общий уровень МО]] = "высокий", Levels_MO_S2[[#This Row],[Общая оценка МО (от 2 до 5)]], NA())</f>
        <v>#N/A</v>
      </c>
      <c r="O10" s="21">
        <f>IF(Levels_MO_S2[[#This Row],[Общий уровень МО]] = "средний", Levels_MO_S2[[#This Row],[Общая оценка МО (от 2 до 5)]], NA())</f>
        <v>4.16</v>
      </c>
      <c r="P10" s="21" t="e">
        <f>IF(Levels_MO_S2[[#This Row],[Общий уровень МО]] = "базовый", Levels_MO_S2[[#This Row],[Общая оценка МО (от 2 до 5)]], NA())</f>
        <v>#N/A</v>
      </c>
      <c r="Q10" s="21" t="e">
        <f>IF(Levels_MO_S2[[#This Row],[Общий уровень МО]] = "ниже базового", Levels_MO_S2[[#This Row],[Общая оценка МО (от 2 до 5)]], NA())</f>
        <v>#N/A</v>
      </c>
      <c r="R10" s="69" t="str" cm="1">
        <f t="array" ref="R10">INDEX({"ниже базового","базовый","средний","высокий"}, ROUND(Levels_MO_S2[[#This Row],[Общая оценка МО (от 2 до 5)]], 0) - 1)</f>
        <v>средний</v>
      </c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</row>
    <row r="11" spans="1:59" x14ac:dyDescent="0.25">
      <c r="A11" s="3">
        <v>23</v>
      </c>
      <c r="B11" s="13">
        <f>COUNTIFS(No_Duplicates[МО], Levels_MO_S2[[#This Row],[Муниципалитет]], No_Duplicates[Здоровье], B$1)</f>
        <v>3</v>
      </c>
      <c r="C11" s="14">
        <f>COUNTIFS(No_Duplicates[МО], Levels_MO_S2[[#This Row],[Муниципалитет]], No_Duplicates[Здоровье], C$1)</f>
        <v>17</v>
      </c>
      <c r="D11" s="15">
        <f>COUNTIFS(No_Duplicates[МО], Levels_MO_S2[[#This Row],[Муниципалитет]], No_Duplicates[Здоровье], D$1)</f>
        <v>0</v>
      </c>
      <c r="E11" s="16">
        <f>COUNTIFS(No_Duplicates[МО], Levels_MO_S2[[#This Row],[Муниципалитет]], No_Duplicates[Здоровье], E$1)</f>
        <v>0</v>
      </c>
      <c r="F11" s="3" cm="1">
        <f t="array" ref="F11">ROW() - ROW(_xlfn.TAKE(Levels_MO_S2[], 1)) + 1</f>
        <v>10</v>
      </c>
      <c r="G11" s="1" t="s">
        <v>641</v>
      </c>
      <c r="H11" s="5">
        <f>SUM(Levels_MO_S2[[#This Row],[Высокий]:[Ниже базового]])</f>
        <v>20</v>
      </c>
      <c r="I11" s="17">
        <f>Levels_MO_S2[[#This Row],[Высокий]] / Levels_MO_S2[[#This Row],[Прошли]]</f>
        <v>0.15</v>
      </c>
      <c r="J11" s="18">
        <f>Levels_MO_S2[[#This Row],[Средний]] / Levels_MO_S2[[#This Row],[Прошли]]</f>
        <v>0.85</v>
      </c>
      <c r="K11" s="19">
        <f>Levels_MO_S2[[#This Row],[Базовый]] / Levels_MO_S2[[#This Row],[Прошли]]</f>
        <v>0</v>
      </c>
      <c r="L11" s="20">
        <f>Levels_MO_S2[[#This Row],[Ниже базового]] / Levels_MO_S2[[#This Row],[Прошли]]</f>
        <v>0</v>
      </c>
      <c r="M11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4.1500000000000004</v>
      </c>
      <c r="N11" s="21" t="e">
        <f>IF(Levels_MO_S2[[#This Row],[Общий уровень МО]] = "высокий", Levels_MO_S2[[#This Row],[Общая оценка МО (от 2 до 5)]], NA())</f>
        <v>#N/A</v>
      </c>
      <c r="O11" s="21">
        <f>IF(Levels_MO_S2[[#This Row],[Общий уровень МО]] = "средний", Levels_MO_S2[[#This Row],[Общая оценка МО (от 2 до 5)]], NA())</f>
        <v>4.1500000000000004</v>
      </c>
      <c r="P11" s="21" t="e">
        <f>IF(Levels_MO_S2[[#This Row],[Общий уровень МО]] = "базовый", Levels_MO_S2[[#This Row],[Общая оценка МО (от 2 до 5)]], NA())</f>
        <v>#N/A</v>
      </c>
      <c r="Q11" s="21" t="e">
        <f>IF(Levels_MO_S2[[#This Row],[Общий уровень МО]] = "ниже базового", Levels_MO_S2[[#This Row],[Общая оценка МО (от 2 до 5)]], NA())</f>
        <v>#N/A</v>
      </c>
      <c r="R11" s="69" t="str" cm="1">
        <f t="array" ref="R11">INDEX({"ниже базового","базовый","средний","высокий"}, ROUND(Levels_MO_S2[[#This Row],[Общая оценка МО (от 2 до 5)]], 0) - 1)</f>
        <v>средний</v>
      </c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</row>
    <row r="12" spans="1:59" x14ac:dyDescent="0.25">
      <c r="A12" s="3">
        <v>16</v>
      </c>
      <c r="B12" s="13">
        <f>COUNTIFS(No_Duplicates[МО], Levels_MO_S2[[#This Row],[Муниципалитет]], No_Duplicates[Здоровье], B$1)</f>
        <v>1</v>
      </c>
      <c r="C12" s="14">
        <f>COUNTIFS(No_Duplicates[МО], Levels_MO_S2[[#This Row],[Муниципалитет]], No_Duplicates[Здоровье], C$1)</f>
        <v>6</v>
      </c>
      <c r="D12" s="15">
        <f>COUNTIFS(No_Duplicates[МО], Levels_MO_S2[[#This Row],[Муниципалитет]], No_Duplicates[Здоровье], D$1)</f>
        <v>0</v>
      </c>
      <c r="E12" s="16">
        <f>COUNTIFS(No_Duplicates[МО], Levels_MO_S2[[#This Row],[Муниципалитет]], No_Duplicates[Здоровье], E$1)</f>
        <v>0</v>
      </c>
      <c r="F12" s="3" cm="1">
        <f t="array" ref="F12">ROW() - ROW(_xlfn.TAKE(Levels_MO_S2[], 1)) + 1</f>
        <v>11</v>
      </c>
      <c r="G12" s="1" t="s">
        <v>132</v>
      </c>
      <c r="H12" s="5">
        <f>SUM(Levels_MO_S2[[#This Row],[Высокий]:[Ниже базового]])</f>
        <v>7</v>
      </c>
      <c r="I12" s="17">
        <f>Levels_MO_S2[[#This Row],[Высокий]] / Levels_MO_S2[[#This Row],[Прошли]]</f>
        <v>0.14285714285714285</v>
      </c>
      <c r="J12" s="18">
        <f>Levels_MO_S2[[#This Row],[Средний]] / Levels_MO_S2[[#This Row],[Прошли]]</f>
        <v>0.8571428571428571</v>
      </c>
      <c r="K12" s="19">
        <f>Levels_MO_S2[[#This Row],[Базовый]] / Levels_MO_S2[[#This Row],[Прошли]]</f>
        <v>0</v>
      </c>
      <c r="L12" s="20">
        <f>Levels_MO_S2[[#This Row],[Ниже базового]] / Levels_MO_S2[[#This Row],[Прошли]]</f>
        <v>0</v>
      </c>
      <c r="M12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4.1428571428571432</v>
      </c>
      <c r="N12" s="21" t="e">
        <f>IF(Levels_MO_S2[[#This Row],[Общий уровень МО]] = "высокий", Levels_MO_S2[[#This Row],[Общая оценка МО (от 2 до 5)]], NA())</f>
        <v>#N/A</v>
      </c>
      <c r="O12" s="21">
        <f>IF(Levels_MO_S2[[#This Row],[Общий уровень МО]] = "средний", Levels_MO_S2[[#This Row],[Общая оценка МО (от 2 до 5)]], NA())</f>
        <v>4.1428571428571432</v>
      </c>
      <c r="P12" s="21" t="e">
        <f>IF(Levels_MO_S2[[#This Row],[Общий уровень МО]] = "базовый", Levels_MO_S2[[#This Row],[Общая оценка МО (от 2 до 5)]], NA())</f>
        <v>#N/A</v>
      </c>
      <c r="Q12" s="21" t="e">
        <f>IF(Levels_MO_S2[[#This Row],[Общий уровень МО]] = "ниже базового", Levels_MO_S2[[#This Row],[Общая оценка МО (от 2 до 5)]], NA())</f>
        <v>#N/A</v>
      </c>
      <c r="R12" s="69" t="str" cm="1">
        <f t="array" ref="R12">INDEX({"ниже базового","базовый","средний","высокий"}, ROUND(Levels_MO_S2[[#This Row],[Общая оценка МО (от 2 до 5)]], 0) - 1)</f>
        <v>средний</v>
      </c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</row>
    <row r="13" spans="1:59" x14ac:dyDescent="0.25">
      <c r="A13" s="3">
        <v>19</v>
      </c>
      <c r="B13" s="13">
        <f>COUNTIFS(No_Duplicates[МО], Levels_MO_S2[[#This Row],[Муниципалитет]], No_Duplicates[Здоровье], B$1)</f>
        <v>3</v>
      </c>
      <c r="C13" s="14">
        <f>COUNTIFS(No_Duplicates[МО], Levels_MO_S2[[#This Row],[Муниципалитет]], No_Duplicates[Здоровье], C$1)</f>
        <v>18</v>
      </c>
      <c r="D13" s="15">
        <f>COUNTIFS(No_Duplicates[МО], Levels_MO_S2[[#This Row],[Муниципалитет]], No_Duplicates[Здоровье], D$1)</f>
        <v>0</v>
      </c>
      <c r="E13" s="16">
        <f>COUNTIFS(No_Duplicates[МО], Levels_MO_S2[[#This Row],[Муниципалитет]], No_Duplicates[Здоровье], E$1)</f>
        <v>0</v>
      </c>
      <c r="F13" s="3" cm="1">
        <f t="array" ref="F13">ROW() - ROW(_xlfn.TAKE(Levels_MO_S2[], 1)) + 1</f>
        <v>12</v>
      </c>
      <c r="G13" s="1" t="s">
        <v>110</v>
      </c>
      <c r="H13" s="5">
        <f>SUM(Levels_MO_S2[[#This Row],[Высокий]:[Ниже базового]])</f>
        <v>21</v>
      </c>
      <c r="I13" s="17">
        <f>Levels_MO_S2[[#This Row],[Высокий]] / Levels_MO_S2[[#This Row],[Прошли]]</f>
        <v>0.14285714285714285</v>
      </c>
      <c r="J13" s="18">
        <f>Levels_MO_S2[[#This Row],[Средний]] / Levels_MO_S2[[#This Row],[Прошли]]</f>
        <v>0.8571428571428571</v>
      </c>
      <c r="K13" s="19">
        <f>Levels_MO_S2[[#This Row],[Базовый]] / Levels_MO_S2[[#This Row],[Прошли]]</f>
        <v>0</v>
      </c>
      <c r="L13" s="20">
        <f>Levels_MO_S2[[#This Row],[Ниже базового]] / Levels_MO_S2[[#This Row],[Прошли]]</f>
        <v>0</v>
      </c>
      <c r="M13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4.1428571428571432</v>
      </c>
      <c r="N13" s="21" t="e">
        <f>IF(Levels_MO_S2[[#This Row],[Общий уровень МО]] = "высокий", Levels_MO_S2[[#This Row],[Общая оценка МО (от 2 до 5)]], NA())</f>
        <v>#N/A</v>
      </c>
      <c r="O13" s="21">
        <f>IF(Levels_MO_S2[[#This Row],[Общий уровень МО]] = "средний", Levels_MO_S2[[#This Row],[Общая оценка МО (от 2 до 5)]], NA())</f>
        <v>4.1428571428571432</v>
      </c>
      <c r="P13" s="21" t="e">
        <f>IF(Levels_MO_S2[[#This Row],[Общий уровень МО]] = "базовый", Levels_MO_S2[[#This Row],[Общая оценка МО (от 2 до 5)]], NA())</f>
        <v>#N/A</v>
      </c>
      <c r="Q13" s="21" t="e">
        <f>IF(Levels_MO_S2[[#This Row],[Общий уровень МО]] = "ниже базового", Levels_MO_S2[[#This Row],[Общая оценка МО (от 2 до 5)]], NA())</f>
        <v>#N/A</v>
      </c>
      <c r="R13" s="69" t="str" cm="1">
        <f t="array" ref="R13">INDEX({"ниже базового","базовый","средний","высокий"}, ROUND(Levels_MO_S2[[#This Row],[Общая оценка МО (от 2 до 5)]], 0) - 1)</f>
        <v>средний</v>
      </c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</row>
    <row r="14" spans="1:59" x14ac:dyDescent="0.25">
      <c r="A14" s="3">
        <v>42</v>
      </c>
      <c r="B14" s="13">
        <f>COUNTIFS(No_Duplicates[МО], Levels_MO_S2[[#This Row],[Муниципалитет]], No_Duplicates[Здоровье], B$1)</f>
        <v>4</v>
      </c>
      <c r="C14" s="14">
        <f>COUNTIFS(No_Duplicates[МО], Levels_MO_S2[[#This Row],[Муниципалитет]], No_Duplicates[Здоровье], C$1)</f>
        <v>9</v>
      </c>
      <c r="D14" s="15">
        <f>COUNTIFS(No_Duplicates[МО], Levels_MO_S2[[#This Row],[Муниципалитет]], No_Duplicates[Здоровье], D$1)</f>
        <v>2</v>
      </c>
      <c r="E14" s="16">
        <f>COUNTIFS(No_Duplicates[МО], Levels_MO_S2[[#This Row],[Муниципалитет]], No_Duplicates[Здоровье], E$1)</f>
        <v>0</v>
      </c>
      <c r="F14" s="3" cm="1">
        <f t="array" ref="F14">ROW() - ROW(_xlfn.TAKE(Levels_MO_S2[], 1)) + 1</f>
        <v>13</v>
      </c>
      <c r="G14" s="1" t="s">
        <v>562</v>
      </c>
      <c r="H14" s="5">
        <f>SUM(Levels_MO_S2[[#This Row],[Высокий]:[Ниже базового]])</f>
        <v>15</v>
      </c>
      <c r="I14" s="17">
        <f>Levels_MO_S2[[#This Row],[Высокий]] / Levels_MO_S2[[#This Row],[Прошли]]</f>
        <v>0.26666666666666666</v>
      </c>
      <c r="J14" s="18">
        <f>Levels_MO_S2[[#This Row],[Средний]] / Levels_MO_S2[[#This Row],[Прошли]]</f>
        <v>0.6</v>
      </c>
      <c r="K14" s="19">
        <f>Levels_MO_S2[[#This Row],[Базовый]] / Levels_MO_S2[[#This Row],[Прошли]]</f>
        <v>0.13333333333333333</v>
      </c>
      <c r="L14" s="20">
        <f>Levels_MO_S2[[#This Row],[Ниже базового]] / Levels_MO_S2[[#This Row],[Прошли]]</f>
        <v>0</v>
      </c>
      <c r="M14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4.1333333333333337</v>
      </c>
      <c r="N14" s="21" t="e">
        <f>IF(Levels_MO_S2[[#This Row],[Общий уровень МО]] = "высокий", Levels_MO_S2[[#This Row],[Общая оценка МО (от 2 до 5)]], NA())</f>
        <v>#N/A</v>
      </c>
      <c r="O14" s="21">
        <f>IF(Levels_MO_S2[[#This Row],[Общий уровень МО]] = "средний", Levels_MO_S2[[#This Row],[Общая оценка МО (от 2 до 5)]], NA())</f>
        <v>4.1333333333333337</v>
      </c>
      <c r="P14" s="21" t="e">
        <f>IF(Levels_MO_S2[[#This Row],[Общий уровень МО]] = "базовый", Levels_MO_S2[[#This Row],[Общая оценка МО (от 2 до 5)]], NA())</f>
        <v>#N/A</v>
      </c>
      <c r="Q14" s="21" t="e">
        <f>IF(Levels_MO_S2[[#This Row],[Общий уровень МО]] = "ниже базового", Levels_MO_S2[[#This Row],[Общая оценка МО (от 2 до 5)]], NA())</f>
        <v>#N/A</v>
      </c>
      <c r="R14" s="69" t="str" cm="1">
        <f t="array" ref="R14">INDEX({"ниже базового","базовый","средний","высокий"}, ROUND(Levels_MO_S2[[#This Row],[Общая оценка МО (от 2 до 5)]], 0) - 1)</f>
        <v>средний</v>
      </c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</row>
    <row r="15" spans="1:59" x14ac:dyDescent="0.25">
      <c r="A15" s="3">
        <v>20</v>
      </c>
      <c r="B15" s="13">
        <f>COUNTIFS(No_Duplicates[МО], Levels_MO_S2[[#This Row],[Муниципалитет]], No_Duplicates[Здоровье], B$1)</f>
        <v>3</v>
      </c>
      <c r="C15" s="14">
        <f>COUNTIFS(No_Duplicates[МО], Levels_MO_S2[[#This Row],[Муниципалитет]], No_Duplicates[Здоровье], C$1)</f>
        <v>20</v>
      </c>
      <c r="D15" s="15">
        <f>COUNTIFS(No_Duplicates[МО], Levels_MO_S2[[#This Row],[Муниципалитет]], No_Duplicates[Здоровье], D$1)</f>
        <v>0</v>
      </c>
      <c r="E15" s="16">
        <f>COUNTIFS(No_Duplicates[МО], Levels_MO_S2[[#This Row],[Муниципалитет]], No_Duplicates[Здоровье], E$1)</f>
        <v>0</v>
      </c>
      <c r="F15" s="3" cm="1">
        <f t="array" ref="F15">ROW() - ROW(_xlfn.TAKE(Levels_MO_S2[], 1)) + 1</f>
        <v>14</v>
      </c>
      <c r="G15" s="1" t="s">
        <v>662</v>
      </c>
      <c r="H15" s="5">
        <f>SUM(Levels_MO_S2[[#This Row],[Высокий]:[Ниже базового]])</f>
        <v>23</v>
      </c>
      <c r="I15" s="17">
        <f>Levels_MO_S2[[#This Row],[Высокий]] / Levels_MO_S2[[#This Row],[Прошли]]</f>
        <v>0.13043478260869565</v>
      </c>
      <c r="J15" s="18">
        <f>Levels_MO_S2[[#This Row],[Средний]] / Levels_MO_S2[[#This Row],[Прошли]]</f>
        <v>0.86956521739130432</v>
      </c>
      <c r="K15" s="19">
        <f>Levels_MO_S2[[#This Row],[Базовый]] / Levels_MO_S2[[#This Row],[Прошли]]</f>
        <v>0</v>
      </c>
      <c r="L15" s="20">
        <f>Levels_MO_S2[[#This Row],[Ниже базового]] / Levels_MO_S2[[#This Row],[Прошли]]</f>
        <v>0</v>
      </c>
      <c r="M15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4.1304347826086953</v>
      </c>
      <c r="N15" s="21" t="e">
        <f>IF(Levels_MO_S2[[#This Row],[Общий уровень МО]] = "высокий", Levels_MO_S2[[#This Row],[Общая оценка МО (от 2 до 5)]], NA())</f>
        <v>#N/A</v>
      </c>
      <c r="O15" s="21">
        <f>IF(Levels_MO_S2[[#This Row],[Общий уровень МО]] = "средний", Levels_MO_S2[[#This Row],[Общая оценка МО (от 2 до 5)]], NA())</f>
        <v>4.1304347826086953</v>
      </c>
      <c r="P15" s="21" t="e">
        <f>IF(Levels_MO_S2[[#This Row],[Общий уровень МО]] = "базовый", Levels_MO_S2[[#This Row],[Общая оценка МО (от 2 до 5)]], NA())</f>
        <v>#N/A</v>
      </c>
      <c r="Q15" s="21" t="e">
        <f>IF(Levels_MO_S2[[#This Row],[Общий уровень МО]] = "ниже базового", Levels_MO_S2[[#This Row],[Общая оценка МО (от 2 до 5)]], NA())</f>
        <v>#N/A</v>
      </c>
      <c r="R15" s="69" t="str" cm="1">
        <f t="array" ref="R15">INDEX({"ниже базового","базовый","средний","высокий"}, ROUND(Levels_MO_S2[[#This Row],[Общая оценка МО (от 2 до 5)]], 0) - 1)</f>
        <v>средний</v>
      </c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</row>
    <row r="16" spans="1:59" x14ac:dyDescent="0.25">
      <c r="A16" s="3">
        <v>29</v>
      </c>
      <c r="B16" s="13">
        <f>COUNTIFS(No_Duplicates[МО], Levels_MO_S2[[#This Row],[Муниципалитет]], No_Duplicates[Здоровье], B$1)</f>
        <v>1</v>
      </c>
      <c r="C16" s="14">
        <f>COUNTIFS(No_Duplicates[МО], Levels_MO_S2[[#This Row],[Муниципалитет]], No_Duplicates[Здоровье], C$1)</f>
        <v>7</v>
      </c>
      <c r="D16" s="15">
        <f>COUNTIFS(No_Duplicates[МО], Levels_MO_S2[[#This Row],[Муниципалитет]], No_Duplicates[Здоровье], D$1)</f>
        <v>0</v>
      </c>
      <c r="E16" s="16">
        <f>COUNTIFS(No_Duplicates[МО], Levels_MO_S2[[#This Row],[Муниципалитет]], No_Duplicates[Здоровье], E$1)</f>
        <v>0</v>
      </c>
      <c r="F16" s="3" cm="1">
        <f t="array" ref="F16">ROW() - ROW(_xlfn.TAKE(Levels_MO_S2[], 1)) + 1</f>
        <v>15</v>
      </c>
      <c r="G16" s="1" t="s">
        <v>217</v>
      </c>
      <c r="H16" s="5">
        <f>SUM(Levels_MO_S2[[#This Row],[Высокий]:[Ниже базового]])</f>
        <v>8</v>
      </c>
      <c r="I16" s="17">
        <f>Levels_MO_S2[[#This Row],[Высокий]] / Levels_MO_S2[[#This Row],[Прошли]]</f>
        <v>0.125</v>
      </c>
      <c r="J16" s="18">
        <f>Levels_MO_S2[[#This Row],[Средний]] / Levels_MO_S2[[#This Row],[Прошли]]</f>
        <v>0.875</v>
      </c>
      <c r="K16" s="19">
        <f>Levels_MO_S2[[#This Row],[Базовый]] / Levels_MO_S2[[#This Row],[Прошли]]</f>
        <v>0</v>
      </c>
      <c r="L16" s="20">
        <f>Levels_MO_S2[[#This Row],[Ниже базового]] / Levels_MO_S2[[#This Row],[Прошли]]</f>
        <v>0</v>
      </c>
      <c r="M16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4.125</v>
      </c>
      <c r="N16" s="21" t="e">
        <f>IF(Levels_MO_S2[[#This Row],[Общий уровень МО]] = "высокий", Levels_MO_S2[[#This Row],[Общая оценка МО (от 2 до 5)]], NA())</f>
        <v>#N/A</v>
      </c>
      <c r="O16" s="21">
        <f>IF(Levels_MO_S2[[#This Row],[Общий уровень МО]] = "средний", Levels_MO_S2[[#This Row],[Общая оценка МО (от 2 до 5)]], NA())</f>
        <v>4.125</v>
      </c>
      <c r="P16" s="21" t="e">
        <f>IF(Levels_MO_S2[[#This Row],[Общий уровень МО]] = "базовый", Levels_MO_S2[[#This Row],[Общая оценка МО (от 2 до 5)]], NA())</f>
        <v>#N/A</v>
      </c>
      <c r="Q16" s="21" t="e">
        <f>IF(Levels_MO_S2[[#This Row],[Общий уровень МО]] = "ниже базового", Levels_MO_S2[[#This Row],[Общая оценка МО (от 2 до 5)]], NA())</f>
        <v>#N/A</v>
      </c>
      <c r="R16" s="69" t="str" cm="1">
        <f t="array" ref="R16">INDEX({"ниже базового","базовый","средний","высокий"}, ROUND(Levels_MO_S2[[#This Row],[Общая оценка МО (от 2 до 5)]], 0) - 1)</f>
        <v>средний</v>
      </c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</row>
    <row r="17" spans="1:31" x14ac:dyDescent="0.25">
      <c r="A17" s="3">
        <v>45</v>
      </c>
      <c r="B17" s="13">
        <f>COUNTIFS(No_Duplicates[МО], Levels_MO_S2[[#This Row],[Муниципалитет]], No_Duplicates[Здоровье], B$1)</f>
        <v>4</v>
      </c>
      <c r="C17" s="14">
        <f>COUNTIFS(No_Duplicates[МО], Levels_MO_S2[[#This Row],[Муниципалитет]], No_Duplicates[Здоровье], C$1)</f>
        <v>23</v>
      </c>
      <c r="D17" s="15">
        <f>COUNTIFS(No_Duplicates[МО], Levels_MO_S2[[#This Row],[Муниципалитет]], No_Duplicates[Здоровье], D$1)</f>
        <v>1</v>
      </c>
      <c r="E17" s="16">
        <f>COUNTIFS(No_Duplicates[МО], Levels_MO_S2[[#This Row],[Муниципалитет]], No_Duplicates[Здоровье], E$1)</f>
        <v>0</v>
      </c>
      <c r="F17" s="3" cm="1">
        <f t="array" ref="F17">ROW() - ROW(_xlfn.TAKE(Levels_MO_S2[], 1)) + 1</f>
        <v>16</v>
      </c>
      <c r="G17" s="1" t="s">
        <v>612</v>
      </c>
      <c r="H17" s="5">
        <f>SUM(Levels_MO_S2[[#This Row],[Высокий]:[Ниже базового]])</f>
        <v>28</v>
      </c>
      <c r="I17" s="17">
        <f>Levels_MO_S2[[#This Row],[Высокий]] / Levels_MO_S2[[#This Row],[Прошли]]</f>
        <v>0.14285714285714285</v>
      </c>
      <c r="J17" s="18">
        <f>Levels_MO_S2[[#This Row],[Средний]] / Levels_MO_S2[[#This Row],[Прошли]]</f>
        <v>0.8214285714285714</v>
      </c>
      <c r="K17" s="19">
        <f>Levels_MO_S2[[#This Row],[Базовый]] / Levels_MO_S2[[#This Row],[Прошли]]</f>
        <v>3.5714285714285712E-2</v>
      </c>
      <c r="L17" s="20">
        <f>Levels_MO_S2[[#This Row],[Ниже базового]] / Levels_MO_S2[[#This Row],[Прошли]]</f>
        <v>0</v>
      </c>
      <c r="M17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4.1071428571428568</v>
      </c>
      <c r="N17" s="21" t="e">
        <f>IF(Levels_MO_S2[[#This Row],[Общий уровень МО]] = "высокий", Levels_MO_S2[[#This Row],[Общая оценка МО (от 2 до 5)]], NA())</f>
        <v>#N/A</v>
      </c>
      <c r="O17" s="21">
        <f>IF(Levels_MO_S2[[#This Row],[Общий уровень МО]] = "средний", Levels_MO_S2[[#This Row],[Общая оценка МО (от 2 до 5)]], NA())</f>
        <v>4.1071428571428568</v>
      </c>
      <c r="P17" s="21" t="e">
        <f>IF(Levels_MO_S2[[#This Row],[Общий уровень МО]] = "базовый", Levels_MO_S2[[#This Row],[Общая оценка МО (от 2 до 5)]], NA())</f>
        <v>#N/A</v>
      </c>
      <c r="Q17" s="21" t="e">
        <f>IF(Levels_MO_S2[[#This Row],[Общий уровень МО]] = "ниже базового", Levels_MO_S2[[#This Row],[Общая оценка МО (от 2 до 5)]], NA())</f>
        <v>#N/A</v>
      </c>
      <c r="R17" s="69" t="str" cm="1">
        <f t="array" ref="R17">INDEX({"ниже базового","базовый","средний","высокий"}, ROUND(Levels_MO_S2[[#This Row],[Общая оценка МО (от 2 до 5)]], 0) - 1)</f>
        <v>средний</v>
      </c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</row>
    <row r="18" spans="1:31" x14ac:dyDescent="0.25">
      <c r="A18" s="3">
        <v>18</v>
      </c>
      <c r="B18" s="13">
        <f>COUNTIFS(No_Duplicates[МО], Levels_MO_S2[[#This Row],[Муниципалитет]], No_Duplicates[Здоровье], B$1)</f>
        <v>4</v>
      </c>
      <c r="C18" s="14">
        <f>COUNTIFS(No_Duplicates[МО], Levels_MO_S2[[#This Row],[Муниципалитет]], No_Duplicates[Здоровье], C$1)</f>
        <v>13</v>
      </c>
      <c r="D18" s="15">
        <f>COUNTIFS(No_Duplicates[МО], Levels_MO_S2[[#This Row],[Муниципалитет]], No_Duplicates[Здоровье], D$1)</f>
        <v>2</v>
      </c>
      <c r="E18" s="16">
        <f>COUNTIFS(No_Duplicates[МО], Levels_MO_S2[[#This Row],[Муниципалитет]], No_Duplicates[Здоровье], E$1)</f>
        <v>0</v>
      </c>
      <c r="F18" s="3" cm="1">
        <f t="array" ref="F18">ROW() - ROW(_xlfn.TAKE(Levels_MO_S2[], 1)) + 1</f>
        <v>17</v>
      </c>
      <c r="G18" s="1" t="s">
        <v>413</v>
      </c>
      <c r="H18" s="5">
        <f>SUM(Levels_MO_S2[[#This Row],[Высокий]:[Ниже базового]])</f>
        <v>19</v>
      </c>
      <c r="I18" s="17">
        <f>Levels_MO_S2[[#This Row],[Высокий]] / Levels_MO_S2[[#This Row],[Прошли]]</f>
        <v>0.21052631578947367</v>
      </c>
      <c r="J18" s="18">
        <f>Levels_MO_S2[[#This Row],[Средний]] / Levels_MO_S2[[#This Row],[Прошли]]</f>
        <v>0.68421052631578949</v>
      </c>
      <c r="K18" s="19">
        <f>Levels_MO_S2[[#This Row],[Базовый]] / Levels_MO_S2[[#This Row],[Прошли]]</f>
        <v>0.10526315789473684</v>
      </c>
      <c r="L18" s="20">
        <f>Levels_MO_S2[[#This Row],[Ниже базового]] / Levels_MO_S2[[#This Row],[Прошли]]</f>
        <v>0</v>
      </c>
      <c r="M18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4.1052631578947372</v>
      </c>
      <c r="N18" s="21" t="e">
        <f>IF(Levels_MO_S2[[#This Row],[Общий уровень МО]] = "высокий", Levels_MO_S2[[#This Row],[Общая оценка МО (от 2 до 5)]], NA())</f>
        <v>#N/A</v>
      </c>
      <c r="O18" s="21">
        <f>IF(Levels_MO_S2[[#This Row],[Общий уровень МО]] = "средний", Levels_MO_S2[[#This Row],[Общая оценка МО (от 2 до 5)]], NA())</f>
        <v>4.1052631578947372</v>
      </c>
      <c r="P18" s="21" t="e">
        <f>IF(Levels_MO_S2[[#This Row],[Общий уровень МО]] = "базовый", Levels_MO_S2[[#This Row],[Общая оценка МО (от 2 до 5)]], NA())</f>
        <v>#N/A</v>
      </c>
      <c r="Q18" s="21" t="e">
        <f>IF(Levels_MO_S2[[#This Row],[Общий уровень МО]] = "ниже базового", Levels_MO_S2[[#This Row],[Общая оценка МО (от 2 до 5)]], NA())</f>
        <v>#N/A</v>
      </c>
      <c r="R18" s="69" t="str" cm="1">
        <f t="array" ref="R18">INDEX({"ниже базового","базовый","средний","высокий"}, ROUND(Levels_MO_S2[[#This Row],[Общая оценка МО (от 2 до 5)]], 0) - 1)</f>
        <v>средний</v>
      </c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</row>
    <row r="19" spans="1:31" x14ac:dyDescent="0.25">
      <c r="A19" s="3">
        <v>32</v>
      </c>
      <c r="B19" s="13">
        <f>COUNTIFS(No_Duplicates[МО], Levels_MO_S2[[#This Row],[Муниципалитет]], No_Duplicates[Здоровье], B$1)</f>
        <v>2</v>
      </c>
      <c r="C19" s="14">
        <f>COUNTIFS(No_Duplicates[МО], Levels_MO_S2[[#This Row],[Муниципалитет]], No_Duplicates[Здоровье], C$1)</f>
        <v>24</v>
      </c>
      <c r="D19" s="15">
        <f>COUNTIFS(No_Duplicates[МО], Levels_MO_S2[[#This Row],[Муниципалитет]], No_Duplicates[Здоровье], D$1)</f>
        <v>0</v>
      </c>
      <c r="E19" s="16">
        <f>COUNTIFS(No_Duplicates[МО], Levels_MO_S2[[#This Row],[Муниципалитет]], No_Duplicates[Здоровье], E$1)</f>
        <v>0</v>
      </c>
      <c r="F19" s="3" cm="1">
        <f t="array" ref="F19">ROW() - ROW(_xlfn.TAKE(Levels_MO_S2[], 1)) + 1</f>
        <v>18</v>
      </c>
      <c r="G19" s="1" t="s">
        <v>433</v>
      </c>
      <c r="H19" s="5">
        <f>SUM(Levels_MO_S2[[#This Row],[Высокий]:[Ниже базового]])</f>
        <v>26</v>
      </c>
      <c r="I19" s="17">
        <f>Levels_MO_S2[[#This Row],[Высокий]] / Levels_MO_S2[[#This Row],[Прошли]]</f>
        <v>7.6923076923076927E-2</v>
      </c>
      <c r="J19" s="18">
        <f>Levels_MO_S2[[#This Row],[Средний]] / Levels_MO_S2[[#This Row],[Прошли]]</f>
        <v>0.92307692307692313</v>
      </c>
      <c r="K19" s="19">
        <f>Levels_MO_S2[[#This Row],[Базовый]] / Levels_MO_S2[[#This Row],[Прошли]]</f>
        <v>0</v>
      </c>
      <c r="L19" s="20">
        <f>Levels_MO_S2[[#This Row],[Ниже базового]] / Levels_MO_S2[[#This Row],[Прошли]]</f>
        <v>0</v>
      </c>
      <c r="M19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4.0769230769230766</v>
      </c>
      <c r="N19" s="21" t="e">
        <f>IF(Levels_MO_S2[[#This Row],[Общий уровень МО]] = "высокий", Levels_MO_S2[[#This Row],[Общая оценка МО (от 2 до 5)]], NA())</f>
        <v>#N/A</v>
      </c>
      <c r="O19" s="21">
        <f>IF(Levels_MO_S2[[#This Row],[Общий уровень МО]] = "средний", Levels_MO_S2[[#This Row],[Общая оценка МО (от 2 до 5)]], NA())</f>
        <v>4.0769230769230766</v>
      </c>
      <c r="P19" s="21" t="e">
        <f>IF(Levels_MO_S2[[#This Row],[Общий уровень МО]] = "базовый", Levels_MO_S2[[#This Row],[Общая оценка МО (от 2 до 5)]], NA())</f>
        <v>#N/A</v>
      </c>
      <c r="Q19" s="21" t="e">
        <f>IF(Levels_MO_S2[[#This Row],[Общий уровень МО]] = "ниже базового", Levels_MO_S2[[#This Row],[Общая оценка МО (от 2 до 5)]], NA())</f>
        <v>#N/A</v>
      </c>
      <c r="R19" s="69" t="str" cm="1">
        <f t="array" ref="R19">INDEX({"ниже базового","базовый","средний","высокий"}, ROUND(Levels_MO_S2[[#This Row],[Общая оценка МО (от 2 до 5)]], 0) - 1)</f>
        <v>средний</v>
      </c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</row>
    <row r="20" spans="1:31" x14ac:dyDescent="0.25">
      <c r="A20" s="3">
        <v>47</v>
      </c>
      <c r="B20" s="13">
        <f>COUNTIFS(No_Duplicates[МО], Levels_MO_S2[[#This Row],[Муниципалитет]], No_Duplicates[Здоровье], B$1)</f>
        <v>2</v>
      </c>
      <c r="C20" s="14">
        <f>COUNTIFS(No_Duplicates[МО], Levels_MO_S2[[#This Row],[Муниципалитет]], No_Duplicates[Здоровье], C$1)</f>
        <v>17</v>
      </c>
      <c r="D20" s="15">
        <f>COUNTIFS(No_Duplicates[МО], Levels_MO_S2[[#This Row],[Муниципалитет]], No_Duplicates[Здоровье], D$1)</f>
        <v>1</v>
      </c>
      <c r="E20" s="16">
        <f>COUNTIFS(No_Duplicates[МО], Levels_MO_S2[[#This Row],[Муниципалитет]], No_Duplicates[Здоровье], E$1)</f>
        <v>0</v>
      </c>
      <c r="F20" s="3" cm="1">
        <f t="array" ref="F20">ROW() - ROW(_xlfn.TAKE(Levels_MO_S2[], 1)) + 1</f>
        <v>19</v>
      </c>
      <c r="G20" s="1" t="s">
        <v>1360</v>
      </c>
      <c r="H20" s="5">
        <f>SUM(Levels_MO_S2[[#This Row],[Высокий]:[Ниже базового]])</f>
        <v>20</v>
      </c>
      <c r="I20" s="17">
        <f>Levels_MO_S2[[#This Row],[Высокий]] / Levels_MO_S2[[#This Row],[Прошли]]</f>
        <v>0.1</v>
      </c>
      <c r="J20" s="18">
        <f>Levels_MO_S2[[#This Row],[Средний]] / Levels_MO_S2[[#This Row],[Прошли]]</f>
        <v>0.85</v>
      </c>
      <c r="K20" s="19">
        <f>Levels_MO_S2[[#This Row],[Базовый]] / Levels_MO_S2[[#This Row],[Прошли]]</f>
        <v>0.05</v>
      </c>
      <c r="L20" s="20">
        <f>Levels_MO_S2[[#This Row],[Ниже базового]] / Levels_MO_S2[[#This Row],[Прошли]]</f>
        <v>0</v>
      </c>
      <c r="M20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4.05</v>
      </c>
      <c r="N20" s="21" t="e">
        <f>IF(Levels_MO_S2[[#This Row],[Общий уровень МО]] = "высокий", Levels_MO_S2[[#This Row],[Общая оценка МО (от 2 до 5)]], NA())</f>
        <v>#N/A</v>
      </c>
      <c r="O20" s="21">
        <f>IF(Levels_MO_S2[[#This Row],[Общий уровень МО]] = "средний", Levels_MO_S2[[#This Row],[Общая оценка МО (от 2 до 5)]], NA())</f>
        <v>4.05</v>
      </c>
      <c r="P20" s="21" t="e">
        <f>IF(Levels_MO_S2[[#This Row],[Общий уровень МО]] = "базовый", Levels_MO_S2[[#This Row],[Общая оценка МО (от 2 до 5)]], NA())</f>
        <v>#N/A</v>
      </c>
      <c r="Q20" s="21" t="e">
        <f>IF(Levels_MO_S2[[#This Row],[Общий уровень МО]] = "ниже базового", Levels_MO_S2[[#This Row],[Общая оценка МО (от 2 до 5)]], NA())</f>
        <v>#N/A</v>
      </c>
      <c r="R20" s="69" t="str" cm="1">
        <f t="array" ref="R20">INDEX({"ниже базового","базовый","средний","высокий"}, ROUND(Levels_MO_S2[[#This Row],[Общая оценка МО (от 2 до 5)]], 0) - 1)</f>
        <v>средний</v>
      </c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</row>
    <row r="21" spans="1:31" x14ac:dyDescent="0.25">
      <c r="A21" s="3">
        <v>11</v>
      </c>
      <c r="B21" s="13">
        <f>COUNTIFS(No_Duplicates[МО], Levels_MO_S2[[#This Row],[Муниципалитет]], No_Duplicates[Здоровье], B$1)</f>
        <v>3</v>
      </c>
      <c r="C21" s="14">
        <f>COUNTIFS(No_Duplicates[МО], Levels_MO_S2[[#This Row],[Муниципалитет]], No_Duplicates[Здоровье], C$1)</f>
        <v>18</v>
      </c>
      <c r="D21" s="15">
        <f>COUNTIFS(No_Duplicates[МО], Levels_MO_S2[[#This Row],[Муниципалитет]], No_Duplicates[Здоровье], D$1)</f>
        <v>2</v>
      </c>
      <c r="E21" s="16">
        <f>COUNTIFS(No_Duplicates[МО], Levels_MO_S2[[#This Row],[Муниципалитет]], No_Duplicates[Здоровье], E$1)</f>
        <v>0</v>
      </c>
      <c r="F21" s="3" cm="1">
        <f t="array" ref="F21">ROW() - ROW(_xlfn.TAKE(Levels_MO_S2[], 1)) + 1</f>
        <v>20</v>
      </c>
      <c r="G21" s="1" t="s">
        <v>925</v>
      </c>
      <c r="H21" s="5">
        <f>SUM(Levels_MO_S2[[#This Row],[Высокий]:[Ниже базового]])</f>
        <v>23</v>
      </c>
      <c r="I21" s="17">
        <f>Levels_MO_S2[[#This Row],[Высокий]] / Levels_MO_S2[[#This Row],[Прошли]]</f>
        <v>0.13043478260869565</v>
      </c>
      <c r="J21" s="18">
        <f>Levels_MO_S2[[#This Row],[Средний]] / Levels_MO_S2[[#This Row],[Прошли]]</f>
        <v>0.78260869565217395</v>
      </c>
      <c r="K21" s="19">
        <f>Levels_MO_S2[[#This Row],[Базовый]] / Levels_MO_S2[[#This Row],[Прошли]]</f>
        <v>8.6956521739130432E-2</v>
      </c>
      <c r="L21" s="20">
        <f>Levels_MO_S2[[#This Row],[Ниже базового]] / Levels_MO_S2[[#This Row],[Прошли]]</f>
        <v>0</v>
      </c>
      <c r="M21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4.0434782608695654</v>
      </c>
      <c r="N21" s="21" t="e">
        <f>IF(Levels_MO_S2[[#This Row],[Общий уровень МО]] = "высокий", Levels_MO_S2[[#This Row],[Общая оценка МО (от 2 до 5)]], NA())</f>
        <v>#N/A</v>
      </c>
      <c r="O21" s="21">
        <f>IF(Levels_MO_S2[[#This Row],[Общий уровень МО]] = "средний", Levels_MO_S2[[#This Row],[Общая оценка МО (от 2 до 5)]], NA())</f>
        <v>4.0434782608695654</v>
      </c>
      <c r="P21" s="21" t="e">
        <f>IF(Levels_MO_S2[[#This Row],[Общий уровень МО]] = "базовый", Levels_MO_S2[[#This Row],[Общая оценка МО (от 2 до 5)]], NA())</f>
        <v>#N/A</v>
      </c>
      <c r="Q21" s="21" t="e">
        <f>IF(Levels_MO_S2[[#This Row],[Общий уровень МО]] = "ниже базового", Levels_MO_S2[[#This Row],[Общая оценка МО (от 2 до 5)]], NA())</f>
        <v>#N/A</v>
      </c>
      <c r="R21" s="69" t="str" cm="1">
        <f t="array" ref="R21">INDEX({"ниже базового","базовый","средний","высокий"}, ROUND(Levels_MO_S2[[#This Row],[Общая оценка МО (от 2 до 5)]], 0) - 1)</f>
        <v>средний</v>
      </c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</row>
    <row r="22" spans="1:31" x14ac:dyDescent="0.25">
      <c r="A22" s="3">
        <v>5</v>
      </c>
      <c r="B22" s="13">
        <f>COUNTIFS(No_Duplicates[МО], Levels_MO_S2[[#This Row],[Муниципалитет]], No_Duplicates[Здоровье], B$1)</f>
        <v>1</v>
      </c>
      <c r="C22" s="14">
        <f>COUNTIFS(No_Duplicates[МО], Levels_MO_S2[[#This Row],[Муниципалитет]], No_Duplicates[Здоровье], C$1)</f>
        <v>54</v>
      </c>
      <c r="D22" s="15">
        <f>COUNTIFS(No_Duplicates[МО], Levels_MO_S2[[#This Row],[Муниципалитет]], No_Duplicates[Здоровье], D$1)</f>
        <v>0</v>
      </c>
      <c r="E22" s="16">
        <f>COUNTIFS(No_Duplicates[МО], Levels_MO_S2[[#This Row],[Муниципалитет]], No_Duplicates[Здоровье], E$1)</f>
        <v>0</v>
      </c>
      <c r="F22" s="3" cm="1">
        <f t="array" ref="F22">ROW() - ROW(_xlfn.TAKE(Levels_MO_S2[], 1)) + 1</f>
        <v>21</v>
      </c>
      <c r="G22" s="1" t="s">
        <v>1136</v>
      </c>
      <c r="H22" s="5">
        <f>SUM(Levels_MO_S2[[#This Row],[Высокий]:[Ниже базового]])</f>
        <v>55</v>
      </c>
      <c r="I22" s="17">
        <f>Levels_MO_S2[[#This Row],[Высокий]] / Levels_MO_S2[[#This Row],[Прошли]]</f>
        <v>1.8181818181818181E-2</v>
      </c>
      <c r="J22" s="18">
        <f>Levels_MO_S2[[#This Row],[Средний]] / Levels_MO_S2[[#This Row],[Прошли]]</f>
        <v>0.98181818181818181</v>
      </c>
      <c r="K22" s="19">
        <f>Levels_MO_S2[[#This Row],[Базовый]] / Levels_MO_S2[[#This Row],[Прошли]]</f>
        <v>0</v>
      </c>
      <c r="L22" s="20">
        <f>Levels_MO_S2[[#This Row],[Ниже базового]] / Levels_MO_S2[[#This Row],[Прошли]]</f>
        <v>0</v>
      </c>
      <c r="M22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4.0181818181818185</v>
      </c>
      <c r="N22" s="21" t="e">
        <f>IF(Levels_MO_S2[[#This Row],[Общий уровень МО]] = "высокий", Levels_MO_S2[[#This Row],[Общая оценка МО (от 2 до 5)]], NA())</f>
        <v>#N/A</v>
      </c>
      <c r="O22" s="21">
        <f>IF(Levels_MO_S2[[#This Row],[Общий уровень МО]] = "средний", Levels_MO_S2[[#This Row],[Общая оценка МО (от 2 до 5)]], NA())</f>
        <v>4.0181818181818185</v>
      </c>
      <c r="P22" s="21" t="e">
        <f>IF(Levels_MO_S2[[#This Row],[Общий уровень МО]] = "базовый", Levels_MO_S2[[#This Row],[Общая оценка МО (от 2 до 5)]], NA())</f>
        <v>#N/A</v>
      </c>
      <c r="Q22" s="21" t="e">
        <f>IF(Levels_MO_S2[[#This Row],[Общий уровень МО]] = "ниже базового", Levels_MO_S2[[#This Row],[Общая оценка МО (от 2 до 5)]], NA())</f>
        <v>#N/A</v>
      </c>
      <c r="R22" s="69" t="str" cm="1">
        <f t="array" ref="R22">INDEX({"ниже базового","базовый","средний","высокий"}, ROUND(Levels_MO_S2[[#This Row],[Общая оценка МО (от 2 до 5)]], 0) - 1)</f>
        <v>средний</v>
      </c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</row>
    <row r="23" spans="1:31" x14ac:dyDescent="0.25">
      <c r="A23" s="3">
        <v>27</v>
      </c>
      <c r="B23" s="13">
        <f>COUNTIFS(No_Duplicates[МО], Levels_MO_S2[[#This Row],[Муниципалитет]], No_Duplicates[Здоровье], B$1)</f>
        <v>2</v>
      </c>
      <c r="C23" s="14">
        <f>COUNTIFS(No_Duplicates[МО], Levels_MO_S2[[#This Row],[Муниципалитет]], No_Duplicates[Здоровье], C$1)</f>
        <v>29</v>
      </c>
      <c r="D23" s="15">
        <f>COUNTIFS(No_Duplicates[МО], Levels_MO_S2[[#This Row],[Муниципалитет]], No_Duplicates[Здоровье], D$1)</f>
        <v>2</v>
      </c>
      <c r="E23" s="16">
        <f>COUNTIFS(No_Duplicates[МО], Levels_MO_S2[[#This Row],[Муниципалитет]], No_Duplicates[Здоровье], E$1)</f>
        <v>0</v>
      </c>
      <c r="F23" s="3" cm="1">
        <f t="array" ref="F23">ROW() - ROW(_xlfn.TAKE(Levels_MO_S2[], 1)) + 1</f>
        <v>22</v>
      </c>
      <c r="G23" s="1" t="s">
        <v>578</v>
      </c>
      <c r="H23" s="5">
        <f>SUM(Levels_MO_S2[[#This Row],[Высокий]:[Ниже базового]])</f>
        <v>33</v>
      </c>
      <c r="I23" s="17">
        <f>Levels_MO_S2[[#This Row],[Высокий]] / Levels_MO_S2[[#This Row],[Прошли]]</f>
        <v>6.0606060606060608E-2</v>
      </c>
      <c r="J23" s="18">
        <f>Levels_MO_S2[[#This Row],[Средний]] / Levels_MO_S2[[#This Row],[Прошли]]</f>
        <v>0.87878787878787878</v>
      </c>
      <c r="K23" s="19">
        <f>Levels_MO_S2[[#This Row],[Базовый]] / Levels_MO_S2[[#This Row],[Прошли]]</f>
        <v>6.0606060606060608E-2</v>
      </c>
      <c r="L23" s="20">
        <f>Levels_MO_S2[[#This Row],[Ниже базового]] / Levels_MO_S2[[#This Row],[Прошли]]</f>
        <v>0</v>
      </c>
      <c r="M23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4</v>
      </c>
      <c r="N23" s="21" t="e">
        <f>IF(Levels_MO_S2[[#This Row],[Общий уровень МО]] = "высокий", Levels_MO_S2[[#This Row],[Общая оценка МО (от 2 до 5)]], NA())</f>
        <v>#N/A</v>
      </c>
      <c r="O23" s="21">
        <f>IF(Levels_MO_S2[[#This Row],[Общий уровень МО]] = "средний", Levels_MO_S2[[#This Row],[Общая оценка МО (от 2 до 5)]], NA())</f>
        <v>4</v>
      </c>
      <c r="P23" s="21" t="e">
        <f>IF(Levels_MO_S2[[#This Row],[Общий уровень МО]] = "базовый", Levels_MO_S2[[#This Row],[Общая оценка МО (от 2 до 5)]], NA())</f>
        <v>#N/A</v>
      </c>
      <c r="Q23" s="21" t="e">
        <f>IF(Levels_MO_S2[[#This Row],[Общий уровень МО]] = "ниже базового", Levels_MO_S2[[#This Row],[Общая оценка МО (от 2 до 5)]], NA())</f>
        <v>#N/A</v>
      </c>
      <c r="R23" s="69" t="str" cm="1">
        <f t="array" ref="R23">INDEX({"ниже базового","базовый","средний","высокий"}, ROUND(Levels_MO_S2[[#This Row],[Общая оценка МО (от 2 до 5)]], 0) - 1)</f>
        <v>средний</v>
      </c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</row>
    <row r="24" spans="1:31" x14ac:dyDescent="0.25">
      <c r="A24" s="3">
        <v>25</v>
      </c>
      <c r="B24" s="13">
        <f>COUNTIFS(No_Duplicates[МО], Levels_MO_S2[[#This Row],[Муниципалитет]], No_Duplicates[Здоровье], B$1)</f>
        <v>1</v>
      </c>
      <c r="C24" s="14">
        <f>COUNTIFS(No_Duplicates[МО], Levels_MO_S2[[#This Row],[Муниципалитет]], No_Duplicates[Здоровье], C$1)</f>
        <v>13</v>
      </c>
      <c r="D24" s="15">
        <f>COUNTIFS(No_Duplicates[МО], Levels_MO_S2[[#This Row],[Муниципалитет]], No_Duplicates[Здоровье], D$1)</f>
        <v>1</v>
      </c>
      <c r="E24" s="16">
        <f>COUNTIFS(No_Duplicates[МО], Levels_MO_S2[[#This Row],[Муниципалитет]], No_Duplicates[Здоровье], E$1)</f>
        <v>0</v>
      </c>
      <c r="F24" s="3" cm="1">
        <f t="array" ref="F24">ROW() - ROW(_xlfn.TAKE(Levels_MO_S2[], 1)) + 1</f>
        <v>23</v>
      </c>
      <c r="G24" s="1" t="s">
        <v>11</v>
      </c>
      <c r="H24" s="5">
        <f>SUM(Levels_MO_S2[[#This Row],[Высокий]:[Ниже базового]])</f>
        <v>15</v>
      </c>
      <c r="I24" s="17">
        <f>Levels_MO_S2[[#This Row],[Высокий]] / Levels_MO_S2[[#This Row],[Прошли]]</f>
        <v>6.6666666666666666E-2</v>
      </c>
      <c r="J24" s="18">
        <f>Levels_MO_S2[[#This Row],[Средний]] / Levels_MO_S2[[#This Row],[Прошли]]</f>
        <v>0.8666666666666667</v>
      </c>
      <c r="K24" s="19">
        <f>Levels_MO_S2[[#This Row],[Базовый]] / Levels_MO_S2[[#This Row],[Прошли]]</f>
        <v>6.6666666666666666E-2</v>
      </c>
      <c r="L24" s="20">
        <f>Levels_MO_S2[[#This Row],[Ниже базового]] / Levels_MO_S2[[#This Row],[Прошли]]</f>
        <v>0</v>
      </c>
      <c r="M24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4</v>
      </c>
      <c r="N24" s="21" t="e">
        <f>IF(Levels_MO_S2[[#This Row],[Общий уровень МО]] = "высокий", Levels_MO_S2[[#This Row],[Общая оценка МО (от 2 до 5)]], NA())</f>
        <v>#N/A</v>
      </c>
      <c r="O24" s="21">
        <f>IF(Levels_MO_S2[[#This Row],[Общий уровень МО]] = "средний", Levels_MO_S2[[#This Row],[Общая оценка МО (от 2 до 5)]], NA())</f>
        <v>4</v>
      </c>
      <c r="P24" s="21" t="e">
        <f>IF(Levels_MO_S2[[#This Row],[Общий уровень МО]] = "базовый", Levels_MO_S2[[#This Row],[Общая оценка МО (от 2 до 5)]], NA())</f>
        <v>#N/A</v>
      </c>
      <c r="Q24" s="21" t="e">
        <f>IF(Levels_MO_S2[[#This Row],[Общий уровень МО]] = "ниже базового", Levels_MO_S2[[#This Row],[Общая оценка МО (от 2 до 5)]], NA())</f>
        <v>#N/A</v>
      </c>
      <c r="R24" s="69" t="str" cm="1">
        <f t="array" ref="R24">INDEX({"ниже базового","базовый","средний","высокий"}, ROUND(Levels_MO_S2[[#This Row],[Общая оценка МО (от 2 до 5)]], 0) - 1)</f>
        <v>средний</v>
      </c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</row>
    <row r="25" spans="1:31" x14ac:dyDescent="0.25">
      <c r="A25" s="3">
        <v>2</v>
      </c>
      <c r="B25" s="13">
        <f>COUNTIFS(No_Duplicates[МО], Levels_MO_S2[[#This Row],[Муниципалитет]], No_Duplicates[Здоровье], B$1)</f>
        <v>0</v>
      </c>
      <c r="C25" s="14">
        <f>COUNTIFS(No_Duplicates[МО], Levels_MO_S2[[#This Row],[Муниципалитет]], No_Duplicates[Здоровье], C$1)</f>
        <v>8</v>
      </c>
      <c r="D25" s="15">
        <f>COUNTIFS(No_Duplicates[МО], Levels_MO_S2[[#This Row],[Муниципалитет]], No_Duplicates[Здоровье], D$1)</f>
        <v>0</v>
      </c>
      <c r="E25" s="16">
        <f>COUNTIFS(No_Duplicates[МО], Levels_MO_S2[[#This Row],[Муниципалитет]], No_Duplicates[Здоровье], E$1)</f>
        <v>0</v>
      </c>
      <c r="F25" s="3" cm="1">
        <f t="array" ref="F25">ROW() - ROW(_xlfn.TAKE(Levels_MO_S2[], 1)) + 1</f>
        <v>24</v>
      </c>
      <c r="G25" s="1" t="s">
        <v>745</v>
      </c>
      <c r="H25" s="5">
        <f>SUM(Levels_MO_S2[[#This Row],[Высокий]:[Ниже базового]])</f>
        <v>8</v>
      </c>
      <c r="I25" s="17">
        <f>Levels_MO_S2[[#This Row],[Высокий]] / Levels_MO_S2[[#This Row],[Прошли]]</f>
        <v>0</v>
      </c>
      <c r="J25" s="18">
        <f>Levels_MO_S2[[#This Row],[Средний]] / Levels_MO_S2[[#This Row],[Прошли]]</f>
        <v>1</v>
      </c>
      <c r="K25" s="19">
        <f>Levels_MO_S2[[#This Row],[Базовый]] / Levels_MO_S2[[#This Row],[Прошли]]</f>
        <v>0</v>
      </c>
      <c r="L25" s="20">
        <f>Levels_MO_S2[[#This Row],[Ниже базового]] / Levels_MO_S2[[#This Row],[Прошли]]</f>
        <v>0</v>
      </c>
      <c r="M25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4</v>
      </c>
      <c r="N25" s="21" t="e">
        <f>IF(Levels_MO_S2[[#This Row],[Общий уровень МО]] = "высокий", Levels_MO_S2[[#This Row],[Общая оценка МО (от 2 до 5)]], NA())</f>
        <v>#N/A</v>
      </c>
      <c r="O25" s="21">
        <f>IF(Levels_MO_S2[[#This Row],[Общий уровень МО]] = "средний", Levels_MO_S2[[#This Row],[Общая оценка МО (от 2 до 5)]], NA())</f>
        <v>4</v>
      </c>
      <c r="P25" s="21" t="e">
        <f>IF(Levels_MO_S2[[#This Row],[Общий уровень МО]] = "базовый", Levels_MO_S2[[#This Row],[Общая оценка МО (от 2 до 5)]], NA())</f>
        <v>#N/A</v>
      </c>
      <c r="Q25" s="21" t="e">
        <f>IF(Levels_MO_S2[[#This Row],[Общий уровень МО]] = "ниже базового", Levels_MO_S2[[#This Row],[Общая оценка МО (от 2 до 5)]], NA())</f>
        <v>#N/A</v>
      </c>
      <c r="R25" s="69" t="str" cm="1">
        <f t="array" ref="R25">INDEX({"ниже базового","базовый","средний","высокий"}, ROUND(Levels_MO_S2[[#This Row],[Общая оценка МО (от 2 до 5)]], 0) - 1)</f>
        <v>средний</v>
      </c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</row>
    <row r="26" spans="1:31" x14ac:dyDescent="0.25">
      <c r="A26" s="3">
        <v>34</v>
      </c>
      <c r="B26" s="13">
        <f>COUNTIFS(No_Duplicates[МО], Levels_MO_S2[[#This Row],[Муниципалитет]], No_Duplicates[Здоровье], B$1)</f>
        <v>0</v>
      </c>
      <c r="C26" s="14">
        <f>COUNTIFS(No_Duplicates[МО], Levels_MO_S2[[#This Row],[Муниципалитет]], No_Duplicates[Здоровье], C$1)</f>
        <v>10</v>
      </c>
      <c r="D26" s="15">
        <f>COUNTIFS(No_Duplicates[МО], Levels_MO_S2[[#This Row],[Муниципалитет]], No_Duplicates[Здоровье], D$1)</f>
        <v>0</v>
      </c>
      <c r="E26" s="16">
        <f>COUNTIFS(No_Duplicates[МО], Levels_MO_S2[[#This Row],[Муниципалитет]], No_Duplicates[Здоровье], E$1)</f>
        <v>0</v>
      </c>
      <c r="F26" s="3" cm="1">
        <f t="array" ref="F26">ROW() - ROW(_xlfn.TAKE(Levels_MO_S2[], 1)) + 1</f>
        <v>25</v>
      </c>
      <c r="G26" s="1" t="s">
        <v>287</v>
      </c>
      <c r="H26" s="5">
        <f>SUM(Levels_MO_S2[[#This Row],[Высокий]:[Ниже базового]])</f>
        <v>10</v>
      </c>
      <c r="I26" s="17">
        <f>Levels_MO_S2[[#This Row],[Высокий]] / Levels_MO_S2[[#This Row],[Прошли]]</f>
        <v>0</v>
      </c>
      <c r="J26" s="18">
        <f>Levels_MO_S2[[#This Row],[Средний]] / Levels_MO_S2[[#This Row],[Прошли]]</f>
        <v>1</v>
      </c>
      <c r="K26" s="19">
        <f>Levels_MO_S2[[#This Row],[Базовый]] / Levels_MO_S2[[#This Row],[Прошли]]</f>
        <v>0</v>
      </c>
      <c r="L26" s="20">
        <f>Levels_MO_S2[[#This Row],[Ниже базового]] / Levels_MO_S2[[#This Row],[Прошли]]</f>
        <v>0</v>
      </c>
      <c r="M26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4</v>
      </c>
      <c r="N26" s="21" t="e">
        <f>IF(Levels_MO_S2[[#This Row],[Общий уровень МО]] = "высокий", Levels_MO_S2[[#This Row],[Общая оценка МО (от 2 до 5)]], NA())</f>
        <v>#N/A</v>
      </c>
      <c r="O26" s="21">
        <f>IF(Levels_MO_S2[[#This Row],[Общий уровень МО]] = "средний", Levels_MO_S2[[#This Row],[Общая оценка МО (от 2 до 5)]], NA())</f>
        <v>4</v>
      </c>
      <c r="P26" s="21" t="e">
        <f>IF(Levels_MO_S2[[#This Row],[Общий уровень МО]] = "базовый", Levels_MO_S2[[#This Row],[Общая оценка МО (от 2 до 5)]], NA())</f>
        <v>#N/A</v>
      </c>
      <c r="Q26" s="21" t="e">
        <f>IF(Levels_MO_S2[[#This Row],[Общий уровень МО]] = "ниже базового", Levels_MO_S2[[#This Row],[Общая оценка МО (от 2 до 5)]], NA())</f>
        <v>#N/A</v>
      </c>
      <c r="R26" s="69" t="str" cm="1">
        <f t="array" ref="R26">INDEX({"ниже базового","базовый","средний","высокий"}, ROUND(Levels_MO_S2[[#This Row],[Общая оценка МО (от 2 до 5)]], 0) - 1)</f>
        <v>средний</v>
      </c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</row>
    <row r="27" spans="1:31" x14ac:dyDescent="0.25">
      <c r="A27" s="3">
        <v>46</v>
      </c>
      <c r="B27" s="13">
        <f>COUNTIFS(No_Duplicates[МО], Levels_MO_S2[[#This Row],[Муниципалитет]], No_Duplicates[Здоровье], B$1)</f>
        <v>2</v>
      </c>
      <c r="C27" s="14">
        <f>COUNTIFS(No_Duplicates[МО], Levels_MO_S2[[#This Row],[Муниципалитет]], No_Duplicates[Здоровье], C$1)</f>
        <v>34</v>
      </c>
      <c r="D27" s="15">
        <f>COUNTIFS(No_Duplicates[МО], Levels_MO_S2[[#This Row],[Муниципалитет]], No_Duplicates[Здоровье], D$1)</f>
        <v>2</v>
      </c>
      <c r="E27" s="16">
        <f>COUNTIFS(No_Duplicates[МО], Levels_MO_S2[[#This Row],[Муниципалитет]], No_Duplicates[Здоровье], E$1)</f>
        <v>0</v>
      </c>
      <c r="F27" s="3" cm="1">
        <f t="array" ref="F27">ROW() - ROW(_xlfn.TAKE(Levels_MO_S2[], 1)) + 1</f>
        <v>26</v>
      </c>
      <c r="G27" s="1" t="s">
        <v>976</v>
      </c>
      <c r="H27" s="5">
        <f>SUM(Levels_MO_S2[[#This Row],[Высокий]:[Ниже базового]])</f>
        <v>38</v>
      </c>
      <c r="I27" s="17">
        <f>Levels_MO_S2[[#This Row],[Высокий]] / Levels_MO_S2[[#This Row],[Прошли]]</f>
        <v>5.2631578947368418E-2</v>
      </c>
      <c r="J27" s="18">
        <f>Levels_MO_S2[[#This Row],[Средний]] / Levels_MO_S2[[#This Row],[Прошли]]</f>
        <v>0.89473684210526316</v>
      </c>
      <c r="K27" s="19">
        <f>Levels_MO_S2[[#This Row],[Базовый]] / Levels_MO_S2[[#This Row],[Прошли]]</f>
        <v>5.2631578947368418E-2</v>
      </c>
      <c r="L27" s="20">
        <f>Levels_MO_S2[[#This Row],[Ниже базового]] / Levels_MO_S2[[#This Row],[Прошли]]</f>
        <v>0</v>
      </c>
      <c r="M27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4</v>
      </c>
      <c r="N27" s="21" t="e">
        <f>IF(Levels_MO_S2[[#This Row],[Общий уровень МО]] = "высокий", Levels_MO_S2[[#This Row],[Общая оценка МО (от 2 до 5)]], NA())</f>
        <v>#N/A</v>
      </c>
      <c r="O27" s="21">
        <f>IF(Levels_MO_S2[[#This Row],[Общий уровень МО]] = "средний", Levels_MO_S2[[#This Row],[Общая оценка МО (от 2 до 5)]], NA())</f>
        <v>4</v>
      </c>
      <c r="P27" s="21" t="e">
        <f>IF(Levels_MO_S2[[#This Row],[Общий уровень МО]] = "базовый", Levels_MO_S2[[#This Row],[Общая оценка МО (от 2 до 5)]], NA())</f>
        <v>#N/A</v>
      </c>
      <c r="Q27" s="21" t="e">
        <f>IF(Levels_MO_S2[[#This Row],[Общий уровень МО]] = "ниже базового", Levels_MO_S2[[#This Row],[Общая оценка МО (от 2 до 5)]], NA())</f>
        <v>#N/A</v>
      </c>
      <c r="R27" s="69" t="str" cm="1">
        <f t="array" ref="R27">INDEX({"ниже базового","базовый","средний","высокий"}, ROUND(Levels_MO_S2[[#This Row],[Общая оценка МО (от 2 до 5)]], 0) - 1)</f>
        <v>средний</v>
      </c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</row>
    <row r="28" spans="1:31" x14ac:dyDescent="0.25">
      <c r="A28" s="3">
        <v>37</v>
      </c>
      <c r="B28" s="13">
        <f>COUNTIFS(No_Duplicates[МО], Levels_MO_S2[[#This Row],[Муниципалитет]], No_Duplicates[Здоровье], B$1)</f>
        <v>2</v>
      </c>
      <c r="C28" s="14">
        <f>COUNTIFS(No_Duplicates[МО], Levels_MO_S2[[#This Row],[Муниципалитет]], No_Duplicates[Здоровье], C$1)</f>
        <v>19</v>
      </c>
      <c r="D28" s="15">
        <f>COUNTIFS(No_Duplicates[МО], Levels_MO_S2[[#This Row],[Муниципалитет]], No_Duplicates[Здоровье], D$1)</f>
        <v>0</v>
      </c>
      <c r="E28" s="16">
        <f>COUNTIFS(No_Duplicates[МО], Levels_MO_S2[[#This Row],[Муниципалитет]], No_Duplicates[Здоровье], E$1)</f>
        <v>1</v>
      </c>
      <c r="F28" s="3" cm="1">
        <f t="array" ref="F28">ROW() - ROW(_xlfn.TAKE(Levels_MO_S2[], 1)) + 1</f>
        <v>27</v>
      </c>
      <c r="G28" s="1" t="s">
        <v>1337</v>
      </c>
      <c r="H28" s="5">
        <f>SUM(Levels_MO_S2[[#This Row],[Высокий]:[Ниже базового]])</f>
        <v>22</v>
      </c>
      <c r="I28" s="17">
        <f>Levels_MO_S2[[#This Row],[Высокий]] / Levels_MO_S2[[#This Row],[Прошли]]</f>
        <v>9.0909090909090912E-2</v>
      </c>
      <c r="J28" s="18">
        <f>Levels_MO_S2[[#This Row],[Средний]] / Levels_MO_S2[[#This Row],[Прошли]]</f>
        <v>0.86363636363636365</v>
      </c>
      <c r="K28" s="19">
        <f>Levels_MO_S2[[#This Row],[Базовый]] / Levels_MO_S2[[#This Row],[Прошли]]</f>
        <v>0</v>
      </c>
      <c r="L28" s="20">
        <f>Levels_MO_S2[[#This Row],[Ниже базового]] / Levels_MO_S2[[#This Row],[Прошли]]</f>
        <v>4.5454545454545456E-2</v>
      </c>
      <c r="M28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4</v>
      </c>
      <c r="N28" s="21" t="e">
        <f>IF(Levels_MO_S2[[#This Row],[Общий уровень МО]] = "высокий", Levels_MO_S2[[#This Row],[Общая оценка МО (от 2 до 5)]], NA())</f>
        <v>#N/A</v>
      </c>
      <c r="O28" s="21">
        <f>IF(Levels_MO_S2[[#This Row],[Общий уровень МО]] = "средний", Levels_MO_S2[[#This Row],[Общая оценка МО (от 2 до 5)]], NA())</f>
        <v>4</v>
      </c>
      <c r="P28" s="21" t="e">
        <f>IF(Levels_MO_S2[[#This Row],[Общий уровень МО]] = "базовый", Levels_MO_S2[[#This Row],[Общая оценка МО (от 2 до 5)]], NA())</f>
        <v>#N/A</v>
      </c>
      <c r="Q28" s="21" t="e">
        <f>IF(Levels_MO_S2[[#This Row],[Общий уровень МО]] = "ниже базового", Levels_MO_S2[[#This Row],[Общая оценка МО (от 2 до 5)]], NA())</f>
        <v>#N/A</v>
      </c>
      <c r="R28" s="69" t="str" cm="1">
        <f t="array" ref="R28">INDEX({"ниже базового","базовый","средний","высокий"}, ROUND(Levels_MO_S2[[#This Row],[Общая оценка МО (от 2 до 5)]], 0) - 1)</f>
        <v>средний</v>
      </c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</row>
    <row r="29" spans="1:31" x14ac:dyDescent="0.25">
      <c r="A29" s="3">
        <v>10</v>
      </c>
      <c r="B29" s="13">
        <f>COUNTIFS(No_Duplicates[МО], Levels_MO_S2[[#This Row],[Муниципалитет]], No_Duplicates[Здоровье], B$1)</f>
        <v>0</v>
      </c>
      <c r="C29" s="14">
        <f>COUNTIFS(No_Duplicates[МО], Levels_MO_S2[[#This Row],[Муниципалитет]], No_Duplicates[Здоровье], C$1)</f>
        <v>22</v>
      </c>
      <c r="D29" s="15">
        <f>COUNTIFS(No_Duplicates[МО], Levels_MO_S2[[#This Row],[Муниципалитет]], No_Duplicates[Здоровье], D$1)</f>
        <v>0</v>
      </c>
      <c r="E29" s="16">
        <f>COUNTIFS(No_Duplicates[МО], Levels_MO_S2[[#This Row],[Муниципалитет]], No_Duplicates[Здоровье], E$1)</f>
        <v>0</v>
      </c>
      <c r="F29" s="3" cm="1">
        <f t="array" ref="F29">ROW() - ROW(_xlfn.TAKE(Levels_MO_S2[], 1)) + 1</f>
        <v>28</v>
      </c>
      <c r="G29" s="1" t="s">
        <v>953</v>
      </c>
      <c r="H29" s="5">
        <f>SUM(Levels_MO_S2[[#This Row],[Высокий]:[Ниже базового]])</f>
        <v>22</v>
      </c>
      <c r="I29" s="17">
        <f>Levels_MO_S2[[#This Row],[Высокий]] / Levels_MO_S2[[#This Row],[Прошли]]</f>
        <v>0</v>
      </c>
      <c r="J29" s="18">
        <f>Levels_MO_S2[[#This Row],[Средний]] / Levels_MO_S2[[#This Row],[Прошли]]</f>
        <v>1</v>
      </c>
      <c r="K29" s="19">
        <f>Levels_MO_S2[[#This Row],[Базовый]] / Levels_MO_S2[[#This Row],[Прошли]]</f>
        <v>0</v>
      </c>
      <c r="L29" s="20">
        <f>Levels_MO_S2[[#This Row],[Ниже базового]] / Levels_MO_S2[[#This Row],[Прошли]]</f>
        <v>0</v>
      </c>
      <c r="M29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4</v>
      </c>
      <c r="N29" s="21" t="e">
        <f>IF(Levels_MO_S2[[#This Row],[Общий уровень МО]] = "высокий", Levels_MO_S2[[#This Row],[Общая оценка МО (от 2 до 5)]], NA())</f>
        <v>#N/A</v>
      </c>
      <c r="O29" s="21">
        <f>IF(Levels_MO_S2[[#This Row],[Общий уровень МО]] = "средний", Levels_MO_S2[[#This Row],[Общая оценка МО (от 2 до 5)]], NA())</f>
        <v>4</v>
      </c>
      <c r="P29" s="21" t="e">
        <f>IF(Levels_MO_S2[[#This Row],[Общий уровень МО]] = "базовый", Levels_MO_S2[[#This Row],[Общая оценка МО (от 2 до 5)]], NA())</f>
        <v>#N/A</v>
      </c>
      <c r="Q29" s="21" t="e">
        <f>IF(Levels_MO_S2[[#This Row],[Общий уровень МО]] = "ниже базового", Levels_MO_S2[[#This Row],[Общая оценка МО (от 2 до 5)]], NA())</f>
        <v>#N/A</v>
      </c>
      <c r="R29" s="69" t="str" cm="1">
        <f t="array" ref="R29">INDEX({"ниже базового","базовый","средний","высокий"}, ROUND(Levels_MO_S2[[#This Row],[Общая оценка МО (от 2 до 5)]], 0) - 1)</f>
        <v>средний</v>
      </c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</row>
    <row r="30" spans="1:31" x14ac:dyDescent="0.25">
      <c r="A30" s="3">
        <v>48</v>
      </c>
      <c r="B30" s="13">
        <f>COUNTIFS(No_Duplicates[МО], Levels_MO_S2[[#This Row],[Муниципалитет]], No_Duplicates[Здоровье], B$1)</f>
        <v>1</v>
      </c>
      <c r="C30" s="14">
        <f>COUNTIFS(No_Duplicates[МО], Levels_MO_S2[[#This Row],[Муниципалитет]], No_Duplicates[Здоровье], C$1)</f>
        <v>7</v>
      </c>
      <c r="D30" s="15">
        <f>COUNTIFS(No_Duplicates[МО], Levels_MO_S2[[#This Row],[Муниципалитет]], No_Duplicates[Здоровье], D$1)</f>
        <v>1</v>
      </c>
      <c r="E30" s="16">
        <f>COUNTIFS(No_Duplicates[МО], Levels_MO_S2[[#This Row],[Муниципалитет]], No_Duplicates[Здоровье], E$1)</f>
        <v>0</v>
      </c>
      <c r="F30" s="3" cm="1">
        <f t="array" ref="F30">ROW() - ROW(_xlfn.TAKE(Levels_MO_S2[], 1)) + 1</f>
        <v>29</v>
      </c>
      <c r="G30" s="1" t="s">
        <v>1381</v>
      </c>
      <c r="H30" s="5">
        <f>SUM(Levels_MO_S2[[#This Row],[Высокий]:[Ниже базового]])</f>
        <v>9</v>
      </c>
      <c r="I30" s="17">
        <f>Levels_MO_S2[[#This Row],[Высокий]] / Levels_MO_S2[[#This Row],[Прошли]]</f>
        <v>0.1111111111111111</v>
      </c>
      <c r="J30" s="18">
        <f>Levels_MO_S2[[#This Row],[Средний]] / Levels_MO_S2[[#This Row],[Прошли]]</f>
        <v>0.77777777777777779</v>
      </c>
      <c r="K30" s="19">
        <f>Levels_MO_S2[[#This Row],[Базовый]] / Levels_MO_S2[[#This Row],[Прошли]]</f>
        <v>0.1111111111111111</v>
      </c>
      <c r="L30" s="20">
        <f>Levels_MO_S2[[#This Row],[Ниже базового]] / Levels_MO_S2[[#This Row],[Прошли]]</f>
        <v>0</v>
      </c>
      <c r="M30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4</v>
      </c>
      <c r="N30" s="21" t="e">
        <f>IF(Levels_MO_S2[[#This Row],[Общий уровень МО]] = "высокий", Levels_MO_S2[[#This Row],[Общая оценка МО (от 2 до 5)]], NA())</f>
        <v>#N/A</v>
      </c>
      <c r="O30" s="21">
        <f>IF(Levels_MO_S2[[#This Row],[Общий уровень МО]] = "средний", Levels_MO_S2[[#This Row],[Общая оценка МО (от 2 до 5)]], NA())</f>
        <v>4</v>
      </c>
      <c r="P30" s="21" t="e">
        <f>IF(Levels_MO_S2[[#This Row],[Общий уровень МО]] = "базовый", Levels_MO_S2[[#This Row],[Общая оценка МО (от 2 до 5)]], NA())</f>
        <v>#N/A</v>
      </c>
      <c r="Q30" s="21" t="e">
        <f>IF(Levels_MO_S2[[#This Row],[Общий уровень МО]] = "ниже базового", Levels_MO_S2[[#This Row],[Общая оценка МО (от 2 до 5)]], NA())</f>
        <v>#N/A</v>
      </c>
      <c r="R30" s="69" t="str" cm="1">
        <f t="array" ref="R30">INDEX({"ниже базового","базовый","средний","высокий"}, ROUND(Levels_MO_S2[[#This Row],[Общая оценка МО (от 2 до 5)]], 0) - 1)</f>
        <v>средний</v>
      </c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</row>
    <row r="31" spans="1:31" x14ac:dyDescent="0.25">
      <c r="A31" s="3">
        <v>1</v>
      </c>
      <c r="B31" s="13">
        <f>COUNTIFS(No_Duplicates[МО], Levels_MO_S2[[#This Row],[Муниципалитет]], No_Duplicates[Здоровье], B$1)</f>
        <v>0</v>
      </c>
      <c r="C31" s="14">
        <f>COUNTIFS(No_Duplicates[МО], Levels_MO_S2[[#This Row],[Муниципалитет]], No_Duplicates[Здоровье], C$1)</f>
        <v>10</v>
      </c>
      <c r="D31" s="15">
        <f>COUNTIFS(No_Duplicates[МО], Levels_MO_S2[[#This Row],[Муниципалитет]], No_Duplicates[Здоровье], D$1)</f>
        <v>0</v>
      </c>
      <c r="E31" s="16">
        <f>COUNTIFS(No_Duplicates[МО], Levels_MO_S2[[#This Row],[Муниципалитет]], No_Duplicates[Здоровье], E$1)</f>
        <v>0</v>
      </c>
      <c r="F31" s="3" cm="1">
        <f t="array" ref="F31">ROW() - ROW(_xlfn.TAKE(Levels_MO_S2[], 1)) + 1</f>
        <v>30</v>
      </c>
      <c r="G31" s="1" t="s">
        <v>402</v>
      </c>
      <c r="H31" s="5">
        <f>SUM(Levels_MO_S2[[#This Row],[Высокий]:[Ниже базового]])</f>
        <v>10</v>
      </c>
      <c r="I31" s="17">
        <f>Levels_MO_S2[[#This Row],[Высокий]] / Levels_MO_S2[[#This Row],[Прошли]]</f>
        <v>0</v>
      </c>
      <c r="J31" s="18">
        <f>Levels_MO_S2[[#This Row],[Средний]] / Levels_MO_S2[[#This Row],[Прошли]]</f>
        <v>1</v>
      </c>
      <c r="K31" s="19">
        <f>Levels_MO_S2[[#This Row],[Базовый]] / Levels_MO_S2[[#This Row],[Прошли]]</f>
        <v>0</v>
      </c>
      <c r="L31" s="20">
        <f>Levels_MO_S2[[#This Row],[Ниже базового]] / Levels_MO_S2[[#This Row],[Прошли]]</f>
        <v>0</v>
      </c>
      <c r="M31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4</v>
      </c>
      <c r="N31" s="21" t="e">
        <f>IF(Levels_MO_S2[[#This Row],[Общий уровень МО]] = "высокий", Levels_MO_S2[[#This Row],[Общая оценка МО (от 2 до 5)]], NA())</f>
        <v>#N/A</v>
      </c>
      <c r="O31" s="21">
        <f>IF(Levels_MO_S2[[#This Row],[Общий уровень МО]] = "средний", Levels_MO_S2[[#This Row],[Общая оценка МО (от 2 до 5)]], NA())</f>
        <v>4</v>
      </c>
      <c r="P31" s="21" t="e">
        <f>IF(Levels_MO_S2[[#This Row],[Общий уровень МО]] = "базовый", Levels_MO_S2[[#This Row],[Общая оценка МО (от 2 до 5)]], NA())</f>
        <v>#N/A</v>
      </c>
      <c r="Q31" s="21" t="e">
        <f>IF(Levels_MO_S2[[#This Row],[Общий уровень МО]] = "ниже базового", Levels_MO_S2[[#This Row],[Общая оценка МО (от 2 до 5)]], NA())</f>
        <v>#N/A</v>
      </c>
      <c r="R31" s="69" t="str" cm="1">
        <f t="array" ref="R31">INDEX({"ниже базового","базовый","средний","высокий"}, ROUND(Levels_MO_S2[[#This Row],[Общая оценка МО (от 2 до 5)]], 0) - 1)</f>
        <v>средний</v>
      </c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</row>
    <row r="32" spans="1:31" x14ac:dyDescent="0.25">
      <c r="A32" s="3">
        <v>50</v>
      </c>
      <c r="B32" s="13">
        <f>COUNTIFS(No_Duplicates[МО], Levels_MO_S2[[#This Row],[Муниципалитет]], No_Duplicates[Здоровье], B$1)</f>
        <v>0</v>
      </c>
      <c r="C32" s="14">
        <f>COUNTIFS(No_Duplicates[МО], Levels_MO_S2[[#This Row],[Муниципалитет]], No_Duplicates[Здоровье], C$1)</f>
        <v>4</v>
      </c>
      <c r="D32" s="15">
        <f>COUNTIFS(No_Duplicates[МО], Levels_MO_S2[[#This Row],[Муниципалитет]], No_Duplicates[Здоровье], D$1)</f>
        <v>0</v>
      </c>
      <c r="E32" s="16">
        <f>COUNTIFS(No_Duplicates[МО], Levels_MO_S2[[#This Row],[Муниципалитет]], No_Duplicates[Здоровье], E$1)</f>
        <v>0</v>
      </c>
      <c r="F32" s="3" cm="1">
        <f t="array" ref="F32">ROW() - ROW(_xlfn.TAKE(Levels_MO_S2[], 1)) + 1</f>
        <v>31</v>
      </c>
      <c r="G32" s="1" t="s">
        <v>397</v>
      </c>
      <c r="H32" s="5">
        <f>SUM(Levels_MO_S2[[#This Row],[Высокий]:[Ниже базового]])</f>
        <v>4</v>
      </c>
      <c r="I32" s="17">
        <f>Levels_MO_S2[[#This Row],[Высокий]] / Levels_MO_S2[[#This Row],[Прошли]]</f>
        <v>0</v>
      </c>
      <c r="J32" s="18">
        <f>Levels_MO_S2[[#This Row],[Средний]] / Levels_MO_S2[[#This Row],[Прошли]]</f>
        <v>1</v>
      </c>
      <c r="K32" s="19">
        <f>Levels_MO_S2[[#This Row],[Базовый]] / Levels_MO_S2[[#This Row],[Прошли]]</f>
        <v>0</v>
      </c>
      <c r="L32" s="20">
        <f>Levels_MO_S2[[#This Row],[Ниже базового]] / Levels_MO_S2[[#This Row],[Прошли]]</f>
        <v>0</v>
      </c>
      <c r="M32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4</v>
      </c>
      <c r="N32" s="21" t="e">
        <f>IF(Levels_MO_S2[[#This Row],[Общий уровень МО]] = "высокий", Levels_MO_S2[[#This Row],[Общая оценка МО (от 2 до 5)]], NA())</f>
        <v>#N/A</v>
      </c>
      <c r="O32" s="21">
        <f>IF(Levels_MO_S2[[#This Row],[Общий уровень МО]] = "средний", Levels_MO_S2[[#This Row],[Общая оценка МО (от 2 до 5)]], NA())</f>
        <v>4</v>
      </c>
      <c r="P32" s="21" t="e">
        <f>IF(Levels_MO_S2[[#This Row],[Общий уровень МО]] = "базовый", Levels_MO_S2[[#This Row],[Общая оценка МО (от 2 до 5)]], NA())</f>
        <v>#N/A</v>
      </c>
      <c r="Q32" s="21" t="e">
        <f>IF(Levels_MO_S2[[#This Row],[Общий уровень МО]] = "ниже базового", Levels_MO_S2[[#This Row],[Общая оценка МО (от 2 до 5)]], NA())</f>
        <v>#N/A</v>
      </c>
      <c r="R32" s="69" t="str" cm="1">
        <f t="array" ref="R32">INDEX({"ниже базового","базовый","средний","высокий"}, ROUND(Levels_MO_S2[[#This Row],[Общая оценка МО (от 2 до 5)]], 0) - 1)</f>
        <v>средний</v>
      </c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</row>
    <row r="33" spans="1:31" x14ac:dyDescent="0.25">
      <c r="A33" s="3">
        <v>28</v>
      </c>
      <c r="B33" s="13">
        <f>COUNTIFS(No_Duplicates[МО], Levels_MO_S2[[#This Row],[Муниципалитет]], No_Duplicates[Здоровье], B$1)</f>
        <v>0</v>
      </c>
      <c r="C33" s="14">
        <f>COUNTIFS(No_Duplicates[МО], Levels_MO_S2[[#This Row],[Муниципалитет]], No_Duplicates[Здоровье], C$1)</f>
        <v>10</v>
      </c>
      <c r="D33" s="15">
        <f>COUNTIFS(No_Duplicates[МО], Levels_MO_S2[[#This Row],[Муниципалитет]], No_Duplicates[Здоровье], D$1)</f>
        <v>0</v>
      </c>
      <c r="E33" s="16">
        <f>COUNTIFS(No_Duplicates[МО], Levels_MO_S2[[#This Row],[Муниципалитет]], No_Duplicates[Здоровье], E$1)</f>
        <v>0</v>
      </c>
      <c r="F33" s="3" cm="1">
        <f t="array" ref="F33">ROW() - ROW(_xlfn.TAKE(Levels_MO_S2[], 1)) + 1</f>
        <v>32</v>
      </c>
      <c r="G33" s="1" t="s">
        <v>551</v>
      </c>
      <c r="H33" s="5">
        <f>SUM(Levels_MO_S2[[#This Row],[Высокий]:[Ниже базового]])</f>
        <v>10</v>
      </c>
      <c r="I33" s="17">
        <f>Levels_MO_S2[[#This Row],[Высокий]] / Levels_MO_S2[[#This Row],[Прошли]]</f>
        <v>0</v>
      </c>
      <c r="J33" s="18">
        <f>Levels_MO_S2[[#This Row],[Средний]] / Levels_MO_S2[[#This Row],[Прошли]]</f>
        <v>1</v>
      </c>
      <c r="K33" s="19">
        <f>Levels_MO_S2[[#This Row],[Базовый]] / Levels_MO_S2[[#This Row],[Прошли]]</f>
        <v>0</v>
      </c>
      <c r="L33" s="20">
        <f>Levels_MO_S2[[#This Row],[Ниже базового]] / Levels_MO_S2[[#This Row],[Прошли]]</f>
        <v>0</v>
      </c>
      <c r="M33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4</v>
      </c>
      <c r="N33" s="21" t="e">
        <f>IF(Levels_MO_S2[[#This Row],[Общий уровень МО]] = "высокий", Levels_MO_S2[[#This Row],[Общая оценка МО (от 2 до 5)]], NA())</f>
        <v>#N/A</v>
      </c>
      <c r="O33" s="21">
        <f>IF(Levels_MO_S2[[#This Row],[Общий уровень МО]] = "средний", Levels_MO_S2[[#This Row],[Общая оценка МО (от 2 до 5)]], NA())</f>
        <v>4</v>
      </c>
      <c r="P33" s="21" t="e">
        <f>IF(Levels_MO_S2[[#This Row],[Общий уровень МО]] = "базовый", Levels_MO_S2[[#This Row],[Общая оценка МО (от 2 до 5)]], NA())</f>
        <v>#N/A</v>
      </c>
      <c r="Q33" s="21" t="e">
        <f>IF(Levels_MO_S2[[#This Row],[Общий уровень МО]] = "ниже базового", Levels_MO_S2[[#This Row],[Общая оценка МО (от 2 до 5)]], NA())</f>
        <v>#N/A</v>
      </c>
      <c r="R33" s="69" t="str" cm="1">
        <f t="array" ref="R33">INDEX({"ниже базового","базовый","средний","высокий"}, ROUND(Levels_MO_S2[[#This Row],[Общая оценка МО (от 2 до 5)]], 0) - 1)</f>
        <v>средний</v>
      </c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</row>
    <row r="34" spans="1:31" x14ac:dyDescent="0.25">
      <c r="A34" s="3">
        <v>49</v>
      </c>
      <c r="B34" s="13">
        <f>COUNTIFS(No_Duplicates[МО], Levels_MO_S2[[#This Row],[Муниципалитет]], No_Duplicates[Здоровье], B$1)</f>
        <v>3</v>
      </c>
      <c r="C34" s="14">
        <f>COUNTIFS(No_Duplicates[МО], Levels_MO_S2[[#This Row],[Муниципалитет]], No_Duplicates[Здоровье], C$1)</f>
        <v>50</v>
      </c>
      <c r="D34" s="15">
        <f>COUNTIFS(No_Duplicates[МО], Levels_MO_S2[[#This Row],[Муниципалитет]], No_Duplicates[Здоровье], D$1)</f>
        <v>4</v>
      </c>
      <c r="E34" s="16">
        <f>COUNTIFS(No_Duplicates[МО], Levels_MO_S2[[#This Row],[Муниципалитет]], No_Duplicates[Здоровье], E$1)</f>
        <v>0</v>
      </c>
      <c r="F34" s="3" cm="1">
        <f t="array" ref="F34">ROW() - ROW(_xlfn.TAKE(Levels_MO_S2[], 1)) + 1</f>
        <v>33</v>
      </c>
      <c r="G34" s="1" t="s">
        <v>1016</v>
      </c>
      <c r="H34" s="5">
        <f>SUM(Levels_MO_S2[[#This Row],[Высокий]:[Ниже базового]])</f>
        <v>57</v>
      </c>
      <c r="I34" s="17">
        <f>Levels_MO_S2[[#This Row],[Высокий]] / Levels_MO_S2[[#This Row],[Прошли]]</f>
        <v>5.2631578947368418E-2</v>
      </c>
      <c r="J34" s="18">
        <f>Levels_MO_S2[[#This Row],[Средний]] / Levels_MO_S2[[#This Row],[Прошли]]</f>
        <v>0.8771929824561403</v>
      </c>
      <c r="K34" s="19">
        <f>Levels_MO_S2[[#This Row],[Базовый]] / Levels_MO_S2[[#This Row],[Прошли]]</f>
        <v>7.0175438596491224E-2</v>
      </c>
      <c r="L34" s="20">
        <f>Levels_MO_S2[[#This Row],[Ниже базового]] / Levels_MO_S2[[#This Row],[Прошли]]</f>
        <v>0</v>
      </c>
      <c r="M34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3.9824561403508771</v>
      </c>
      <c r="N34" s="21" t="e">
        <f>IF(Levels_MO_S2[[#This Row],[Общий уровень МО]] = "высокий", Levels_MO_S2[[#This Row],[Общая оценка МО (от 2 до 5)]], NA())</f>
        <v>#N/A</v>
      </c>
      <c r="O34" s="21">
        <f>IF(Levels_MO_S2[[#This Row],[Общий уровень МО]] = "средний", Levels_MO_S2[[#This Row],[Общая оценка МО (от 2 до 5)]], NA())</f>
        <v>3.9824561403508771</v>
      </c>
      <c r="P34" s="21" t="e">
        <f>IF(Levels_MO_S2[[#This Row],[Общий уровень МО]] = "базовый", Levels_MO_S2[[#This Row],[Общая оценка МО (от 2 до 5)]], NA())</f>
        <v>#N/A</v>
      </c>
      <c r="Q34" s="21" t="e">
        <f>IF(Levels_MO_S2[[#This Row],[Общий уровень МО]] = "ниже базового", Levels_MO_S2[[#This Row],[Общая оценка МО (от 2 до 5)]], NA())</f>
        <v>#N/A</v>
      </c>
      <c r="R34" s="69" t="str" cm="1">
        <f t="array" ref="R34">INDEX({"ниже базового","базовый","средний","высокий"}, ROUND(Levels_MO_S2[[#This Row],[Общая оценка МО (от 2 до 5)]], 0) - 1)</f>
        <v>средний</v>
      </c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</row>
    <row r="35" spans="1:31" x14ac:dyDescent="0.25">
      <c r="A35" s="3">
        <v>13</v>
      </c>
      <c r="B35" s="13">
        <f>COUNTIFS(No_Duplicates[МО], Levels_MO_S2[[#This Row],[Муниципалитет]], No_Duplicates[Здоровье], B$1)</f>
        <v>1</v>
      </c>
      <c r="C35" s="14">
        <f>COUNTIFS(No_Duplicates[МО], Levels_MO_S2[[#This Row],[Муниципалитет]], No_Duplicates[Здоровье], C$1)</f>
        <v>20</v>
      </c>
      <c r="D35" s="15">
        <f>COUNTIFS(No_Duplicates[МО], Levels_MO_S2[[#This Row],[Муниципалитет]], No_Duplicates[Здоровье], D$1)</f>
        <v>2</v>
      </c>
      <c r="E35" s="16">
        <f>COUNTIFS(No_Duplicates[МО], Levels_MO_S2[[#This Row],[Муниципалитет]], No_Duplicates[Здоровье], E$1)</f>
        <v>0</v>
      </c>
      <c r="F35" s="3" cm="1">
        <f t="array" ref="F35">ROW() - ROW(_xlfn.TAKE(Levels_MO_S2[], 1)) + 1</f>
        <v>34</v>
      </c>
      <c r="G35" s="1" t="s">
        <v>373</v>
      </c>
      <c r="H35" s="5">
        <f>SUM(Levels_MO_S2[[#This Row],[Высокий]:[Ниже базового]])</f>
        <v>23</v>
      </c>
      <c r="I35" s="17">
        <f>Levels_MO_S2[[#This Row],[Высокий]] / Levels_MO_S2[[#This Row],[Прошли]]</f>
        <v>4.3478260869565216E-2</v>
      </c>
      <c r="J35" s="18">
        <f>Levels_MO_S2[[#This Row],[Средний]] / Levels_MO_S2[[#This Row],[Прошли]]</f>
        <v>0.86956521739130432</v>
      </c>
      <c r="K35" s="19">
        <f>Levels_MO_S2[[#This Row],[Базовый]] / Levels_MO_S2[[#This Row],[Прошли]]</f>
        <v>8.6956521739130432E-2</v>
      </c>
      <c r="L35" s="20">
        <f>Levels_MO_S2[[#This Row],[Ниже базового]] / Levels_MO_S2[[#This Row],[Прошли]]</f>
        <v>0</v>
      </c>
      <c r="M35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3.9565217391304346</v>
      </c>
      <c r="N35" s="21" t="e">
        <f>IF(Levels_MO_S2[[#This Row],[Общий уровень МО]] = "высокий", Levels_MO_S2[[#This Row],[Общая оценка МО (от 2 до 5)]], NA())</f>
        <v>#N/A</v>
      </c>
      <c r="O35" s="21">
        <f>IF(Levels_MO_S2[[#This Row],[Общий уровень МО]] = "средний", Levels_MO_S2[[#This Row],[Общая оценка МО (от 2 до 5)]], NA())</f>
        <v>3.9565217391304346</v>
      </c>
      <c r="P35" s="21" t="e">
        <f>IF(Levels_MO_S2[[#This Row],[Общий уровень МО]] = "базовый", Levels_MO_S2[[#This Row],[Общая оценка МО (от 2 до 5)]], NA())</f>
        <v>#N/A</v>
      </c>
      <c r="Q35" s="21" t="e">
        <f>IF(Levels_MO_S2[[#This Row],[Общий уровень МО]] = "ниже базового", Levels_MO_S2[[#This Row],[Общая оценка МО (от 2 до 5)]], NA())</f>
        <v>#N/A</v>
      </c>
      <c r="R35" s="69" t="str" cm="1">
        <f t="array" ref="R35">INDEX({"ниже базового","базовый","средний","высокий"}, ROUND(Levels_MO_S2[[#This Row],[Общая оценка МО (от 2 до 5)]], 0) - 1)</f>
        <v>средний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</row>
    <row r="36" spans="1:31" x14ac:dyDescent="0.25">
      <c r="A36" s="3">
        <v>17</v>
      </c>
      <c r="B36" s="13">
        <f>COUNTIFS(No_Duplicates[МО], Levels_MO_S2[[#This Row],[Муниципалитет]], No_Duplicates[Здоровье], B$1)</f>
        <v>1</v>
      </c>
      <c r="C36" s="14">
        <f>COUNTIFS(No_Duplicates[МО], Levels_MO_S2[[#This Row],[Муниципалитет]], No_Duplicates[Здоровье], C$1)</f>
        <v>35</v>
      </c>
      <c r="D36" s="15">
        <f>COUNTIFS(No_Duplicates[МО], Levels_MO_S2[[#This Row],[Муниципалитет]], No_Duplicates[Здоровье], D$1)</f>
        <v>3</v>
      </c>
      <c r="E36" s="16">
        <f>COUNTIFS(No_Duplicates[МО], Levels_MO_S2[[#This Row],[Муниципалитет]], No_Duplicates[Здоровье], E$1)</f>
        <v>0</v>
      </c>
      <c r="F36" s="3" cm="1">
        <f t="array" ref="F36">ROW() - ROW(_xlfn.TAKE(Levels_MO_S2[], 1)) + 1</f>
        <v>35</v>
      </c>
      <c r="G36" s="1" t="s">
        <v>795</v>
      </c>
      <c r="H36" s="5">
        <f>SUM(Levels_MO_S2[[#This Row],[Высокий]:[Ниже базового]])</f>
        <v>39</v>
      </c>
      <c r="I36" s="17">
        <f>Levels_MO_S2[[#This Row],[Высокий]] / Levels_MO_S2[[#This Row],[Прошли]]</f>
        <v>2.564102564102564E-2</v>
      </c>
      <c r="J36" s="18">
        <f>Levels_MO_S2[[#This Row],[Средний]] / Levels_MO_S2[[#This Row],[Прошли]]</f>
        <v>0.89743589743589747</v>
      </c>
      <c r="K36" s="19">
        <f>Levels_MO_S2[[#This Row],[Базовый]] / Levels_MO_S2[[#This Row],[Прошли]]</f>
        <v>7.6923076923076927E-2</v>
      </c>
      <c r="L36" s="20">
        <f>Levels_MO_S2[[#This Row],[Ниже базового]] / Levels_MO_S2[[#This Row],[Прошли]]</f>
        <v>0</v>
      </c>
      <c r="M36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3.9487179487179489</v>
      </c>
      <c r="N36" s="21" t="e">
        <f>IF(Levels_MO_S2[[#This Row],[Общий уровень МО]] = "высокий", Levels_MO_S2[[#This Row],[Общая оценка МО (от 2 до 5)]], NA())</f>
        <v>#N/A</v>
      </c>
      <c r="O36" s="21">
        <f>IF(Levels_MO_S2[[#This Row],[Общий уровень МО]] = "средний", Levels_MO_S2[[#This Row],[Общая оценка МО (от 2 до 5)]], NA())</f>
        <v>3.9487179487179489</v>
      </c>
      <c r="P36" s="21" t="e">
        <f>IF(Levels_MO_S2[[#This Row],[Общий уровень МО]] = "базовый", Levels_MO_S2[[#This Row],[Общая оценка МО (от 2 до 5)]], NA())</f>
        <v>#N/A</v>
      </c>
      <c r="Q36" s="21" t="e">
        <f>IF(Levels_MO_S2[[#This Row],[Общий уровень МО]] = "ниже базового", Levels_MO_S2[[#This Row],[Общая оценка МО (от 2 до 5)]], NA())</f>
        <v>#N/A</v>
      </c>
      <c r="R36" s="69" t="str" cm="1">
        <f t="array" ref="R36">INDEX({"ниже базового","базовый","средний","высокий"}, ROUND(Levels_MO_S2[[#This Row],[Общая оценка МО (от 2 до 5)]], 0) - 1)</f>
        <v>средний</v>
      </c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</row>
    <row r="37" spans="1:31" x14ac:dyDescent="0.25">
      <c r="A37" s="3">
        <v>16</v>
      </c>
      <c r="B37" s="13">
        <f>COUNTIFS(No_Duplicates[МО], Levels_MO_S2[[#This Row],[Муниципалитет]], No_Duplicates[Здоровье], B$1)</f>
        <v>1</v>
      </c>
      <c r="C37" s="14">
        <f>COUNTIFS(No_Duplicates[МО], Levels_MO_S2[[#This Row],[Муниципалитет]], No_Duplicates[Здоровье], C$1)</f>
        <v>15</v>
      </c>
      <c r="D37" s="15">
        <f>COUNTIFS(No_Duplicates[МО], Levels_MO_S2[[#This Row],[Муниципалитет]], No_Duplicates[Здоровье], D$1)</f>
        <v>2</v>
      </c>
      <c r="E37" s="16">
        <f>COUNTIFS(No_Duplicates[МО], Levels_MO_S2[[#This Row],[Муниципалитет]], No_Duplicates[Здоровье], E$1)</f>
        <v>0</v>
      </c>
      <c r="F37" s="3" cm="1">
        <f t="array" ref="F37">ROW() - ROW(_xlfn.TAKE(Levels_MO_S2[], 1)) + 1</f>
        <v>36</v>
      </c>
      <c r="G37" s="1" t="s">
        <v>1074</v>
      </c>
      <c r="H37" s="5">
        <f>SUM(Levels_MO_S2[[#This Row],[Высокий]:[Ниже базового]])</f>
        <v>18</v>
      </c>
      <c r="I37" s="17">
        <f>Levels_MO_S2[[#This Row],[Высокий]] / Levels_MO_S2[[#This Row],[Прошли]]</f>
        <v>5.5555555555555552E-2</v>
      </c>
      <c r="J37" s="18">
        <f>Levels_MO_S2[[#This Row],[Средний]] / Levels_MO_S2[[#This Row],[Прошли]]</f>
        <v>0.83333333333333337</v>
      </c>
      <c r="K37" s="19">
        <f>Levels_MO_S2[[#This Row],[Базовый]] / Levels_MO_S2[[#This Row],[Прошли]]</f>
        <v>0.1111111111111111</v>
      </c>
      <c r="L37" s="20">
        <f>Levels_MO_S2[[#This Row],[Ниже базового]] / Levels_MO_S2[[#This Row],[Прошли]]</f>
        <v>0</v>
      </c>
      <c r="M37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3.9444444444444446</v>
      </c>
      <c r="N37" s="21" t="e">
        <f>IF(Levels_MO_S2[[#This Row],[Общий уровень МО]] = "высокий", Levels_MO_S2[[#This Row],[Общая оценка МО (от 2 до 5)]], NA())</f>
        <v>#N/A</v>
      </c>
      <c r="O37" s="21">
        <f>IF(Levels_MO_S2[[#This Row],[Общий уровень МО]] = "средний", Levels_MO_S2[[#This Row],[Общая оценка МО (от 2 до 5)]], NA())</f>
        <v>3.9444444444444446</v>
      </c>
      <c r="P37" s="21" t="e">
        <f>IF(Levels_MO_S2[[#This Row],[Общий уровень МО]] = "базовый", Levels_MO_S2[[#This Row],[Общая оценка МО (от 2 до 5)]], NA())</f>
        <v>#N/A</v>
      </c>
      <c r="Q37" s="21" t="e">
        <f>IF(Levels_MO_S2[[#This Row],[Общий уровень МО]] = "ниже базового", Levels_MO_S2[[#This Row],[Общая оценка МО (от 2 до 5)]], NA())</f>
        <v>#N/A</v>
      </c>
      <c r="R37" s="69" t="str" cm="1">
        <f t="array" ref="R37">INDEX({"ниже базового","базовый","средний","высокий"}, ROUND(Levels_MO_S2[[#This Row],[Общая оценка МО (от 2 до 5)]], 0) - 1)</f>
        <v>средний</v>
      </c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</row>
    <row r="38" spans="1:31" x14ac:dyDescent="0.25">
      <c r="A38" s="3">
        <v>54</v>
      </c>
      <c r="B38" s="13">
        <f>COUNTIFS(No_Duplicates[МО], Levels_MO_S2[[#This Row],[Муниципалитет]], No_Duplicates[Здоровье], B$1)</f>
        <v>2</v>
      </c>
      <c r="C38" s="14">
        <f>COUNTIFS(No_Duplicates[МО], Levels_MO_S2[[#This Row],[Муниципалитет]], No_Duplicates[Здоровье], C$1)</f>
        <v>30</v>
      </c>
      <c r="D38" s="15">
        <f>COUNTIFS(No_Duplicates[МО], Levels_MO_S2[[#This Row],[Муниципалитет]], No_Duplicates[Здоровье], D$1)</f>
        <v>4</v>
      </c>
      <c r="E38" s="16">
        <f>COUNTIFS(No_Duplicates[МО], Levels_MO_S2[[#This Row],[Муниципалитет]], No_Duplicates[Здоровье], E$1)</f>
        <v>0</v>
      </c>
      <c r="F38" s="3" cm="1">
        <f t="array" ref="F38">ROW() - ROW(_xlfn.TAKE(Levels_MO_S2[], 1)) + 1</f>
        <v>37</v>
      </c>
      <c r="G38" s="1" t="s">
        <v>168</v>
      </c>
      <c r="H38" s="5">
        <f>SUM(Levels_MO_S2[[#This Row],[Высокий]:[Ниже базового]])</f>
        <v>36</v>
      </c>
      <c r="I38" s="17">
        <f>Levels_MO_S2[[#This Row],[Высокий]] / Levels_MO_S2[[#This Row],[Прошли]]</f>
        <v>5.5555555555555552E-2</v>
      </c>
      <c r="J38" s="18">
        <f>Levels_MO_S2[[#This Row],[Средний]] / Levels_MO_S2[[#This Row],[Прошли]]</f>
        <v>0.83333333333333337</v>
      </c>
      <c r="K38" s="19">
        <f>Levels_MO_S2[[#This Row],[Базовый]] / Levels_MO_S2[[#This Row],[Прошли]]</f>
        <v>0.1111111111111111</v>
      </c>
      <c r="L38" s="20">
        <f>Levels_MO_S2[[#This Row],[Ниже базового]] / Levels_MO_S2[[#This Row],[Прошли]]</f>
        <v>0</v>
      </c>
      <c r="M38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3.9444444444444446</v>
      </c>
      <c r="N38" s="21" t="e">
        <f>IF(Levels_MO_S2[[#This Row],[Общий уровень МО]] = "высокий", Levels_MO_S2[[#This Row],[Общая оценка МО (от 2 до 5)]], NA())</f>
        <v>#N/A</v>
      </c>
      <c r="O38" s="21">
        <f>IF(Levels_MO_S2[[#This Row],[Общий уровень МО]] = "средний", Levels_MO_S2[[#This Row],[Общая оценка МО (от 2 до 5)]], NA())</f>
        <v>3.9444444444444446</v>
      </c>
      <c r="P38" s="21" t="e">
        <f>IF(Levels_MO_S2[[#This Row],[Общий уровень МО]] = "базовый", Levels_MO_S2[[#This Row],[Общая оценка МО (от 2 до 5)]], NA())</f>
        <v>#N/A</v>
      </c>
      <c r="Q38" s="21" t="e">
        <f>IF(Levels_MO_S2[[#This Row],[Общий уровень МО]] = "ниже базового", Levels_MO_S2[[#This Row],[Общая оценка МО (от 2 до 5)]], NA())</f>
        <v>#N/A</v>
      </c>
      <c r="R38" s="69" t="str" cm="1">
        <f t="array" ref="R38">INDEX({"ниже базового","базовый","средний","высокий"}, ROUND(Levels_MO_S2[[#This Row],[Общая оценка МО (от 2 до 5)]], 0) - 1)</f>
        <v>средний</v>
      </c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</row>
    <row r="39" spans="1:31" x14ac:dyDescent="0.25">
      <c r="A39" s="3">
        <v>51</v>
      </c>
      <c r="B39" s="13">
        <f>COUNTIFS(No_Duplicates[МО], Levels_MO_S2[[#This Row],[Муниципалитет]], No_Duplicates[Здоровье], B$1)</f>
        <v>1</v>
      </c>
      <c r="C39" s="14">
        <f>COUNTIFS(No_Duplicates[МО], Levels_MO_S2[[#This Row],[Муниципалитет]], No_Duplicates[Здоровье], C$1)</f>
        <v>12</v>
      </c>
      <c r="D39" s="15">
        <f>COUNTIFS(No_Duplicates[МО], Levels_MO_S2[[#This Row],[Муниципалитет]], No_Duplicates[Здоровье], D$1)</f>
        <v>2</v>
      </c>
      <c r="E39" s="16">
        <f>COUNTIFS(No_Duplicates[МО], Levels_MO_S2[[#This Row],[Муниципалитет]], No_Duplicates[Здоровье], E$1)</f>
        <v>0</v>
      </c>
      <c r="F39" s="3" cm="1">
        <f t="array" ref="F39">ROW() - ROW(_xlfn.TAKE(Levels_MO_S2[], 1)) + 1</f>
        <v>38</v>
      </c>
      <c r="G39" s="1" t="s">
        <v>779</v>
      </c>
      <c r="H39" s="5">
        <f>SUM(Levels_MO_S2[[#This Row],[Высокий]:[Ниже базового]])</f>
        <v>15</v>
      </c>
      <c r="I39" s="17">
        <f>Levels_MO_S2[[#This Row],[Высокий]] / Levels_MO_S2[[#This Row],[Прошли]]</f>
        <v>6.6666666666666666E-2</v>
      </c>
      <c r="J39" s="18">
        <f>Levels_MO_S2[[#This Row],[Средний]] / Levels_MO_S2[[#This Row],[Прошли]]</f>
        <v>0.8</v>
      </c>
      <c r="K39" s="19">
        <f>Levels_MO_S2[[#This Row],[Базовый]] / Levels_MO_S2[[#This Row],[Прошли]]</f>
        <v>0.13333333333333333</v>
      </c>
      <c r="L39" s="20">
        <f>Levels_MO_S2[[#This Row],[Ниже базового]] / Levels_MO_S2[[#This Row],[Прошли]]</f>
        <v>0</v>
      </c>
      <c r="M39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3.9333333333333331</v>
      </c>
      <c r="N39" s="21" t="e">
        <f>IF(Levels_MO_S2[[#This Row],[Общий уровень МО]] = "высокий", Levels_MO_S2[[#This Row],[Общая оценка МО (от 2 до 5)]], NA())</f>
        <v>#N/A</v>
      </c>
      <c r="O39" s="21">
        <f>IF(Levels_MO_S2[[#This Row],[Общий уровень МО]] = "средний", Levels_MO_S2[[#This Row],[Общая оценка МО (от 2 до 5)]], NA())</f>
        <v>3.9333333333333331</v>
      </c>
      <c r="P39" s="21" t="e">
        <f>IF(Levels_MO_S2[[#This Row],[Общий уровень МО]] = "базовый", Levels_MO_S2[[#This Row],[Общая оценка МО (от 2 до 5)]], NA())</f>
        <v>#N/A</v>
      </c>
      <c r="Q39" s="21" t="e">
        <f>IF(Levels_MO_S2[[#This Row],[Общий уровень МО]] = "ниже базового", Levels_MO_S2[[#This Row],[Общая оценка МО (от 2 до 5)]], NA())</f>
        <v>#N/A</v>
      </c>
      <c r="R39" s="69" t="str" cm="1">
        <f t="array" ref="R39">INDEX({"ниже базового","базовый","средний","высокий"}, ROUND(Levels_MO_S2[[#This Row],[Общая оценка МО (от 2 до 5)]], 0) - 1)</f>
        <v>средний</v>
      </c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</row>
    <row r="40" spans="1:31" x14ac:dyDescent="0.25">
      <c r="A40" s="3">
        <v>52</v>
      </c>
      <c r="B40" s="13">
        <f>COUNTIFS(No_Duplicates[МО], Levels_MO_S2[[#This Row],[Муниципалитет]], No_Duplicates[Здоровье], B$1)</f>
        <v>0</v>
      </c>
      <c r="C40" s="14">
        <f>COUNTIFS(No_Duplicates[МО], Levels_MO_S2[[#This Row],[Муниципалитет]], No_Duplicates[Здоровье], C$1)</f>
        <v>34</v>
      </c>
      <c r="D40" s="15">
        <f>COUNTIFS(No_Duplicates[МО], Levels_MO_S2[[#This Row],[Муниципалитет]], No_Duplicates[Здоровье], D$1)</f>
        <v>3</v>
      </c>
      <c r="E40" s="16">
        <f>COUNTIFS(No_Duplicates[МО], Levels_MO_S2[[#This Row],[Муниципалитет]], No_Duplicates[Здоровье], E$1)</f>
        <v>0</v>
      </c>
      <c r="F40" s="3" cm="1">
        <f t="array" ref="F40">ROW() - ROW(_xlfn.TAKE(Levels_MO_S2[], 1)) + 1</f>
        <v>39</v>
      </c>
      <c r="G40" s="1" t="s">
        <v>1219</v>
      </c>
      <c r="H40" s="5">
        <f>SUM(Levels_MO_S2[[#This Row],[Высокий]:[Ниже базового]])</f>
        <v>37</v>
      </c>
      <c r="I40" s="17">
        <f>Levels_MO_S2[[#This Row],[Высокий]] / Levels_MO_S2[[#This Row],[Прошли]]</f>
        <v>0</v>
      </c>
      <c r="J40" s="18">
        <f>Levels_MO_S2[[#This Row],[Средний]] / Levels_MO_S2[[#This Row],[Прошли]]</f>
        <v>0.91891891891891897</v>
      </c>
      <c r="K40" s="19">
        <f>Levels_MO_S2[[#This Row],[Базовый]] / Levels_MO_S2[[#This Row],[Прошли]]</f>
        <v>8.1081081081081086E-2</v>
      </c>
      <c r="L40" s="20">
        <f>Levels_MO_S2[[#This Row],[Ниже базового]] / Levels_MO_S2[[#This Row],[Прошли]]</f>
        <v>0</v>
      </c>
      <c r="M40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3.9189189189189189</v>
      </c>
      <c r="N40" s="21" t="e">
        <f>IF(Levels_MO_S2[[#This Row],[Общий уровень МО]] = "высокий", Levels_MO_S2[[#This Row],[Общая оценка МО (от 2 до 5)]], NA())</f>
        <v>#N/A</v>
      </c>
      <c r="O40" s="21">
        <f>IF(Levels_MO_S2[[#This Row],[Общий уровень МО]] = "средний", Levels_MO_S2[[#This Row],[Общая оценка МО (от 2 до 5)]], NA())</f>
        <v>3.9189189189189189</v>
      </c>
      <c r="P40" s="21" t="e">
        <f>IF(Levels_MO_S2[[#This Row],[Общий уровень МО]] = "базовый", Levels_MO_S2[[#This Row],[Общая оценка МО (от 2 до 5)]], NA())</f>
        <v>#N/A</v>
      </c>
      <c r="Q40" s="21" t="e">
        <f>IF(Levels_MO_S2[[#This Row],[Общий уровень МО]] = "ниже базового", Levels_MO_S2[[#This Row],[Общая оценка МО (от 2 до 5)]], NA())</f>
        <v>#N/A</v>
      </c>
      <c r="R40" s="69" t="str" cm="1">
        <f t="array" ref="R40">INDEX({"ниже базового","базовый","средний","высокий"}, ROUND(Levels_MO_S2[[#This Row],[Общая оценка МО (от 2 до 5)]], 0) - 1)</f>
        <v>средний</v>
      </c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</row>
    <row r="41" spans="1:31" x14ac:dyDescent="0.25">
      <c r="A41" s="3">
        <v>36</v>
      </c>
      <c r="B41" s="13">
        <f>COUNTIFS(No_Duplicates[МО], Levels_MO_S2[[#This Row],[Муниципалитет]], No_Duplicates[Здоровье], B$1)</f>
        <v>0</v>
      </c>
      <c r="C41" s="14">
        <f>COUNTIFS(No_Duplicates[МО], Levels_MO_S2[[#This Row],[Муниципалитет]], No_Duplicates[Здоровье], C$1)</f>
        <v>21</v>
      </c>
      <c r="D41" s="15">
        <f>COUNTIFS(No_Duplicates[МО], Levels_MO_S2[[#This Row],[Муниципалитет]], No_Duplicates[Здоровье], D$1)</f>
        <v>2</v>
      </c>
      <c r="E41" s="16">
        <f>COUNTIFS(No_Duplicates[МО], Levels_MO_S2[[#This Row],[Муниципалитет]], No_Duplicates[Здоровье], E$1)</f>
        <v>0</v>
      </c>
      <c r="F41" s="3" cm="1">
        <f t="array" ref="F41">ROW() - ROW(_xlfn.TAKE(Levels_MO_S2[], 1)) + 1</f>
        <v>40</v>
      </c>
      <c r="G41" s="1" t="s">
        <v>868</v>
      </c>
      <c r="H41" s="5">
        <f>SUM(Levels_MO_S2[[#This Row],[Высокий]:[Ниже базового]])</f>
        <v>23</v>
      </c>
      <c r="I41" s="17">
        <f>Levels_MO_S2[[#This Row],[Высокий]] / Levels_MO_S2[[#This Row],[Прошли]]</f>
        <v>0</v>
      </c>
      <c r="J41" s="18">
        <f>Levels_MO_S2[[#This Row],[Средний]] / Levels_MO_S2[[#This Row],[Прошли]]</f>
        <v>0.91304347826086951</v>
      </c>
      <c r="K41" s="19">
        <f>Levels_MO_S2[[#This Row],[Базовый]] / Levels_MO_S2[[#This Row],[Прошли]]</f>
        <v>8.6956521739130432E-2</v>
      </c>
      <c r="L41" s="20">
        <f>Levels_MO_S2[[#This Row],[Ниже базового]] / Levels_MO_S2[[#This Row],[Прошли]]</f>
        <v>0</v>
      </c>
      <c r="M41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3.9130434782608696</v>
      </c>
      <c r="N41" s="21" t="e">
        <f>IF(Levels_MO_S2[[#This Row],[Общий уровень МО]] = "высокий", Levels_MO_S2[[#This Row],[Общая оценка МО (от 2 до 5)]], NA())</f>
        <v>#N/A</v>
      </c>
      <c r="O41" s="21">
        <f>IF(Levels_MO_S2[[#This Row],[Общий уровень МО]] = "средний", Levels_MO_S2[[#This Row],[Общая оценка МО (от 2 до 5)]], NA())</f>
        <v>3.9130434782608696</v>
      </c>
      <c r="P41" s="21" t="e">
        <f>IF(Levels_MO_S2[[#This Row],[Общий уровень МО]] = "базовый", Levels_MO_S2[[#This Row],[Общая оценка МО (от 2 до 5)]], NA())</f>
        <v>#N/A</v>
      </c>
      <c r="Q41" s="21" t="e">
        <f>IF(Levels_MO_S2[[#This Row],[Общий уровень МО]] = "ниже базового", Levels_MO_S2[[#This Row],[Общая оценка МО (от 2 до 5)]], NA())</f>
        <v>#N/A</v>
      </c>
      <c r="R41" s="69" t="str" cm="1">
        <f t="array" ref="R41">INDEX({"ниже базового","базовый","средний","высокий"}, ROUND(Levels_MO_S2[[#This Row],[Общая оценка МО (от 2 до 5)]], 0) - 1)</f>
        <v>средний</v>
      </c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</row>
    <row r="42" spans="1:31" x14ac:dyDescent="0.25">
      <c r="A42" s="3">
        <v>9</v>
      </c>
      <c r="B42" s="13">
        <f>COUNTIFS(No_Duplicates[МО], Levels_MO_S2[[#This Row],[Муниципалитет]], No_Duplicates[Здоровье], B$1)</f>
        <v>0</v>
      </c>
      <c r="C42" s="14">
        <f>COUNTIFS(No_Duplicates[МО], Levels_MO_S2[[#This Row],[Муниципалитет]], No_Duplicates[Здоровье], C$1)</f>
        <v>10</v>
      </c>
      <c r="D42" s="15">
        <f>COUNTIFS(No_Duplicates[МО], Levels_MO_S2[[#This Row],[Муниципалитет]], No_Duplicates[Здоровье], D$1)</f>
        <v>1</v>
      </c>
      <c r="E42" s="16">
        <f>COUNTIFS(No_Duplicates[МО], Levels_MO_S2[[#This Row],[Муниципалитет]], No_Duplicates[Здоровье], E$1)</f>
        <v>0</v>
      </c>
      <c r="F42" s="3" cm="1">
        <f t="array" ref="F42">ROW() - ROW(_xlfn.TAKE(Levels_MO_S2[], 1)) + 1</f>
        <v>41</v>
      </c>
      <c r="G42" s="1" t="s">
        <v>205</v>
      </c>
      <c r="H42" s="5">
        <f>SUM(Levels_MO_S2[[#This Row],[Высокий]:[Ниже базового]])</f>
        <v>11</v>
      </c>
      <c r="I42" s="17">
        <f>Levels_MO_S2[[#This Row],[Высокий]] / Levels_MO_S2[[#This Row],[Прошли]]</f>
        <v>0</v>
      </c>
      <c r="J42" s="18">
        <f>Levels_MO_S2[[#This Row],[Средний]] / Levels_MO_S2[[#This Row],[Прошли]]</f>
        <v>0.90909090909090906</v>
      </c>
      <c r="K42" s="19">
        <f>Levels_MO_S2[[#This Row],[Базовый]] / Levels_MO_S2[[#This Row],[Прошли]]</f>
        <v>9.0909090909090912E-2</v>
      </c>
      <c r="L42" s="20">
        <f>Levels_MO_S2[[#This Row],[Ниже базового]] / Levels_MO_S2[[#This Row],[Прошли]]</f>
        <v>0</v>
      </c>
      <c r="M42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3.9090909090909092</v>
      </c>
      <c r="N42" s="21" t="e">
        <f>IF(Levels_MO_S2[[#This Row],[Общий уровень МО]] = "высокий", Levels_MO_S2[[#This Row],[Общая оценка МО (от 2 до 5)]], NA())</f>
        <v>#N/A</v>
      </c>
      <c r="O42" s="21">
        <f>IF(Levels_MO_S2[[#This Row],[Общий уровень МО]] = "средний", Levels_MO_S2[[#This Row],[Общая оценка МО (от 2 до 5)]], NA())</f>
        <v>3.9090909090909092</v>
      </c>
      <c r="P42" s="21" t="e">
        <f>IF(Levels_MO_S2[[#This Row],[Общий уровень МО]] = "базовый", Levels_MO_S2[[#This Row],[Общая оценка МО (от 2 до 5)]], NA())</f>
        <v>#N/A</v>
      </c>
      <c r="Q42" s="21" t="e">
        <f>IF(Levels_MO_S2[[#This Row],[Общий уровень МО]] = "ниже базового", Levels_MO_S2[[#This Row],[Общая оценка МО (от 2 до 5)]], NA())</f>
        <v>#N/A</v>
      </c>
      <c r="R42" s="69" t="str" cm="1">
        <f t="array" ref="R42">INDEX({"ниже базового","базовый","средний","высокий"}, ROUND(Levels_MO_S2[[#This Row],[Общая оценка МО (от 2 до 5)]], 0) - 1)</f>
        <v>средний</v>
      </c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</row>
    <row r="43" spans="1:31" x14ac:dyDescent="0.25">
      <c r="A43" s="3">
        <v>39</v>
      </c>
      <c r="B43" s="13">
        <f>COUNTIFS(No_Duplicates[МО], Levels_MO_S2[[#This Row],[Муниципалитет]], No_Duplicates[Здоровье], B$1)</f>
        <v>6</v>
      </c>
      <c r="C43" s="14">
        <f>COUNTIFS(No_Duplicates[МО], Levels_MO_S2[[#This Row],[Муниципалитет]], No_Duplicates[Здоровье], C$1)</f>
        <v>27</v>
      </c>
      <c r="D43" s="15">
        <f>COUNTIFS(No_Duplicates[МО], Levels_MO_S2[[#This Row],[Муниципалитет]], No_Duplicates[Здоровье], D$1)</f>
        <v>10</v>
      </c>
      <c r="E43" s="16">
        <f>COUNTIFS(No_Duplicates[МО], Levels_MO_S2[[#This Row],[Муниципалитет]], No_Duplicates[Здоровье], E$1)</f>
        <v>0</v>
      </c>
      <c r="F43" s="3" cm="1">
        <f t="array" ref="F43">ROW() - ROW(_xlfn.TAKE(Levels_MO_S2[], 1)) + 1</f>
        <v>42</v>
      </c>
      <c r="G43" s="1" t="s">
        <v>460</v>
      </c>
      <c r="H43" s="5">
        <f>SUM(Levels_MO_S2[[#This Row],[Высокий]:[Ниже базового]])</f>
        <v>43</v>
      </c>
      <c r="I43" s="17">
        <f>Levels_MO_S2[[#This Row],[Высокий]] / Levels_MO_S2[[#This Row],[Прошли]]</f>
        <v>0.13953488372093023</v>
      </c>
      <c r="J43" s="18">
        <f>Levels_MO_S2[[#This Row],[Средний]] / Levels_MO_S2[[#This Row],[Прошли]]</f>
        <v>0.62790697674418605</v>
      </c>
      <c r="K43" s="19">
        <f>Levels_MO_S2[[#This Row],[Базовый]] / Levels_MO_S2[[#This Row],[Прошли]]</f>
        <v>0.23255813953488372</v>
      </c>
      <c r="L43" s="20">
        <f>Levels_MO_S2[[#This Row],[Ниже базового]] / Levels_MO_S2[[#This Row],[Прошли]]</f>
        <v>0</v>
      </c>
      <c r="M43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3.9069767441860463</v>
      </c>
      <c r="N43" s="21" t="e">
        <f>IF(Levels_MO_S2[[#This Row],[Общий уровень МО]] = "высокий", Levels_MO_S2[[#This Row],[Общая оценка МО (от 2 до 5)]], NA())</f>
        <v>#N/A</v>
      </c>
      <c r="O43" s="21">
        <f>IF(Levels_MO_S2[[#This Row],[Общий уровень МО]] = "средний", Levels_MO_S2[[#This Row],[Общая оценка МО (от 2 до 5)]], NA())</f>
        <v>3.9069767441860463</v>
      </c>
      <c r="P43" s="21" t="e">
        <f>IF(Levels_MO_S2[[#This Row],[Общий уровень МО]] = "базовый", Levels_MO_S2[[#This Row],[Общая оценка МО (от 2 до 5)]], NA())</f>
        <v>#N/A</v>
      </c>
      <c r="Q43" s="21" t="e">
        <f>IF(Levels_MO_S2[[#This Row],[Общий уровень МО]] = "ниже базового", Levels_MO_S2[[#This Row],[Общая оценка МО (от 2 до 5)]], NA())</f>
        <v>#N/A</v>
      </c>
      <c r="R43" s="69" t="str" cm="1">
        <f t="array" ref="R43">INDEX({"ниже базового","базовый","средний","высокий"}, ROUND(Levels_MO_S2[[#This Row],[Общая оценка МО (от 2 до 5)]], 0) - 1)</f>
        <v>средний</v>
      </c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</row>
    <row r="44" spans="1:31" x14ac:dyDescent="0.25">
      <c r="A44" s="3">
        <v>40</v>
      </c>
      <c r="B44" s="13">
        <f>COUNTIFS(No_Duplicates[МО], Levels_MO_S2[[#This Row],[Муниципалитет]], No_Duplicates[Здоровье], B$1)</f>
        <v>0</v>
      </c>
      <c r="C44" s="14">
        <f>COUNTIFS(No_Duplicates[МО], Levels_MO_S2[[#This Row],[Муниципалитет]], No_Duplicates[Здоровье], C$1)</f>
        <v>29</v>
      </c>
      <c r="D44" s="15">
        <f>COUNTIFS(No_Duplicates[МО], Levels_MO_S2[[#This Row],[Муниципалитет]], No_Duplicates[Здоровье], D$1)</f>
        <v>3</v>
      </c>
      <c r="E44" s="16">
        <f>COUNTIFS(No_Duplicates[МО], Levels_MO_S2[[#This Row],[Муниципалитет]], No_Duplicates[Здоровье], E$1)</f>
        <v>0</v>
      </c>
      <c r="F44" s="3" cm="1">
        <f t="array" ref="F44">ROW() - ROW(_xlfn.TAKE(Levels_MO_S2[], 1)) + 1</f>
        <v>43</v>
      </c>
      <c r="G44" s="1" t="s">
        <v>835</v>
      </c>
      <c r="H44" s="5">
        <f>SUM(Levels_MO_S2[[#This Row],[Высокий]:[Ниже базового]])</f>
        <v>32</v>
      </c>
      <c r="I44" s="17">
        <f>Levels_MO_S2[[#This Row],[Высокий]] / Levels_MO_S2[[#This Row],[Прошли]]</f>
        <v>0</v>
      </c>
      <c r="J44" s="18">
        <f>Levels_MO_S2[[#This Row],[Средний]] / Levels_MO_S2[[#This Row],[Прошли]]</f>
        <v>0.90625</v>
      </c>
      <c r="K44" s="19">
        <f>Levels_MO_S2[[#This Row],[Базовый]] / Levels_MO_S2[[#This Row],[Прошли]]</f>
        <v>9.375E-2</v>
      </c>
      <c r="L44" s="20">
        <f>Levels_MO_S2[[#This Row],[Ниже базового]] / Levels_MO_S2[[#This Row],[Прошли]]</f>
        <v>0</v>
      </c>
      <c r="M44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3.90625</v>
      </c>
      <c r="N44" s="21" t="e">
        <f>IF(Levels_MO_S2[[#This Row],[Общий уровень МО]] = "высокий", Levels_MO_S2[[#This Row],[Общая оценка МО (от 2 до 5)]], NA())</f>
        <v>#N/A</v>
      </c>
      <c r="O44" s="21">
        <f>IF(Levels_MO_S2[[#This Row],[Общий уровень МО]] = "средний", Levels_MO_S2[[#This Row],[Общая оценка МО (от 2 до 5)]], NA())</f>
        <v>3.90625</v>
      </c>
      <c r="P44" s="21" t="e">
        <f>IF(Levels_MO_S2[[#This Row],[Общий уровень МО]] = "базовый", Levels_MO_S2[[#This Row],[Общая оценка МО (от 2 до 5)]], NA())</f>
        <v>#N/A</v>
      </c>
      <c r="Q44" s="21" t="e">
        <f>IF(Levels_MO_S2[[#This Row],[Общий уровень МО]] = "ниже базового", Levels_MO_S2[[#This Row],[Общая оценка МО (от 2 до 5)]], NA())</f>
        <v>#N/A</v>
      </c>
      <c r="R44" s="69" t="str" cm="1">
        <f t="array" ref="R44">INDEX({"ниже базового","базовый","средний","высокий"}, ROUND(Levels_MO_S2[[#This Row],[Общая оценка МО (от 2 до 5)]], 0) - 1)</f>
        <v>средний</v>
      </c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</row>
    <row r="45" spans="1:31" x14ac:dyDescent="0.25">
      <c r="A45" s="3">
        <v>43</v>
      </c>
      <c r="B45" s="13">
        <f>COUNTIFS(No_Duplicates[МО], Levels_MO_S2[[#This Row],[Муниципалитет]], No_Duplicates[Здоровье], B$1)</f>
        <v>3</v>
      </c>
      <c r="C45" s="14">
        <f>COUNTIFS(No_Duplicates[МО], Levels_MO_S2[[#This Row],[Муниципалитет]], No_Duplicates[Здоровье], C$1)</f>
        <v>61</v>
      </c>
      <c r="D45" s="15">
        <f>COUNTIFS(No_Duplicates[МО], Levels_MO_S2[[#This Row],[Муниципалитет]], No_Duplicates[Здоровье], D$1)</f>
        <v>13</v>
      </c>
      <c r="E45" s="16">
        <f>COUNTIFS(No_Duplicates[МО], Levels_MO_S2[[#This Row],[Муниципалитет]], No_Duplicates[Здоровье], E$1)</f>
        <v>0</v>
      </c>
      <c r="F45" s="3" cm="1">
        <f t="array" ref="F45">ROW() - ROW(_xlfn.TAKE(Levels_MO_S2[], 1)) + 1</f>
        <v>44</v>
      </c>
      <c r="G45" s="1" t="s">
        <v>1258</v>
      </c>
      <c r="H45" s="5">
        <f>SUM(Levels_MO_S2[[#This Row],[Высокий]:[Ниже базового]])</f>
        <v>77</v>
      </c>
      <c r="I45" s="17">
        <f>Levels_MO_S2[[#This Row],[Высокий]] / Levels_MO_S2[[#This Row],[Прошли]]</f>
        <v>3.896103896103896E-2</v>
      </c>
      <c r="J45" s="18">
        <f>Levels_MO_S2[[#This Row],[Средний]] / Levels_MO_S2[[#This Row],[Прошли]]</f>
        <v>0.79220779220779225</v>
      </c>
      <c r="K45" s="19">
        <f>Levels_MO_S2[[#This Row],[Базовый]] / Levels_MO_S2[[#This Row],[Прошли]]</f>
        <v>0.16883116883116883</v>
      </c>
      <c r="L45" s="20">
        <f>Levels_MO_S2[[#This Row],[Ниже базового]] / Levels_MO_S2[[#This Row],[Прошли]]</f>
        <v>0</v>
      </c>
      <c r="M45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3.8701298701298703</v>
      </c>
      <c r="N45" s="21" t="e">
        <f>IF(Levels_MO_S2[[#This Row],[Общий уровень МО]] = "высокий", Levels_MO_S2[[#This Row],[Общая оценка МО (от 2 до 5)]], NA())</f>
        <v>#N/A</v>
      </c>
      <c r="O45" s="21">
        <f>IF(Levels_MO_S2[[#This Row],[Общий уровень МО]] = "средний", Levels_MO_S2[[#This Row],[Общая оценка МО (от 2 до 5)]], NA())</f>
        <v>3.8701298701298703</v>
      </c>
      <c r="P45" s="21" t="e">
        <f>IF(Levels_MO_S2[[#This Row],[Общий уровень МО]] = "базовый", Levels_MO_S2[[#This Row],[Общая оценка МО (от 2 до 5)]], NA())</f>
        <v>#N/A</v>
      </c>
      <c r="Q45" s="21" t="e">
        <f>IF(Levels_MO_S2[[#This Row],[Общий уровень МО]] = "ниже базового", Levels_MO_S2[[#This Row],[Общая оценка МО (от 2 до 5)]], NA())</f>
        <v>#N/A</v>
      </c>
      <c r="R45" s="69" t="str" cm="1">
        <f t="array" ref="R45">INDEX({"ниже базового","базовый","средний","высокий"}, ROUND(Levels_MO_S2[[#This Row],[Общая оценка МО (от 2 до 5)]], 0) - 1)</f>
        <v>средний</v>
      </c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</row>
    <row r="46" spans="1:31" x14ac:dyDescent="0.25">
      <c r="A46" s="3">
        <v>35</v>
      </c>
      <c r="B46" s="13">
        <f>COUNTIFS(No_Duplicates[МО], Levels_MO_S2[[#This Row],[Муниципалитет]], No_Duplicates[Здоровье], B$1)</f>
        <v>0</v>
      </c>
      <c r="C46" s="14">
        <f>COUNTIFS(No_Duplicates[МО], Levels_MO_S2[[#This Row],[Муниципалитет]], No_Duplicates[Здоровье], C$1)</f>
        <v>12</v>
      </c>
      <c r="D46" s="15">
        <f>COUNTIFS(No_Duplicates[МО], Levels_MO_S2[[#This Row],[Муниципалитет]], No_Duplicates[Здоровье], D$1)</f>
        <v>2</v>
      </c>
      <c r="E46" s="16">
        <f>COUNTIFS(No_Duplicates[МО], Levels_MO_S2[[#This Row],[Муниципалитет]], No_Duplicates[Здоровье], E$1)</f>
        <v>0</v>
      </c>
      <c r="F46" s="3" cm="1">
        <f t="array" ref="F46">ROW() - ROW(_xlfn.TAKE(Levels_MO_S2[], 1)) + 1</f>
        <v>45</v>
      </c>
      <c r="G46" s="1" t="s">
        <v>730</v>
      </c>
      <c r="H46" s="5">
        <f>SUM(Levels_MO_S2[[#This Row],[Высокий]:[Ниже базового]])</f>
        <v>14</v>
      </c>
      <c r="I46" s="17">
        <f>Levels_MO_S2[[#This Row],[Высокий]] / Levels_MO_S2[[#This Row],[Прошли]]</f>
        <v>0</v>
      </c>
      <c r="J46" s="18">
        <f>Levels_MO_S2[[#This Row],[Средний]] / Levels_MO_S2[[#This Row],[Прошли]]</f>
        <v>0.8571428571428571</v>
      </c>
      <c r="K46" s="19">
        <f>Levels_MO_S2[[#This Row],[Базовый]] / Levels_MO_S2[[#This Row],[Прошли]]</f>
        <v>0.14285714285714285</v>
      </c>
      <c r="L46" s="20">
        <f>Levels_MO_S2[[#This Row],[Ниже базового]] / Levels_MO_S2[[#This Row],[Прошли]]</f>
        <v>0</v>
      </c>
      <c r="M46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3.8571428571428572</v>
      </c>
      <c r="N46" s="21" t="e">
        <f>IF(Levels_MO_S2[[#This Row],[Общий уровень МО]] = "высокий", Levels_MO_S2[[#This Row],[Общая оценка МО (от 2 до 5)]], NA())</f>
        <v>#N/A</v>
      </c>
      <c r="O46" s="21">
        <f>IF(Levels_MO_S2[[#This Row],[Общий уровень МО]] = "средний", Levels_MO_S2[[#This Row],[Общая оценка МО (от 2 до 5)]], NA())</f>
        <v>3.8571428571428572</v>
      </c>
      <c r="P46" s="21" t="e">
        <f>IF(Levels_MO_S2[[#This Row],[Общий уровень МО]] = "базовый", Levels_MO_S2[[#This Row],[Общая оценка МО (от 2 до 5)]], NA())</f>
        <v>#N/A</v>
      </c>
      <c r="Q46" s="21" t="e">
        <f>IF(Levels_MO_S2[[#This Row],[Общий уровень МО]] = "ниже базового", Levels_MO_S2[[#This Row],[Общая оценка МО (от 2 до 5)]], NA())</f>
        <v>#N/A</v>
      </c>
      <c r="R46" s="69" t="str" cm="1">
        <f t="array" ref="R46">INDEX({"ниже базового","базовый","средний","высокий"}, ROUND(Levels_MO_S2[[#This Row],[Общая оценка МО (от 2 до 5)]], 0) - 1)</f>
        <v>средний</v>
      </c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</row>
    <row r="47" spans="1:31" x14ac:dyDescent="0.25">
      <c r="A47" s="3">
        <v>24</v>
      </c>
      <c r="B47" s="13">
        <f>COUNTIFS(No_Duplicates[МО], Levels_MO_S2[[#This Row],[Муниципалитет]], No_Duplicates[Здоровье], B$1)</f>
        <v>0</v>
      </c>
      <c r="C47" s="14">
        <f>COUNTIFS(No_Duplicates[МО], Levels_MO_S2[[#This Row],[Муниципалитет]], No_Duplicates[Здоровье], C$1)</f>
        <v>12</v>
      </c>
      <c r="D47" s="15">
        <f>COUNTIFS(No_Duplicates[МО], Levels_MO_S2[[#This Row],[Муниципалитет]], No_Duplicates[Здоровье], D$1)</f>
        <v>2</v>
      </c>
      <c r="E47" s="16">
        <f>COUNTIFS(No_Duplicates[МО], Levels_MO_S2[[#This Row],[Муниципалитет]], No_Duplicates[Здоровье], E$1)</f>
        <v>0</v>
      </c>
      <c r="F47" s="3" cm="1">
        <f t="array" ref="F47">ROW() - ROW(_xlfn.TAKE(Levels_MO_S2[], 1)) + 1</f>
        <v>46</v>
      </c>
      <c r="G47" s="1" t="s">
        <v>73</v>
      </c>
      <c r="H47" s="5">
        <f>SUM(Levels_MO_S2[[#This Row],[Высокий]:[Ниже базового]])</f>
        <v>14</v>
      </c>
      <c r="I47" s="17">
        <f>Levels_MO_S2[[#This Row],[Высокий]] / Levels_MO_S2[[#This Row],[Прошли]]</f>
        <v>0</v>
      </c>
      <c r="J47" s="18">
        <f>Levels_MO_S2[[#This Row],[Средний]] / Levels_MO_S2[[#This Row],[Прошли]]</f>
        <v>0.8571428571428571</v>
      </c>
      <c r="K47" s="19">
        <f>Levels_MO_S2[[#This Row],[Базовый]] / Levels_MO_S2[[#This Row],[Прошли]]</f>
        <v>0.14285714285714285</v>
      </c>
      <c r="L47" s="20">
        <f>Levels_MO_S2[[#This Row],[Ниже базового]] / Levels_MO_S2[[#This Row],[Прошли]]</f>
        <v>0</v>
      </c>
      <c r="M47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3.8571428571428572</v>
      </c>
      <c r="N47" s="21" t="e">
        <f>IF(Levels_MO_S2[[#This Row],[Общий уровень МО]] = "высокий", Levels_MO_S2[[#This Row],[Общая оценка МО (от 2 до 5)]], NA())</f>
        <v>#N/A</v>
      </c>
      <c r="O47" s="21">
        <f>IF(Levels_MO_S2[[#This Row],[Общий уровень МО]] = "средний", Levels_MO_S2[[#This Row],[Общая оценка МО (от 2 до 5)]], NA())</f>
        <v>3.8571428571428572</v>
      </c>
      <c r="P47" s="21" t="e">
        <f>IF(Levels_MO_S2[[#This Row],[Общий уровень МО]] = "базовый", Levels_MO_S2[[#This Row],[Общая оценка МО (от 2 до 5)]], NA())</f>
        <v>#N/A</v>
      </c>
      <c r="Q47" s="21" t="e">
        <f>IF(Levels_MO_S2[[#This Row],[Общий уровень МО]] = "ниже базового", Levels_MO_S2[[#This Row],[Общая оценка МО (от 2 до 5)]], NA())</f>
        <v>#N/A</v>
      </c>
      <c r="R47" s="69" t="str" cm="1">
        <f t="array" ref="R47">INDEX({"ниже базового","базовый","средний","высокий"}, ROUND(Levels_MO_S2[[#This Row],[Общая оценка МО (от 2 до 5)]], 0) - 1)</f>
        <v>средний</v>
      </c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</row>
    <row r="48" spans="1:31" x14ac:dyDescent="0.25">
      <c r="A48" s="3">
        <v>7</v>
      </c>
      <c r="B48" s="13">
        <f>COUNTIFS(No_Duplicates[МО], Levels_MO_S2[[#This Row],[Муниципалитет]], No_Duplicates[Здоровье], B$1)</f>
        <v>0</v>
      </c>
      <c r="C48" s="14">
        <f>COUNTIFS(No_Duplicates[МО], Levels_MO_S2[[#This Row],[Муниципалитет]], No_Duplicates[Здоровье], C$1)</f>
        <v>38</v>
      </c>
      <c r="D48" s="15">
        <f>COUNTIFS(No_Duplicates[МО], Levels_MO_S2[[#This Row],[Муниципалитет]], No_Duplicates[Здоровье], D$1)</f>
        <v>7</v>
      </c>
      <c r="E48" s="16">
        <f>COUNTIFS(No_Duplicates[МО], Levels_MO_S2[[#This Row],[Муниципалитет]], No_Duplicates[Здоровье], E$1)</f>
        <v>0</v>
      </c>
      <c r="F48" s="3" cm="1">
        <f t="array" ref="F48">ROW() - ROW(_xlfn.TAKE(Levels_MO_S2[], 1)) + 1</f>
        <v>47</v>
      </c>
      <c r="G48" s="1" t="s">
        <v>505</v>
      </c>
      <c r="H48" s="5">
        <f>SUM(Levels_MO_S2[[#This Row],[Высокий]:[Ниже базового]])</f>
        <v>45</v>
      </c>
      <c r="I48" s="17">
        <f>Levels_MO_S2[[#This Row],[Высокий]] / Levels_MO_S2[[#This Row],[Прошли]]</f>
        <v>0</v>
      </c>
      <c r="J48" s="18">
        <f>Levels_MO_S2[[#This Row],[Средний]] / Levels_MO_S2[[#This Row],[Прошли]]</f>
        <v>0.84444444444444444</v>
      </c>
      <c r="K48" s="19">
        <f>Levels_MO_S2[[#This Row],[Базовый]] / Levels_MO_S2[[#This Row],[Прошли]]</f>
        <v>0.15555555555555556</v>
      </c>
      <c r="L48" s="20">
        <f>Levels_MO_S2[[#This Row],[Ниже базового]] / Levels_MO_S2[[#This Row],[Прошли]]</f>
        <v>0</v>
      </c>
      <c r="M48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3.8444444444444446</v>
      </c>
      <c r="N48" s="21" t="e">
        <f>IF(Levels_MO_S2[[#This Row],[Общий уровень МО]] = "высокий", Levels_MO_S2[[#This Row],[Общая оценка МО (от 2 до 5)]], NA())</f>
        <v>#N/A</v>
      </c>
      <c r="O48" s="21">
        <f>IF(Levels_MO_S2[[#This Row],[Общий уровень МО]] = "средний", Levels_MO_S2[[#This Row],[Общая оценка МО (от 2 до 5)]], NA())</f>
        <v>3.8444444444444446</v>
      </c>
      <c r="P48" s="21" t="e">
        <f>IF(Levels_MO_S2[[#This Row],[Общий уровень МО]] = "базовый", Levels_MO_S2[[#This Row],[Общая оценка МО (от 2 до 5)]], NA())</f>
        <v>#N/A</v>
      </c>
      <c r="Q48" s="21" t="e">
        <f>IF(Levels_MO_S2[[#This Row],[Общий уровень МО]] = "ниже базового", Levels_MO_S2[[#This Row],[Общая оценка МО (от 2 до 5)]], NA())</f>
        <v>#N/A</v>
      </c>
      <c r="R48" s="69" t="str" cm="1">
        <f t="array" ref="R48">INDEX({"ниже базового","базовый","средний","высокий"}, ROUND(Levels_MO_S2[[#This Row],[Общая оценка МО (от 2 до 5)]], 0) - 1)</f>
        <v>средний</v>
      </c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</row>
    <row r="49" spans="1:31" x14ac:dyDescent="0.25">
      <c r="A49" s="3">
        <v>22</v>
      </c>
      <c r="B49" s="13">
        <f>COUNTIFS(No_Duplicates[МО], Levels_MO_S2[[#This Row],[Муниципалитет]], No_Duplicates[Здоровье], B$1)</f>
        <v>1</v>
      </c>
      <c r="C49" s="14">
        <f>COUNTIFS(No_Duplicates[МО], Levels_MO_S2[[#This Row],[Муниципалитет]], No_Duplicates[Здоровье], C$1)</f>
        <v>19</v>
      </c>
      <c r="D49" s="15">
        <f>COUNTIFS(No_Duplicates[МО], Levels_MO_S2[[#This Row],[Муниципалитет]], No_Duplicates[Здоровье], D$1)</f>
        <v>6</v>
      </c>
      <c r="E49" s="16">
        <f>COUNTIFS(No_Duplicates[МО], Levels_MO_S2[[#This Row],[Муниципалитет]], No_Duplicates[Здоровье], E$1)</f>
        <v>0</v>
      </c>
      <c r="F49" s="3" cm="1">
        <f t="array" ref="F49">ROW() - ROW(_xlfn.TAKE(Levels_MO_S2[], 1)) + 1</f>
        <v>48</v>
      </c>
      <c r="G49" s="1" t="s">
        <v>140</v>
      </c>
      <c r="H49" s="5">
        <f>SUM(Levels_MO_S2[[#This Row],[Высокий]:[Ниже базового]])</f>
        <v>26</v>
      </c>
      <c r="I49" s="17">
        <f>Levels_MO_S2[[#This Row],[Высокий]] / Levels_MO_S2[[#This Row],[Прошли]]</f>
        <v>3.8461538461538464E-2</v>
      </c>
      <c r="J49" s="18">
        <f>Levels_MO_S2[[#This Row],[Средний]] / Levels_MO_S2[[#This Row],[Прошли]]</f>
        <v>0.73076923076923073</v>
      </c>
      <c r="K49" s="19">
        <f>Levels_MO_S2[[#This Row],[Базовый]] / Levels_MO_S2[[#This Row],[Прошли]]</f>
        <v>0.23076923076923078</v>
      </c>
      <c r="L49" s="20">
        <f>Levels_MO_S2[[#This Row],[Ниже базового]] / Levels_MO_S2[[#This Row],[Прошли]]</f>
        <v>0</v>
      </c>
      <c r="M49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3.8076923076923075</v>
      </c>
      <c r="N49" s="21" t="e">
        <f>IF(Levels_MO_S2[[#This Row],[Общий уровень МО]] = "высокий", Levels_MO_S2[[#This Row],[Общая оценка МО (от 2 до 5)]], NA())</f>
        <v>#N/A</v>
      </c>
      <c r="O49" s="21">
        <f>IF(Levels_MO_S2[[#This Row],[Общий уровень МО]] = "средний", Levels_MO_S2[[#This Row],[Общая оценка МО (от 2 до 5)]], NA())</f>
        <v>3.8076923076923075</v>
      </c>
      <c r="P49" s="21" t="e">
        <f>IF(Levels_MO_S2[[#This Row],[Общий уровень МО]] = "базовый", Levels_MO_S2[[#This Row],[Общая оценка МО (от 2 до 5)]], NA())</f>
        <v>#N/A</v>
      </c>
      <c r="Q49" s="21" t="e">
        <f>IF(Levels_MO_S2[[#This Row],[Общий уровень МО]] = "ниже базового", Levels_MO_S2[[#This Row],[Общая оценка МО (от 2 до 5)]], NA())</f>
        <v>#N/A</v>
      </c>
      <c r="R49" s="69" t="str" cm="1">
        <f t="array" ref="R49">INDEX({"ниже базового","базовый","средний","высокий"}, ROUND(Levels_MO_S2[[#This Row],[Общая оценка МО (от 2 до 5)]], 0) - 1)</f>
        <v>средний</v>
      </c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</row>
    <row r="50" spans="1:31" x14ac:dyDescent="0.25">
      <c r="A50" s="3">
        <v>30</v>
      </c>
      <c r="B50" s="13">
        <f>COUNTIFS(No_Duplicates[МО], Levels_MO_S2[[#This Row],[Муниципалитет]], No_Duplicates[Здоровье], B$1)</f>
        <v>0</v>
      </c>
      <c r="C50" s="14">
        <f>COUNTIFS(No_Duplicates[МО], Levels_MO_S2[[#This Row],[Муниципалитет]], No_Duplicates[Здоровье], C$1)</f>
        <v>36</v>
      </c>
      <c r="D50" s="15">
        <f>COUNTIFS(No_Duplicates[МО], Levels_MO_S2[[#This Row],[Муниципалитет]], No_Duplicates[Здоровье], D$1)</f>
        <v>8</v>
      </c>
      <c r="E50" s="16">
        <f>COUNTIFS(No_Duplicates[МО], Levels_MO_S2[[#This Row],[Муниципалитет]], No_Duplicates[Здоровье], E$1)</f>
        <v>1</v>
      </c>
      <c r="F50" s="3" cm="1">
        <f t="array" ref="F50">ROW() - ROW(_xlfn.TAKE(Levels_MO_S2[], 1)) + 1</f>
        <v>49</v>
      </c>
      <c r="G50" s="1" t="s">
        <v>27</v>
      </c>
      <c r="H50" s="5">
        <f>SUM(Levels_MO_S2[[#This Row],[Высокий]:[Ниже базового]])</f>
        <v>45</v>
      </c>
      <c r="I50" s="17">
        <f>Levels_MO_S2[[#This Row],[Высокий]] / Levels_MO_S2[[#This Row],[Прошли]]</f>
        <v>0</v>
      </c>
      <c r="J50" s="18">
        <f>Levels_MO_S2[[#This Row],[Средний]] / Levels_MO_S2[[#This Row],[Прошли]]</f>
        <v>0.8</v>
      </c>
      <c r="K50" s="19">
        <f>Levels_MO_S2[[#This Row],[Базовый]] / Levels_MO_S2[[#This Row],[Прошли]]</f>
        <v>0.17777777777777778</v>
      </c>
      <c r="L50" s="20">
        <f>Levels_MO_S2[[#This Row],[Ниже базового]] / Levels_MO_S2[[#This Row],[Прошли]]</f>
        <v>2.2222222222222223E-2</v>
      </c>
      <c r="M50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3.7777777777777777</v>
      </c>
      <c r="N50" s="21" t="e">
        <f>IF(Levels_MO_S2[[#This Row],[Общий уровень МО]] = "высокий", Levels_MO_S2[[#This Row],[Общая оценка МО (от 2 до 5)]], NA())</f>
        <v>#N/A</v>
      </c>
      <c r="O50" s="21">
        <f>IF(Levels_MO_S2[[#This Row],[Общий уровень МО]] = "средний", Levels_MO_S2[[#This Row],[Общая оценка МО (от 2 до 5)]], NA())</f>
        <v>3.7777777777777777</v>
      </c>
      <c r="P50" s="21" t="e">
        <f>IF(Levels_MO_S2[[#This Row],[Общий уровень МО]] = "базовый", Levels_MO_S2[[#This Row],[Общая оценка МО (от 2 до 5)]], NA())</f>
        <v>#N/A</v>
      </c>
      <c r="Q50" s="21" t="e">
        <f>IF(Levels_MO_S2[[#This Row],[Общий уровень МО]] = "ниже базового", Levels_MO_S2[[#This Row],[Общая оценка МО (от 2 до 5)]], NA())</f>
        <v>#N/A</v>
      </c>
      <c r="R50" s="69" t="str" cm="1">
        <f t="array" ref="R50">INDEX({"ниже базового","базовый","средний","высокий"}, ROUND(Levels_MO_S2[[#This Row],[Общая оценка МО (от 2 до 5)]], 0) - 1)</f>
        <v>средний</v>
      </c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</row>
    <row r="51" spans="1:31" x14ac:dyDescent="0.25">
      <c r="A51" s="3">
        <v>12</v>
      </c>
      <c r="B51" s="13">
        <f>COUNTIFS(No_Duplicates[МО], Levels_MO_S2[[#This Row],[Муниципалитет]], No_Duplicates[Здоровье], B$1)</f>
        <v>0</v>
      </c>
      <c r="C51" s="14">
        <f>COUNTIFS(No_Duplicates[МО], Levels_MO_S2[[#This Row],[Муниципалитет]], No_Duplicates[Здоровье], C$1)</f>
        <v>33</v>
      </c>
      <c r="D51" s="15">
        <f>COUNTIFS(No_Duplicates[МО], Levels_MO_S2[[#This Row],[Муниципалитет]], No_Duplicates[Здоровье], D$1)</f>
        <v>10</v>
      </c>
      <c r="E51" s="16">
        <f>COUNTIFS(No_Duplicates[МО], Levels_MO_S2[[#This Row],[Муниципалитет]], No_Duplicates[Здоровье], E$1)</f>
        <v>0</v>
      </c>
      <c r="F51" s="3" cm="1">
        <f t="array" ref="F51">ROW() - ROW(_xlfn.TAKE(Levels_MO_S2[], 1)) + 1</f>
        <v>50</v>
      </c>
      <c r="G51" s="1" t="s">
        <v>686</v>
      </c>
      <c r="H51" s="5">
        <f>SUM(Levels_MO_S2[[#This Row],[Высокий]:[Ниже базового]])</f>
        <v>43</v>
      </c>
      <c r="I51" s="17">
        <f>Levels_MO_S2[[#This Row],[Высокий]] / Levels_MO_S2[[#This Row],[Прошли]]</f>
        <v>0</v>
      </c>
      <c r="J51" s="18">
        <f>Levels_MO_S2[[#This Row],[Средний]] / Levels_MO_S2[[#This Row],[Прошли]]</f>
        <v>0.76744186046511631</v>
      </c>
      <c r="K51" s="19">
        <f>Levels_MO_S2[[#This Row],[Базовый]] / Levels_MO_S2[[#This Row],[Прошли]]</f>
        <v>0.23255813953488372</v>
      </c>
      <c r="L51" s="20">
        <f>Levels_MO_S2[[#This Row],[Ниже базового]] / Levels_MO_S2[[#This Row],[Прошли]]</f>
        <v>0</v>
      </c>
      <c r="M51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3.7674418604651163</v>
      </c>
      <c r="N51" s="21" t="e">
        <f>IF(Levels_MO_S2[[#This Row],[Общий уровень МО]] = "высокий", Levels_MO_S2[[#This Row],[Общая оценка МО (от 2 до 5)]], NA())</f>
        <v>#N/A</v>
      </c>
      <c r="O51" s="21">
        <f>IF(Levels_MO_S2[[#This Row],[Общий уровень МО]] = "средний", Levels_MO_S2[[#This Row],[Общая оценка МО (от 2 до 5)]], NA())</f>
        <v>3.7674418604651163</v>
      </c>
      <c r="P51" s="21" t="e">
        <f>IF(Levels_MO_S2[[#This Row],[Общий уровень МО]] = "базовый", Levels_MO_S2[[#This Row],[Общая оценка МО (от 2 до 5)]], NA())</f>
        <v>#N/A</v>
      </c>
      <c r="Q51" s="21" t="e">
        <f>IF(Levels_MO_S2[[#This Row],[Общий уровень МО]] = "ниже базового", Levels_MO_S2[[#This Row],[Общая оценка МО (от 2 до 5)]], NA())</f>
        <v>#N/A</v>
      </c>
      <c r="R51" s="69" t="str" cm="1">
        <f t="array" ref="R51">INDEX({"ниже базового","базовый","средний","высокий"}, ROUND(Levels_MO_S2[[#This Row],[Общая оценка МО (от 2 до 5)]], 0) - 1)</f>
        <v>средний</v>
      </c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</row>
    <row r="52" spans="1:31" x14ac:dyDescent="0.25">
      <c r="A52" s="3">
        <v>41</v>
      </c>
      <c r="B52" s="13">
        <f>COUNTIFS(No_Duplicates[МО], Levels_MO_S2[[#This Row],[Муниципалитет]], No_Duplicates[Здоровье], B$1)</f>
        <v>0</v>
      </c>
      <c r="C52" s="14">
        <f>COUNTIFS(No_Duplicates[МО], Levels_MO_S2[[#This Row],[Муниципалитет]], No_Duplicates[Здоровье], C$1)</f>
        <v>11</v>
      </c>
      <c r="D52" s="15">
        <f>COUNTIFS(No_Duplicates[МО], Levels_MO_S2[[#This Row],[Муниципалитет]], No_Duplicates[Здоровье], D$1)</f>
        <v>4</v>
      </c>
      <c r="E52" s="16">
        <f>COUNTIFS(No_Duplicates[МО], Levels_MO_S2[[#This Row],[Муниципалитет]], No_Duplicates[Здоровье], E$1)</f>
        <v>0</v>
      </c>
      <c r="F52" s="3" cm="1">
        <f t="array" ref="F52">ROW() - ROW(_xlfn.TAKE(Levels_MO_S2[], 1)) + 1</f>
        <v>51</v>
      </c>
      <c r="G52" s="1" t="s">
        <v>1120</v>
      </c>
      <c r="H52" s="5">
        <f>SUM(Levels_MO_S2[[#This Row],[Высокий]:[Ниже базового]])</f>
        <v>15</v>
      </c>
      <c r="I52" s="17">
        <f>Levels_MO_S2[[#This Row],[Высокий]] / Levels_MO_S2[[#This Row],[Прошли]]</f>
        <v>0</v>
      </c>
      <c r="J52" s="18">
        <f>Levels_MO_S2[[#This Row],[Средний]] / Levels_MO_S2[[#This Row],[Прошли]]</f>
        <v>0.73333333333333328</v>
      </c>
      <c r="K52" s="19">
        <f>Levels_MO_S2[[#This Row],[Базовый]] / Levels_MO_S2[[#This Row],[Прошли]]</f>
        <v>0.26666666666666666</v>
      </c>
      <c r="L52" s="20">
        <f>Levels_MO_S2[[#This Row],[Ниже базового]] / Levels_MO_S2[[#This Row],[Прошли]]</f>
        <v>0</v>
      </c>
      <c r="M52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3.7333333333333334</v>
      </c>
      <c r="N52" s="21" t="e">
        <f>IF(Levels_MO_S2[[#This Row],[Общий уровень МО]] = "высокий", Levels_MO_S2[[#This Row],[Общая оценка МО (от 2 до 5)]], NA())</f>
        <v>#N/A</v>
      </c>
      <c r="O52" s="21">
        <f>IF(Levels_MO_S2[[#This Row],[Общий уровень МО]] = "средний", Levels_MO_S2[[#This Row],[Общая оценка МО (от 2 до 5)]], NA())</f>
        <v>3.7333333333333334</v>
      </c>
      <c r="P52" s="21" t="e">
        <f>IF(Levels_MO_S2[[#This Row],[Общий уровень МО]] = "базовый", Levels_MO_S2[[#This Row],[Общая оценка МО (от 2 до 5)]], NA())</f>
        <v>#N/A</v>
      </c>
      <c r="Q52" s="21" t="e">
        <f>IF(Levels_MO_S2[[#This Row],[Общий уровень МО]] = "ниже базового", Levels_MO_S2[[#This Row],[Общая оценка МО (от 2 до 5)]], NA())</f>
        <v>#N/A</v>
      </c>
      <c r="R52" s="69" t="str" cm="1">
        <f t="array" ref="R52">INDEX({"ниже базового","базовый","средний","высокий"}, ROUND(Levels_MO_S2[[#This Row],[Общая оценка МО (от 2 до 5)]], 0) - 1)</f>
        <v>средний</v>
      </c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</row>
    <row r="53" spans="1:31" x14ac:dyDescent="0.25">
      <c r="A53" s="3">
        <v>31</v>
      </c>
      <c r="B53" s="13">
        <f>COUNTIFS(No_Duplicates[МО], Levels_MO_S2[[#This Row],[Муниципалитет]], No_Duplicates[Здоровье], B$1)</f>
        <v>2</v>
      </c>
      <c r="C53" s="14">
        <f>COUNTIFS(No_Duplicates[МО], Levels_MO_S2[[#This Row],[Муниципалитет]], No_Duplicates[Здоровье], C$1)</f>
        <v>21</v>
      </c>
      <c r="D53" s="15">
        <f>COUNTIFS(No_Duplicates[МО], Levels_MO_S2[[#This Row],[Муниципалитет]], No_Duplicates[Здоровье], D$1)</f>
        <v>15</v>
      </c>
      <c r="E53" s="16">
        <f>COUNTIFS(No_Duplicates[МО], Levels_MO_S2[[#This Row],[Муниципалитет]], No_Duplicates[Здоровье], E$1)</f>
        <v>1</v>
      </c>
      <c r="F53" s="3" cm="1">
        <f t="array" ref="F53">ROW() - ROW(_xlfn.TAKE(Levels_MO_S2[], 1)) + 1</f>
        <v>52</v>
      </c>
      <c r="G53" s="1" t="s">
        <v>1413</v>
      </c>
      <c r="H53" s="5">
        <f>SUM(Levels_MO_S2[[#This Row],[Высокий]:[Ниже базового]])</f>
        <v>39</v>
      </c>
      <c r="I53" s="17">
        <f>Levels_MO_S2[[#This Row],[Высокий]] / Levels_MO_S2[[#This Row],[Прошли]]</f>
        <v>5.128205128205128E-2</v>
      </c>
      <c r="J53" s="18">
        <f>Levels_MO_S2[[#This Row],[Средний]] / Levels_MO_S2[[#This Row],[Прошли]]</f>
        <v>0.53846153846153844</v>
      </c>
      <c r="K53" s="19">
        <f>Levels_MO_S2[[#This Row],[Базовый]] / Levels_MO_S2[[#This Row],[Прошли]]</f>
        <v>0.38461538461538464</v>
      </c>
      <c r="L53" s="20">
        <f>Levels_MO_S2[[#This Row],[Ниже базового]] / Levels_MO_S2[[#This Row],[Прошли]]</f>
        <v>2.564102564102564E-2</v>
      </c>
      <c r="M53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3.6153846153846154</v>
      </c>
      <c r="N53" s="21" t="e">
        <f>IF(Levels_MO_S2[[#This Row],[Общий уровень МО]] = "высокий", Levels_MO_S2[[#This Row],[Общая оценка МО (от 2 до 5)]], NA())</f>
        <v>#N/A</v>
      </c>
      <c r="O53" s="21">
        <f>IF(Levels_MO_S2[[#This Row],[Общий уровень МО]] = "средний", Levels_MO_S2[[#This Row],[Общая оценка МО (от 2 до 5)]], NA())</f>
        <v>3.6153846153846154</v>
      </c>
      <c r="P53" s="21" t="e">
        <f>IF(Levels_MO_S2[[#This Row],[Общий уровень МО]] = "базовый", Levels_MO_S2[[#This Row],[Общая оценка МО (от 2 до 5)]], NA())</f>
        <v>#N/A</v>
      </c>
      <c r="Q53" s="21" t="e">
        <f>IF(Levels_MO_S2[[#This Row],[Общий уровень МО]] = "ниже базового", Levels_MO_S2[[#This Row],[Общая оценка МО (от 2 до 5)]], NA())</f>
        <v>#N/A</v>
      </c>
      <c r="R53" s="69" t="str" cm="1">
        <f t="array" ref="R53">INDEX({"ниже базового","базовый","средний","высокий"}, ROUND(Levels_MO_S2[[#This Row],[Общая оценка МО (от 2 до 5)]], 0) - 1)</f>
        <v>средний</v>
      </c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</row>
    <row r="54" spans="1:31" x14ac:dyDescent="0.25">
      <c r="A54" s="3">
        <v>33</v>
      </c>
      <c r="B54" s="13">
        <f>COUNTIFS(No_Duplicates[МО], Levels_MO_S2[[#This Row],[Муниципалитет]], No_Duplicates[Здоровье], B$1)</f>
        <v>1</v>
      </c>
      <c r="C54" s="14">
        <f>COUNTIFS(No_Duplicates[МО], Levels_MO_S2[[#This Row],[Муниципалитет]], No_Duplicates[Здоровье], C$1)</f>
        <v>13</v>
      </c>
      <c r="D54" s="15">
        <f>COUNTIFS(No_Duplicates[МО], Levels_MO_S2[[#This Row],[Муниципалитет]], No_Duplicates[Здоровье], D$1)</f>
        <v>5</v>
      </c>
      <c r="E54" s="16">
        <f>COUNTIFS(No_Duplicates[МО], Levels_MO_S2[[#This Row],[Муниципалитет]], No_Duplicates[Здоровье], E$1)</f>
        <v>4</v>
      </c>
      <c r="F54" s="3" cm="1">
        <f t="array" ref="F54">ROW() - ROW(_xlfn.TAKE(Levels_MO_S2[], 1)) + 1</f>
        <v>53</v>
      </c>
      <c r="G54" s="1" t="s">
        <v>755</v>
      </c>
      <c r="H54" s="5">
        <f>SUM(Levels_MO_S2[[#This Row],[Высокий]:[Ниже базового]])</f>
        <v>23</v>
      </c>
      <c r="I54" s="17">
        <f>Levels_MO_S2[[#This Row],[Высокий]] / Levels_MO_S2[[#This Row],[Прошли]]</f>
        <v>4.3478260869565216E-2</v>
      </c>
      <c r="J54" s="18">
        <f>Levels_MO_S2[[#This Row],[Средний]] / Levels_MO_S2[[#This Row],[Прошли]]</f>
        <v>0.56521739130434778</v>
      </c>
      <c r="K54" s="19">
        <f>Levels_MO_S2[[#This Row],[Базовый]] / Levels_MO_S2[[#This Row],[Прошли]]</f>
        <v>0.21739130434782608</v>
      </c>
      <c r="L54" s="20">
        <f>Levels_MO_S2[[#This Row],[Ниже базового]] / Levels_MO_S2[[#This Row],[Прошли]]</f>
        <v>0.17391304347826086</v>
      </c>
      <c r="M54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3.4782608695652173</v>
      </c>
      <c r="N54" s="21" t="e">
        <f>IF(Levels_MO_S2[[#This Row],[Общий уровень МО]] = "высокий", Levels_MO_S2[[#This Row],[Общая оценка МО (от 2 до 5)]], NA())</f>
        <v>#N/A</v>
      </c>
      <c r="O54" s="21" t="e">
        <f>IF(Levels_MO_S2[[#This Row],[Общий уровень МО]] = "средний", Levels_MO_S2[[#This Row],[Общая оценка МО (от 2 до 5)]], NA())</f>
        <v>#N/A</v>
      </c>
      <c r="P54" s="21">
        <f>IF(Levels_MO_S2[[#This Row],[Общий уровень МО]] = "базовый", Levels_MO_S2[[#This Row],[Общая оценка МО (от 2 до 5)]], NA())</f>
        <v>3.4782608695652173</v>
      </c>
      <c r="Q54" s="21" t="e">
        <f>IF(Levels_MO_S2[[#This Row],[Общий уровень МО]] = "ниже базового", Levels_MO_S2[[#This Row],[Общая оценка МО (от 2 до 5)]], NA())</f>
        <v>#N/A</v>
      </c>
      <c r="R54" s="69" t="str" cm="1">
        <f t="array" ref="R54">INDEX({"ниже базового","базовый","средний","высокий"}, ROUND(Levels_MO_S2[[#This Row],[Общая оценка МО (от 2 до 5)]], 0) - 1)</f>
        <v>базовый</v>
      </c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</row>
    <row r="55" spans="1:31" x14ac:dyDescent="0.25">
      <c r="A55" s="3">
        <v>44</v>
      </c>
      <c r="B55" s="13">
        <f>COUNTIFS(No_Duplicates[МО], Levels_MO_S2[[#This Row],[Муниципалитет]], No_Duplicates[Здоровье], B$1)</f>
        <v>0</v>
      </c>
      <c r="C55" s="14">
        <f>COUNTIFS(No_Duplicates[МО], Levels_MO_S2[[#This Row],[Муниципалитет]], No_Duplicates[Здоровье], C$1)</f>
        <v>12</v>
      </c>
      <c r="D55" s="15">
        <f>COUNTIFS(No_Duplicates[МО], Levels_MO_S2[[#This Row],[Муниципалитет]], No_Duplicates[Здоровье], D$1)</f>
        <v>10</v>
      </c>
      <c r="E55" s="16">
        <f>COUNTIFS(No_Duplicates[МО], Levels_MO_S2[[#This Row],[Муниципалитет]], No_Duplicates[Здоровье], E$1)</f>
        <v>4</v>
      </c>
      <c r="F55" s="3" cm="1">
        <f t="array" ref="F55">ROW() - ROW(_xlfn.TAKE(Levels_MO_S2[], 1)) + 1</f>
        <v>54</v>
      </c>
      <c r="G55" s="1" t="s">
        <v>1093</v>
      </c>
      <c r="H55" s="5">
        <f>SUM(Levels_MO_S2[[#This Row],[Высокий]:[Ниже базового]])</f>
        <v>26</v>
      </c>
      <c r="I55" s="17">
        <f>Levels_MO_S2[[#This Row],[Высокий]] / Levels_MO_S2[[#This Row],[Прошли]]</f>
        <v>0</v>
      </c>
      <c r="J55" s="18">
        <f>Levels_MO_S2[[#This Row],[Средний]] / Levels_MO_S2[[#This Row],[Прошли]]</f>
        <v>0.46153846153846156</v>
      </c>
      <c r="K55" s="19">
        <f>Levels_MO_S2[[#This Row],[Базовый]] / Levels_MO_S2[[#This Row],[Прошли]]</f>
        <v>0.38461538461538464</v>
      </c>
      <c r="L55" s="20">
        <f>Levels_MO_S2[[#This Row],[Ниже базового]] / Levels_MO_S2[[#This Row],[Прошли]]</f>
        <v>0.15384615384615385</v>
      </c>
      <c r="M55" s="21">
        <f>(5 * Levels_MO_S2[[#This Row],[Высокий]] + 4 * Levels_MO_S2[[#This Row],[Средний]] + 3 * Levels_MO_S2[[#This Row],[Базовый]] + 2 * Levels_MO_S2[[#This Row],[Ниже базового]]) / Levels_MO_S2[[#This Row],[Прошли]]</f>
        <v>3.3076923076923075</v>
      </c>
      <c r="N55" s="21" t="e">
        <f>IF(Levels_MO_S2[[#This Row],[Общий уровень МО]] = "высокий", Levels_MO_S2[[#This Row],[Общая оценка МО (от 2 до 5)]], NA())</f>
        <v>#N/A</v>
      </c>
      <c r="O55" s="21" t="e">
        <f>IF(Levels_MO_S2[[#This Row],[Общий уровень МО]] = "средний", Levels_MO_S2[[#This Row],[Общая оценка МО (от 2 до 5)]], NA())</f>
        <v>#N/A</v>
      </c>
      <c r="P55" s="21">
        <f>IF(Levels_MO_S2[[#This Row],[Общий уровень МО]] = "базовый", Levels_MO_S2[[#This Row],[Общая оценка МО (от 2 до 5)]], NA())</f>
        <v>3.3076923076923075</v>
      </c>
      <c r="Q55" s="21" t="e">
        <f>IF(Levels_MO_S2[[#This Row],[Общий уровень МО]] = "ниже базового", Levels_MO_S2[[#This Row],[Общая оценка МО (от 2 до 5)]], NA())</f>
        <v>#N/A</v>
      </c>
      <c r="R55" s="69" t="str" cm="1">
        <f t="array" ref="R55">INDEX({"ниже базового","базовый","средний","высокий"}, ROUND(Levels_MO_S2[[#This Row],[Общая оценка МО (от 2 до 5)]], 0) - 1)</f>
        <v>базовый</v>
      </c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</row>
    <row r="56" spans="1:31" x14ac:dyDescent="0.25">
      <c r="A56" s="3"/>
      <c r="B56" s="22">
        <f>SUM(Levels_MO_S2[Высокий])</f>
        <v>125</v>
      </c>
      <c r="C56" s="23">
        <f>SUM(Levels_MO_S2[Средний])</f>
        <v>1073</v>
      </c>
      <c r="D56" s="24">
        <f>SUM(Levels_MO_S2[Базовый])</f>
        <v>139</v>
      </c>
      <c r="E56" s="25">
        <f>SUM(Levels_MO_S2[Ниже базового])</f>
        <v>12</v>
      </c>
      <c r="F56" s="27"/>
      <c r="G56" s="27" t="s">
        <v>1466</v>
      </c>
      <c r="H56" s="26">
        <f>SUM(Levels_MO_S2[Прошли])</f>
        <v>1349</v>
      </c>
      <c r="I56" s="28">
        <f>Levels_MO_S2[[#Totals],[Высокий]] / Levels_MO_S2[[#Totals],[Прошли]]</f>
        <v>9.2661230541141587E-2</v>
      </c>
      <c r="J56" s="29">
        <f>Levels_MO_S2[[#Totals],[Средний]] / Levels_MO_S2[[#Totals],[Прошли]]</f>
        <v>0.79540400296515934</v>
      </c>
      <c r="K56" s="30">
        <f>Levels_MO_S2[[#Totals],[Базовый]] / Levels_MO_S2[[#Totals],[Прошли]]</f>
        <v>0.10303928836174944</v>
      </c>
      <c r="L56" s="31">
        <f>Levels_MO_S2[[#Totals],[Ниже базового]] / Levels_MO_S2[[#Totals],[Прошли]]</f>
        <v>8.8954781319495919E-3</v>
      </c>
      <c r="M56" s="21">
        <f>(5 * Levels_MO_S2[[#Totals],[Высокий]] + 4 * Levels_MO_S2[[#Totals],[Средний]] + 3 * Levels_MO_S2[[#Totals],[Базовый]] + 2 * Levels_MO_S2[[#Totals],[Ниже базового]]) / Levels_MO_S2[[#Totals],[Прошли]]</f>
        <v>3.971830985915493</v>
      </c>
      <c r="N56" s="21"/>
      <c r="O56" s="21"/>
      <c r="P56" s="21"/>
      <c r="Q56" s="21"/>
      <c r="R56" s="69" t="str" cm="1">
        <f t="array" ref="R56">INDEX({"ниже базового","базовый","средний","высокий"}, ROUND(Levels_MO_S2[[#Totals],[Общая оценка МО (от 2 до 5)]], 0) - 1)</f>
        <v>средний</v>
      </c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</row>
  </sheetData>
  <conditionalFormatting sqref="R2:R56">
    <cfRule type="cellIs" dxfId="207" priority="1" operator="equal">
      <formula>"Высокий"</formula>
    </cfRule>
    <cfRule type="cellIs" dxfId="206" priority="2" operator="equal">
      <formula>"Средний"</formula>
    </cfRule>
    <cfRule type="cellIs" dxfId="205" priority="3" operator="equal">
      <formula>"Базовый"</formula>
    </cfRule>
    <cfRule type="cellIs" dxfId="204" priority="4" operator="equal">
      <formula>"Ниже базового"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580FA-8378-4AAA-8CA4-E6833CD2537B}">
  <dimension ref="A1:BG56"/>
  <sheetViews>
    <sheetView workbookViewId="0">
      <selection activeCell="E2" sqref="E2"/>
    </sheetView>
  </sheetViews>
  <sheetFormatPr defaultRowHeight="15" outlineLevelCol="1" x14ac:dyDescent="0.25"/>
  <cols>
    <col min="1" max="1" width="4" customWidth="1"/>
    <col min="2" max="2" width="9.28515625" bestFit="1" customWidth="1"/>
    <col min="3" max="4" width="9.140625" bestFit="1" customWidth="1"/>
    <col min="5" max="5" width="10" customWidth="1"/>
    <col min="6" max="6" width="4.140625" customWidth="1"/>
    <col min="7" max="7" width="22.5703125" bestFit="1" customWidth="1"/>
    <col min="8" max="8" width="8.42578125" bestFit="1" customWidth="1"/>
    <col min="9" max="9" width="9.28515625" customWidth="1"/>
    <col min="10" max="11" width="9.140625" customWidth="1"/>
    <col min="12" max="12" width="10" customWidth="1"/>
    <col min="13" max="13" width="11" bestFit="1" customWidth="1"/>
    <col min="14" max="14" width="11" hidden="1" customWidth="1" outlineLevel="1"/>
    <col min="15" max="16" width="9.42578125" hidden="1" customWidth="1" outlineLevel="1"/>
    <col min="17" max="17" width="12.42578125" hidden="1" customWidth="1" outlineLevel="1"/>
    <col min="18" max="18" width="13.28515625" bestFit="1" customWidth="1" collapsed="1"/>
    <col min="19" max="31" width="9.7109375" customWidth="1"/>
    <col min="32" max="32" width="17.85546875" bestFit="1" customWidth="1"/>
    <col min="33" max="33" width="9.42578125" bestFit="1" customWidth="1"/>
    <col min="34" max="34" width="11.42578125" bestFit="1" customWidth="1"/>
    <col min="36" max="36" width="17.7109375" bestFit="1" customWidth="1"/>
    <col min="37" max="37" width="11.28515625" customWidth="1"/>
    <col min="38" max="38" width="13" bestFit="1" customWidth="1"/>
  </cols>
  <sheetData>
    <row r="1" spans="1:59" ht="45.75" customHeight="1" x14ac:dyDescent="0.25">
      <c r="A1" s="5" t="s">
        <v>9</v>
      </c>
      <c r="B1" s="8" t="s">
        <v>6</v>
      </c>
      <c r="C1" s="9" t="s">
        <v>5</v>
      </c>
      <c r="D1" s="10" t="s">
        <v>8</v>
      </c>
      <c r="E1" s="11" t="s">
        <v>7</v>
      </c>
      <c r="F1" s="5" t="s">
        <v>1460</v>
      </c>
      <c r="G1" s="5" t="s">
        <v>1461</v>
      </c>
      <c r="H1" s="5" t="s">
        <v>1462</v>
      </c>
      <c r="I1" s="8" t="s">
        <v>1507</v>
      </c>
      <c r="J1" s="9" t="s">
        <v>1470</v>
      </c>
      <c r="K1" s="10" t="s">
        <v>1471</v>
      </c>
      <c r="L1" s="12" t="s">
        <v>1463</v>
      </c>
      <c r="M1" s="2" t="s">
        <v>1464</v>
      </c>
      <c r="N1" s="2" t="s">
        <v>1510</v>
      </c>
      <c r="O1" s="2" t="s">
        <v>1508</v>
      </c>
      <c r="P1" s="2" t="s">
        <v>1509</v>
      </c>
      <c r="Q1" s="2" t="s">
        <v>1472</v>
      </c>
      <c r="R1" s="2" t="s">
        <v>1465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BG1" t="s">
        <v>1467</v>
      </c>
    </row>
    <row r="2" spans="1:59" x14ac:dyDescent="0.25">
      <c r="A2" s="3">
        <v>16</v>
      </c>
      <c r="B2" s="13">
        <f>COUNTIFS(No_Duplicates[МО], Levels_MO_S3[[#This Row],[Муниципалитет]], No_Duplicates[Творчество], B$1)</f>
        <v>5</v>
      </c>
      <c r="C2" s="14">
        <f>COUNTIFS(No_Duplicates[МО], Levels_MO_S3[[#This Row],[Муниципалитет]], No_Duplicates[Творчество], C$1)</f>
        <v>1</v>
      </c>
      <c r="D2" s="15">
        <f>COUNTIFS(No_Duplicates[МО], Levels_MO_S3[[#This Row],[Муниципалитет]], No_Duplicates[Творчество], D$1)</f>
        <v>1</v>
      </c>
      <c r="E2" s="16">
        <f>COUNTIFS(No_Duplicates[МО], Levels_MO_S3[[#This Row],[Муниципалитет]], No_Duplicates[Творчество], E$1)</f>
        <v>0</v>
      </c>
      <c r="F2" s="3" cm="1">
        <f t="array" ref="F2">ROW() - ROW(_xlfn.TAKE(Levels_MO_S3[], 1)) + 1</f>
        <v>1</v>
      </c>
      <c r="G2" s="1" t="s">
        <v>132</v>
      </c>
      <c r="H2" s="5">
        <f>SUM(Levels_MO_S3[[#This Row],[Высокий]:[Ниже базового]])</f>
        <v>7</v>
      </c>
      <c r="I2" s="17">
        <f>Levels_MO_S3[[#This Row],[Высокий]] / Levels_MO_S3[[#This Row],[Прошли]]</f>
        <v>0.7142857142857143</v>
      </c>
      <c r="J2" s="18">
        <f>Levels_MO_S3[[#This Row],[Средний]] / Levels_MO_S3[[#This Row],[Прошли]]</f>
        <v>0.14285714285714285</v>
      </c>
      <c r="K2" s="19">
        <f>Levels_MO_S3[[#This Row],[Базовый]] / Levels_MO_S3[[#This Row],[Прошли]]</f>
        <v>0.14285714285714285</v>
      </c>
      <c r="L2" s="20">
        <f>Levels_MO_S3[[#This Row],[Ниже базового]] / Levels_MO_S3[[#This Row],[Прошли]]</f>
        <v>0</v>
      </c>
      <c r="M2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4.5714285714285712</v>
      </c>
      <c r="N2" s="21">
        <f>IF(Levels_MO_S3[[#This Row],[Общий уровень МО]] = "высокий", Levels_MO_S3[[#This Row],[Общая оценка МО (от 2 до 5)]], NA())</f>
        <v>4.5714285714285712</v>
      </c>
      <c r="O2" s="21" t="e">
        <f>IF(Levels_MO_S3[[#This Row],[Общий уровень МО]] = "средний", Levels_MO_S3[[#This Row],[Общая оценка МО (от 2 до 5)]], NA())</f>
        <v>#N/A</v>
      </c>
      <c r="P2" s="21" t="e">
        <f>IF(Levels_MO_S3[[#This Row],[Общий уровень МО]] = "базовый", Levels_MO_S3[[#This Row],[Общая оценка МО (от 2 до 5)]], NA())</f>
        <v>#N/A</v>
      </c>
      <c r="Q2" s="21" t="e">
        <f>IF(Levels_MO_S3[[#This Row],[Общий уровень МО]] = "ниже базового", Levels_MO_S3[[#This Row],[Общая оценка МО (от 2 до 5)]], NA())</f>
        <v>#N/A</v>
      </c>
      <c r="R2" s="69" t="str" cm="1">
        <f t="array" ref="R2">INDEX({"ниже базового","базовый","средний","высокий"}, ROUND(Levels_MO_S3[[#This Row],[Общая оценка МО (от 2 до 5)]], 0) - 1)</f>
        <v>высокий</v>
      </c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1:59" x14ac:dyDescent="0.25">
      <c r="A3" s="3">
        <v>4</v>
      </c>
      <c r="B3" s="13">
        <f>COUNTIFS(No_Duplicates[МО], Levels_MO_S3[[#This Row],[Муниципалитет]], No_Duplicates[Творчество], B$1)</f>
        <v>10</v>
      </c>
      <c r="C3" s="14">
        <f>COUNTIFS(No_Duplicates[МО], Levels_MO_S3[[#This Row],[Муниципалитет]], No_Duplicates[Творчество], C$1)</f>
        <v>5</v>
      </c>
      <c r="D3" s="15">
        <f>COUNTIFS(No_Duplicates[МО], Levels_MO_S3[[#This Row],[Муниципалитет]], No_Duplicates[Творчество], D$1)</f>
        <v>0</v>
      </c>
      <c r="E3" s="16">
        <f>COUNTIFS(No_Duplicates[МО], Levels_MO_S3[[#This Row],[Муниципалитет]], No_Duplicates[Творчество], E$1)</f>
        <v>1</v>
      </c>
      <c r="F3" s="3" cm="1">
        <f t="array" ref="F3">ROW() - ROW(_xlfn.TAKE(Levels_MO_S3[], 1)) + 1</f>
        <v>2</v>
      </c>
      <c r="G3" s="1" t="s">
        <v>892</v>
      </c>
      <c r="H3" s="5">
        <f>SUM(Levels_MO_S3[[#This Row],[Высокий]:[Ниже базового]])</f>
        <v>16</v>
      </c>
      <c r="I3" s="17">
        <f>Levels_MO_S3[[#This Row],[Высокий]] / Levels_MO_S3[[#This Row],[Прошли]]</f>
        <v>0.625</v>
      </c>
      <c r="J3" s="18">
        <f>Levels_MO_S3[[#This Row],[Средний]] / Levels_MO_S3[[#This Row],[Прошли]]</f>
        <v>0.3125</v>
      </c>
      <c r="K3" s="19">
        <f>Levels_MO_S3[[#This Row],[Базовый]] / Levels_MO_S3[[#This Row],[Прошли]]</f>
        <v>0</v>
      </c>
      <c r="L3" s="20">
        <f>Levels_MO_S3[[#This Row],[Ниже базового]] / Levels_MO_S3[[#This Row],[Прошли]]</f>
        <v>6.25E-2</v>
      </c>
      <c r="M3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4.5</v>
      </c>
      <c r="N3" s="21">
        <f>IF(Levels_MO_S3[[#This Row],[Общий уровень МО]] = "высокий", Levels_MO_S3[[#This Row],[Общая оценка МО (от 2 до 5)]], NA())</f>
        <v>4.5</v>
      </c>
      <c r="O3" s="21" t="e">
        <f>IF(Levels_MO_S3[[#This Row],[Общий уровень МО]] = "средний", Levels_MO_S3[[#This Row],[Общая оценка МО (от 2 до 5)]], NA())</f>
        <v>#N/A</v>
      </c>
      <c r="P3" s="21" t="e">
        <f>IF(Levels_MO_S3[[#This Row],[Общий уровень МО]] = "базовый", Levels_MO_S3[[#This Row],[Общая оценка МО (от 2 до 5)]], NA())</f>
        <v>#N/A</v>
      </c>
      <c r="Q3" s="21" t="e">
        <f>IF(Levels_MO_S3[[#This Row],[Общий уровень МО]] = "ниже базового", Levels_MO_S3[[#This Row],[Общая оценка МО (от 2 до 5)]], NA())</f>
        <v>#N/A</v>
      </c>
      <c r="R3" s="69" t="str" cm="1">
        <f t="array" ref="R3">INDEX({"ниже базового","базовый","средний","высокий"}, ROUND(Levels_MO_S3[[#This Row],[Общая оценка МО (от 2 до 5)]], 0) - 1)</f>
        <v>высокий</v>
      </c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</row>
    <row r="4" spans="1:59" x14ac:dyDescent="0.25">
      <c r="A4" s="3">
        <v>20</v>
      </c>
      <c r="B4" s="13">
        <f>COUNTIFS(No_Duplicates[МО], Levels_MO_S3[[#This Row],[Муниципалитет]], No_Duplicates[Творчество], B$1)</f>
        <v>9</v>
      </c>
      <c r="C4" s="14">
        <f>COUNTIFS(No_Duplicates[МО], Levels_MO_S3[[#This Row],[Муниципалитет]], No_Duplicates[Творчество], C$1)</f>
        <v>14</v>
      </c>
      <c r="D4" s="15">
        <f>COUNTIFS(No_Duplicates[МО], Levels_MO_S3[[#This Row],[Муниципалитет]], No_Duplicates[Творчество], D$1)</f>
        <v>0</v>
      </c>
      <c r="E4" s="16">
        <f>COUNTIFS(No_Duplicates[МО], Levels_MO_S3[[#This Row],[Муниципалитет]], No_Duplicates[Творчество], E$1)</f>
        <v>0</v>
      </c>
      <c r="F4" s="3" cm="1">
        <f t="array" ref="F4">ROW() - ROW(_xlfn.TAKE(Levels_MO_S3[], 1)) + 1</f>
        <v>3</v>
      </c>
      <c r="G4" s="1" t="s">
        <v>662</v>
      </c>
      <c r="H4" s="5">
        <f>SUM(Levels_MO_S3[[#This Row],[Высокий]:[Ниже базового]])</f>
        <v>23</v>
      </c>
      <c r="I4" s="17">
        <f>Levels_MO_S3[[#This Row],[Высокий]] / Levels_MO_S3[[#This Row],[Прошли]]</f>
        <v>0.39130434782608697</v>
      </c>
      <c r="J4" s="18">
        <f>Levels_MO_S3[[#This Row],[Средний]] / Levels_MO_S3[[#This Row],[Прошли]]</f>
        <v>0.60869565217391308</v>
      </c>
      <c r="K4" s="19">
        <f>Levels_MO_S3[[#This Row],[Базовый]] / Levels_MO_S3[[#This Row],[Прошли]]</f>
        <v>0</v>
      </c>
      <c r="L4" s="20">
        <f>Levels_MO_S3[[#This Row],[Ниже базового]] / Levels_MO_S3[[#This Row],[Прошли]]</f>
        <v>0</v>
      </c>
      <c r="M4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4.3913043478260869</v>
      </c>
      <c r="N4" s="21" t="e">
        <f>IF(Levels_MO_S3[[#This Row],[Общий уровень МО]] = "высокий", Levels_MO_S3[[#This Row],[Общая оценка МО (от 2 до 5)]], NA())</f>
        <v>#N/A</v>
      </c>
      <c r="O4" s="21">
        <f>IF(Levels_MO_S3[[#This Row],[Общий уровень МО]] = "средний", Levels_MO_S3[[#This Row],[Общая оценка МО (от 2 до 5)]], NA())</f>
        <v>4.3913043478260869</v>
      </c>
      <c r="P4" s="21" t="e">
        <f>IF(Levels_MO_S3[[#This Row],[Общий уровень МО]] = "базовый", Levels_MO_S3[[#This Row],[Общая оценка МО (от 2 до 5)]], NA())</f>
        <v>#N/A</v>
      </c>
      <c r="Q4" s="21" t="e">
        <f>IF(Levels_MO_S3[[#This Row],[Общий уровень МО]] = "ниже базового", Levels_MO_S3[[#This Row],[Общая оценка МО (от 2 до 5)]], NA())</f>
        <v>#N/A</v>
      </c>
      <c r="R4" s="69" t="str" cm="1">
        <f t="array" ref="R4">INDEX({"ниже базового","базовый","средний","высокий"}, ROUND(Levels_MO_S3[[#This Row],[Общая оценка МО (от 2 до 5)]], 0) - 1)</f>
        <v>средний</v>
      </c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</row>
    <row r="5" spans="1:59" x14ac:dyDescent="0.25">
      <c r="A5" s="3">
        <v>53</v>
      </c>
      <c r="B5" s="13">
        <f>COUNTIFS(No_Duplicates[МО], Levels_MO_S3[[#This Row],[Муниципалитет]], No_Duplicates[Творчество], B$1)</f>
        <v>3</v>
      </c>
      <c r="C5" s="14">
        <f>COUNTIFS(No_Duplicates[МО], Levels_MO_S3[[#This Row],[Муниципалитет]], No_Duplicates[Творчество], C$1)</f>
        <v>5</v>
      </c>
      <c r="D5" s="15">
        <f>COUNTIFS(No_Duplicates[МО], Levels_MO_S3[[#This Row],[Муниципалитет]], No_Duplicates[Творчество], D$1)</f>
        <v>0</v>
      </c>
      <c r="E5" s="16">
        <f>COUNTIFS(No_Duplicates[МО], Levels_MO_S3[[#This Row],[Муниципалитет]], No_Duplicates[Творчество], E$1)</f>
        <v>0</v>
      </c>
      <c r="F5" s="3" cm="1">
        <f t="array" ref="F5">ROW() - ROW(_xlfn.TAKE(Levels_MO_S3[], 1)) + 1</f>
        <v>4</v>
      </c>
      <c r="G5" s="1" t="s">
        <v>278</v>
      </c>
      <c r="H5" s="5">
        <f>SUM(Levels_MO_S3[[#This Row],[Высокий]:[Ниже базового]])</f>
        <v>8</v>
      </c>
      <c r="I5" s="17">
        <f>Levels_MO_S3[[#This Row],[Высокий]] / Levels_MO_S3[[#This Row],[Прошли]]</f>
        <v>0.375</v>
      </c>
      <c r="J5" s="18">
        <f>Levels_MO_S3[[#This Row],[Средний]] / Levels_MO_S3[[#This Row],[Прошли]]</f>
        <v>0.625</v>
      </c>
      <c r="K5" s="19">
        <f>Levels_MO_S3[[#This Row],[Базовый]] / Levels_MO_S3[[#This Row],[Прошли]]</f>
        <v>0</v>
      </c>
      <c r="L5" s="20">
        <f>Levels_MO_S3[[#This Row],[Ниже базового]] / Levels_MO_S3[[#This Row],[Прошли]]</f>
        <v>0</v>
      </c>
      <c r="M5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4.375</v>
      </c>
      <c r="N5" s="21" t="e">
        <f>IF(Levels_MO_S3[[#This Row],[Общий уровень МО]] = "высокий", Levels_MO_S3[[#This Row],[Общая оценка МО (от 2 до 5)]], NA())</f>
        <v>#N/A</v>
      </c>
      <c r="O5" s="21">
        <f>IF(Levels_MO_S3[[#This Row],[Общий уровень МО]] = "средний", Levels_MO_S3[[#This Row],[Общая оценка МО (от 2 до 5)]], NA())</f>
        <v>4.375</v>
      </c>
      <c r="P5" s="21" t="e">
        <f>IF(Levels_MO_S3[[#This Row],[Общий уровень МО]] = "базовый", Levels_MO_S3[[#This Row],[Общая оценка МО (от 2 до 5)]], NA())</f>
        <v>#N/A</v>
      </c>
      <c r="Q5" s="21" t="e">
        <f>IF(Levels_MO_S3[[#This Row],[Общий уровень МО]] = "ниже базового", Levels_MO_S3[[#This Row],[Общая оценка МО (от 2 до 5)]], NA())</f>
        <v>#N/A</v>
      </c>
      <c r="R5" s="69" t="str" cm="1">
        <f t="array" ref="R5">INDEX({"ниже базового","базовый","средний","высокий"}, ROUND(Levels_MO_S3[[#This Row],[Общая оценка МО (от 2 до 5)]], 0) - 1)</f>
        <v>средний</v>
      </c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</row>
    <row r="6" spans="1:59" x14ac:dyDescent="0.25">
      <c r="A6" s="3">
        <v>14</v>
      </c>
      <c r="B6" s="13">
        <f>COUNTIFS(No_Duplicates[МО], Levels_MO_S3[[#This Row],[Муниципалитет]], No_Duplicates[Творчество], B$1)</f>
        <v>3</v>
      </c>
      <c r="C6" s="14">
        <f>COUNTIFS(No_Duplicates[МО], Levels_MO_S3[[#This Row],[Муниципалитет]], No_Duplicates[Творчество], C$1)</f>
        <v>5</v>
      </c>
      <c r="D6" s="15">
        <f>COUNTIFS(No_Duplicates[МО], Levels_MO_S3[[#This Row],[Муниципалитет]], No_Duplicates[Творчество], D$1)</f>
        <v>0</v>
      </c>
      <c r="E6" s="16">
        <f>COUNTIFS(No_Duplicates[МО], Levels_MO_S3[[#This Row],[Муниципалитет]], No_Duplicates[Творчество], E$1)</f>
        <v>0</v>
      </c>
      <c r="F6" s="3" cm="1">
        <f t="array" ref="F6">ROW() - ROW(_xlfn.TAKE(Levels_MO_S3[], 1)) + 1</f>
        <v>5</v>
      </c>
      <c r="G6" s="1" t="s">
        <v>252</v>
      </c>
      <c r="H6" s="5">
        <f>SUM(Levels_MO_S3[[#This Row],[Высокий]:[Ниже базового]])</f>
        <v>8</v>
      </c>
      <c r="I6" s="17">
        <f>Levels_MO_S3[[#This Row],[Высокий]] / Levels_MO_S3[[#This Row],[Прошли]]</f>
        <v>0.375</v>
      </c>
      <c r="J6" s="18">
        <f>Levels_MO_S3[[#This Row],[Средний]] / Levels_MO_S3[[#This Row],[Прошли]]</f>
        <v>0.625</v>
      </c>
      <c r="K6" s="19">
        <f>Levels_MO_S3[[#This Row],[Базовый]] / Levels_MO_S3[[#This Row],[Прошли]]</f>
        <v>0</v>
      </c>
      <c r="L6" s="20">
        <f>Levels_MO_S3[[#This Row],[Ниже базового]] / Levels_MO_S3[[#This Row],[Прошли]]</f>
        <v>0</v>
      </c>
      <c r="M6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4.375</v>
      </c>
      <c r="N6" s="21" t="e">
        <f>IF(Levels_MO_S3[[#This Row],[Общий уровень МО]] = "высокий", Levels_MO_S3[[#This Row],[Общая оценка МО (от 2 до 5)]], NA())</f>
        <v>#N/A</v>
      </c>
      <c r="O6" s="21">
        <f>IF(Levels_MO_S3[[#This Row],[Общий уровень МО]] = "средний", Levels_MO_S3[[#This Row],[Общая оценка МО (от 2 до 5)]], NA())</f>
        <v>4.375</v>
      </c>
      <c r="P6" s="21" t="e">
        <f>IF(Levels_MO_S3[[#This Row],[Общий уровень МО]] = "базовый", Levels_MO_S3[[#This Row],[Общая оценка МО (от 2 до 5)]], NA())</f>
        <v>#N/A</v>
      </c>
      <c r="Q6" s="21" t="e">
        <f>IF(Levels_MO_S3[[#This Row],[Общий уровень МО]] = "ниже базового", Levels_MO_S3[[#This Row],[Общая оценка МО (от 2 до 5)]], NA())</f>
        <v>#N/A</v>
      </c>
      <c r="R6" s="69" t="str" cm="1">
        <f t="array" ref="R6">INDEX({"ниже базового","базовый","средний","высокий"}, ROUND(Levels_MO_S3[[#This Row],[Общая оценка МО (от 2 до 5)]], 0) - 1)</f>
        <v>средний</v>
      </c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</row>
    <row r="7" spans="1:59" x14ac:dyDescent="0.25">
      <c r="A7" s="3">
        <v>2</v>
      </c>
      <c r="B7" s="13">
        <f>COUNTIFS(No_Duplicates[МО], Levels_MO_S3[[#This Row],[Муниципалитет]], No_Duplicates[Творчество], B$1)</f>
        <v>3</v>
      </c>
      <c r="C7" s="14">
        <f>COUNTIFS(No_Duplicates[МО], Levels_MO_S3[[#This Row],[Муниципалитет]], No_Duplicates[Творчество], C$1)</f>
        <v>5</v>
      </c>
      <c r="D7" s="15">
        <f>COUNTIFS(No_Duplicates[МО], Levels_MO_S3[[#This Row],[Муниципалитет]], No_Duplicates[Творчество], D$1)</f>
        <v>0</v>
      </c>
      <c r="E7" s="16">
        <f>COUNTIFS(No_Duplicates[МО], Levels_MO_S3[[#This Row],[Муниципалитет]], No_Duplicates[Творчество], E$1)</f>
        <v>0</v>
      </c>
      <c r="F7" s="3" cm="1">
        <f t="array" ref="F7">ROW() - ROW(_xlfn.TAKE(Levels_MO_S3[], 1)) + 1</f>
        <v>6</v>
      </c>
      <c r="G7" s="1" t="s">
        <v>745</v>
      </c>
      <c r="H7" s="5">
        <f>SUM(Levels_MO_S3[[#This Row],[Высокий]:[Ниже базового]])</f>
        <v>8</v>
      </c>
      <c r="I7" s="17">
        <f>Levels_MO_S3[[#This Row],[Высокий]] / Levels_MO_S3[[#This Row],[Прошли]]</f>
        <v>0.375</v>
      </c>
      <c r="J7" s="18">
        <f>Levels_MO_S3[[#This Row],[Средний]] / Levels_MO_S3[[#This Row],[Прошли]]</f>
        <v>0.625</v>
      </c>
      <c r="K7" s="19">
        <f>Levels_MO_S3[[#This Row],[Базовый]] / Levels_MO_S3[[#This Row],[Прошли]]</f>
        <v>0</v>
      </c>
      <c r="L7" s="20">
        <f>Levels_MO_S3[[#This Row],[Ниже базового]] / Levels_MO_S3[[#This Row],[Прошли]]</f>
        <v>0</v>
      </c>
      <c r="M7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4.375</v>
      </c>
      <c r="N7" s="21" t="e">
        <f>IF(Levels_MO_S3[[#This Row],[Общий уровень МО]] = "высокий", Levels_MO_S3[[#This Row],[Общая оценка МО (от 2 до 5)]], NA())</f>
        <v>#N/A</v>
      </c>
      <c r="O7" s="21">
        <f>IF(Levels_MO_S3[[#This Row],[Общий уровень МО]] = "средний", Levels_MO_S3[[#This Row],[Общая оценка МО (от 2 до 5)]], NA())</f>
        <v>4.375</v>
      </c>
      <c r="P7" s="21" t="e">
        <f>IF(Levels_MO_S3[[#This Row],[Общий уровень МО]] = "базовый", Levels_MO_S3[[#This Row],[Общая оценка МО (от 2 до 5)]], NA())</f>
        <v>#N/A</v>
      </c>
      <c r="Q7" s="21" t="e">
        <f>IF(Levels_MO_S3[[#This Row],[Общий уровень МО]] = "ниже базового", Levels_MO_S3[[#This Row],[Общая оценка МО (от 2 до 5)]], NA())</f>
        <v>#N/A</v>
      </c>
      <c r="R7" s="69" t="str" cm="1">
        <f t="array" ref="R7">INDEX({"ниже базового","базовый","средний","высокий"}, ROUND(Levels_MO_S3[[#This Row],[Общая оценка МО (от 2 до 5)]], 0) - 1)</f>
        <v>средний</v>
      </c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</row>
    <row r="8" spans="1:59" x14ac:dyDescent="0.25">
      <c r="A8" s="3">
        <v>26</v>
      </c>
      <c r="B8" s="13">
        <f>COUNTIFS(No_Duplicates[МО], Levels_MO_S3[[#This Row],[Муниципалитет]], No_Duplicates[Творчество], B$1)</f>
        <v>5</v>
      </c>
      <c r="C8" s="14">
        <f>COUNTIFS(No_Duplicates[МО], Levels_MO_S3[[#This Row],[Муниципалитет]], No_Duplicates[Творчество], C$1)</f>
        <v>11</v>
      </c>
      <c r="D8" s="15">
        <f>COUNTIFS(No_Duplicates[МО], Levels_MO_S3[[#This Row],[Муниципалитет]], No_Duplicates[Творчество], D$1)</f>
        <v>0</v>
      </c>
      <c r="E8" s="16">
        <f>COUNTIFS(No_Duplicates[МО], Levels_MO_S3[[#This Row],[Муниципалитет]], No_Duplicates[Творчество], E$1)</f>
        <v>0</v>
      </c>
      <c r="F8" s="3" cm="1">
        <f t="array" ref="F8">ROW() - ROW(_xlfn.TAKE(Levels_MO_S3[], 1)) + 1</f>
        <v>7</v>
      </c>
      <c r="G8" s="1" t="s">
        <v>261</v>
      </c>
      <c r="H8" s="5">
        <f>SUM(Levels_MO_S3[[#This Row],[Высокий]:[Ниже базового]])</f>
        <v>16</v>
      </c>
      <c r="I8" s="17">
        <f>Levels_MO_S3[[#This Row],[Высокий]] / Levels_MO_S3[[#This Row],[Прошли]]</f>
        <v>0.3125</v>
      </c>
      <c r="J8" s="18">
        <f>Levels_MO_S3[[#This Row],[Средний]] / Levels_MO_S3[[#This Row],[Прошли]]</f>
        <v>0.6875</v>
      </c>
      <c r="K8" s="19">
        <f>Levels_MO_S3[[#This Row],[Базовый]] / Levels_MO_S3[[#This Row],[Прошли]]</f>
        <v>0</v>
      </c>
      <c r="L8" s="20">
        <f>Levels_MO_S3[[#This Row],[Ниже базового]] / Levels_MO_S3[[#This Row],[Прошли]]</f>
        <v>0</v>
      </c>
      <c r="M8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4.3125</v>
      </c>
      <c r="N8" s="21" t="e">
        <f>IF(Levels_MO_S3[[#This Row],[Общий уровень МО]] = "высокий", Levels_MO_S3[[#This Row],[Общая оценка МО (от 2 до 5)]], NA())</f>
        <v>#N/A</v>
      </c>
      <c r="O8" s="21">
        <f>IF(Levels_MO_S3[[#This Row],[Общий уровень МО]] = "средний", Levels_MO_S3[[#This Row],[Общая оценка МО (от 2 до 5)]], NA())</f>
        <v>4.3125</v>
      </c>
      <c r="P8" s="21" t="e">
        <f>IF(Levels_MO_S3[[#This Row],[Общий уровень МО]] = "базовый", Levels_MO_S3[[#This Row],[Общая оценка МО (от 2 до 5)]], NA())</f>
        <v>#N/A</v>
      </c>
      <c r="Q8" s="21" t="e">
        <f>IF(Levels_MO_S3[[#This Row],[Общий уровень МО]] = "ниже базового", Levels_MO_S3[[#This Row],[Общая оценка МО (от 2 до 5)]], NA())</f>
        <v>#N/A</v>
      </c>
      <c r="R8" s="69" t="str" cm="1">
        <f t="array" ref="R8">INDEX({"ниже базового","базовый","средний","высокий"}, ROUND(Levels_MO_S3[[#This Row],[Общая оценка МО (от 2 до 5)]], 0) - 1)</f>
        <v>средний</v>
      </c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</row>
    <row r="9" spans="1:59" x14ac:dyDescent="0.25">
      <c r="A9" s="3">
        <v>15</v>
      </c>
      <c r="B9" s="13">
        <f>COUNTIFS(No_Duplicates[МО], Levels_MO_S3[[#This Row],[Муниципалитет]], No_Duplicates[Творчество], B$1)</f>
        <v>7</v>
      </c>
      <c r="C9" s="14">
        <f>COUNTIFS(No_Duplicates[МО], Levels_MO_S3[[#This Row],[Муниципалитет]], No_Duplicates[Творчество], C$1)</f>
        <v>17</v>
      </c>
      <c r="D9" s="15">
        <f>COUNTIFS(No_Duplicates[МО], Levels_MO_S3[[#This Row],[Муниципалитет]], No_Duplicates[Творчество], D$1)</f>
        <v>0</v>
      </c>
      <c r="E9" s="16">
        <f>COUNTIFS(No_Duplicates[МО], Levels_MO_S3[[#This Row],[Муниципалитет]], No_Duplicates[Творчество], E$1)</f>
        <v>0</v>
      </c>
      <c r="F9" s="3" cm="1">
        <f t="array" ref="F9">ROW() - ROW(_xlfn.TAKE(Levels_MO_S3[], 1)) + 1</f>
        <v>8</v>
      </c>
      <c r="G9" s="1" t="s">
        <v>226</v>
      </c>
      <c r="H9" s="5">
        <f>SUM(Levels_MO_S3[[#This Row],[Высокий]:[Ниже базового]])</f>
        <v>24</v>
      </c>
      <c r="I9" s="17">
        <f>Levels_MO_S3[[#This Row],[Высокий]] / Levels_MO_S3[[#This Row],[Прошли]]</f>
        <v>0.29166666666666669</v>
      </c>
      <c r="J9" s="18">
        <f>Levels_MO_S3[[#This Row],[Средний]] / Levels_MO_S3[[#This Row],[Прошли]]</f>
        <v>0.70833333333333337</v>
      </c>
      <c r="K9" s="19">
        <f>Levels_MO_S3[[#This Row],[Базовый]] / Levels_MO_S3[[#This Row],[Прошли]]</f>
        <v>0</v>
      </c>
      <c r="L9" s="20">
        <f>Levels_MO_S3[[#This Row],[Ниже базового]] / Levels_MO_S3[[#This Row],[Прошли]]</f>
        <v>0</v>
      </c>
      <c r="M9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4.291666666666667</v>
      </c>
      <c r="N9" s="21" t="e">
        <f>IF(Levels_MO_S3[[#This Row],[Общий уровень МО]] = "высокий", Levels_MO_S3[[#This Row],[Общая оценка МО (от 2 до 5)]], NA())</f>
        <v>#N/A</v>
      </c>
      <c r="O9" s="21">
        <f>IF(Levels_MO_S3[[#This Row],[Общий уровень МО]] = "средний", Levels_MO_S3[[#This Row],[Общая оценка МО (от 2 до 5)]], NA())</f>
        <v>4.291666666666667</v>
      </c>
      <c r="P9" s="21" t="e">
        <f>IF(Levels_MO_S3[[#This Row],[Общий уровень МО]] = "базовый", Levels_MO_S3[[#This Row],[Общая оценка МО (от 2 до 5)]], NA())</f>
        <v>#N/A</v>
      </c>
      <c r="Q9" s="21" t="e">
        <f>IF(Levels_MO_S3[[#This Row],[Общий уровень МО]] = "ниже базового", Levels_MO_S3[[#This Row],[Общая оценка МО (от 2 до 5)]], NA())</f>
        <v>#N/A</v>
      </c>
      <c r="R9" s="69" t="str" cm="1">
        <f t="array" ref="R9">INDEX({"ниже базового","базовый","средний","высокий"}, ROUND(Levels_MO_S3[[#This Row],[Общая оценка МО (от 2 до 5)]], 0) - 1)</f>
        <v>средний</v>
      </c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</row>
    <row r="10" spans="1:59" x14ac:dyDescent="0.25">
      <c r="A10" s="3">
        <v>45</v>
      </c>
      <c r="B10" s="13">
        <f>COUNTIFS(No_Duplicates[МО], Levels_MO_S3[[#This Row],[Муниципалитет]], No_Duplicates[Творчество], B$1)</f>
        <v>10</v>
      </c>
      <c r="C10" s="14">
        <f>COUNTIFS(No_Duplicates[МО], Levels_MO_S3[[#This Row],[Муниципалитет]], No_Duplicates[Творчество], C$1)</f>
        <v>16</v>
      </c>
      <c r="D10" s="15">
        <f>COUNTIFS(No_Duplicates[МО], Levels_MO_S3[[#This Row],[Муниципалитет]], No_Duplicates[Творчество], D$1)</f>
        <v>2</v>
      </c>
      <c r="E10" s="16">
        <f>COUNTIFS(No_Duplicates[МО], Levels_MO_S3[[#This Row],[Муниципалитет]], No_Duplicates[Творчество], E$1)</f>
        <v>0</v>
      </c>
      <c r="F10" s="3" cm="1">
        <f t="array" ref="F10">ROW() - ROW(_xlfn.TAKE(Levels_MO_S3[], 1)) + 1</f>
        <v>9</v>
      </c>
      <c r="G10" s="1" t="s">
        <v>612</v>
      </c>
      <c r="H10" s="5">
        <f>SUM(Levels_MO_S3[[#This Row],[Высокий]:[Ниже базового]])</f>
        <v>28</v>
      </c>
      <c r="I10" s="17">
        <f>Levels_MO_S3[[#This Row],[Высокий]] / Levels_MO_S3[[#This Row],[Прошли]]</f>
        <v>0.35714285714285715</v>
      </c>
      <c r="J10" s="18">
        <f>Levels_MO_S3[[#This Row],[Средний]] / Levels_MO_S3[[#This Row],[Прошли]]</f>
        <v>0.5714285714285714</v>
      </c>
      <c r="K10" s="19">
        <f>Levels_MO_S3[[#This Row],[Базовый]] / Levels_MO_S3[[#This Row],[Прошли]]</f>
        <v>7.1428571428571425E-2</v>
      </c>
      <c r="L10" s="20">
        <f>Levels_MO_S3[[#This Row],[Ниже базового]] / Levels_MO_S3[[#This Row],[Прошли]]</f>
        <v>0</v>
      </c>
      <c r="M10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4.2857142857142856</v>
      </c>
      <c r="N10" s="21" t="e">
        <f>IF(Levels_MO_S3[[#This Row],[Общий уровень МО]] = "высокий", Levels_MO_S3[[#This Row],[Общая оценка МО (от 2 до 5)]], NA())</f>
        <v>#N/A</v>
      </c>
      <c r="O10" s="21">
        <f>IF(Levels_MO_S3[[#This Row],[Общий уровень МО]] = "средний", Levels_MO_S3[[#This Row],[Общая оценка МО (от 2 до 5)]], NA())</f>
        <v>4.2857142857142856</v>
      </c>
      <c r="P10" s="21" t="e">
        <f>IF(Levels_MO_S3[[#This Row],[Общий уровень МО]] = "базовый", Levels_MO_S3[[#This Row],[Общая оценка МО (от 2 до 5)]], NA())</f>
        <v>#N/A</v>
      </c>
      <c r="Q10" s="21" t="e">
        <f>IF(Levels_MO_S3[[#This Row],[Общий уровень МО]] = "ниже базового", Levels_MO_S3[[#This Row],[Общая оценка МО (от 2 до 5)]], NA())</f>
        <v>#N/A</v>
      </c>
      <c r="R10" s="69" t="str" cm="1">
        <f t="array" ref="R10">INDEX({"ниже базового","базовый","средний","высокий"}, ROUND(Levels_MO_S3[[#This Row],[Общая оценка МО (от 2 до 5)]], 0) - 1)</f>
        <v>средний</v>
      </c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</row>
    <row r="11" spans="1:59" x14ac:dyDescent="0.25">
      <c r="A11" s="3">
        <v>6</v>
      </c>
      <c r="B11" s="13">
        <f>COUNTIFS(No_Duplicates[МО], Levels_MO_S3[[#This Row],[Муниципалитет]], No_Duplicates[Творчество], B$1)</f>
        <v>24</v>
      </c>
      <c r="C11" s="14">
        <f>COUNTIFS(No_Duplicates[МО], Levels_MO_S3[[#This Row],[Муниципалитет]], No_Duplicates[Творчество], C$1)</f>
        <v>40</v>
      </c>
      <c r="D11" s="15">
        <f>COUNTIFS(No_Duplicates[МО], Levels_MO_S3[[#This Row],[Муниципалитет]], No_Duplicates[Творчество], D$1)</f>
        <v>8</v>
      </c>
      <c r="E11" s="16">
        <f>COUNTIFS(No_Duplicates[МО], Levels_MO_S3[[#This Row],[Муниципалитет]], No_Duplicates[Творчество], E$1)</f>
        <v>0</v>
      </c>
      <c r="F11" s="3" cm="1">
        <f t="array" ref="F11">ROW() - ROW(_xlfn.TAKE(Levels_MO_S3[], 1)) + 1</f>
        <v>10</v>
      </c>
      <c r="G11" s="1" t="s">
        <v>299</v>
      </c>
      <c r="H11" s="5">
        <f>SUM(Levels_MO_S3[[#This Row],[Высокий]:[Ниже базового]])</f>
        <v>72</v>
      </c>
      <c r="I11" s="17">
        <f>Levels_MO_S3[[#This Row],[Высокий]] / Levels_MO_S3[[#This Row],[Прошли]]</f>
        <v>0.33333333333333331</v>
      </c>
      <c r="J11" s="18">
        <f>Levels_MO_S3[[#This Row],[Средний]] / Levels_MO_S3[[#This Row],[Прошли]]</f>
        <v>0.55555555555555558</v>
      </c>
      <c r="K11" s="19">
        <f>Levels_MO_S3[[#This Row],[Базовый]] / Levels_MO_S3[[#This Row],[Прошли]]</f>
        <v>0.1111111111111111</v>
      </c>
      <c r="L11" s="20">
        <f>Levels_MO_S3[[#This Row],[Ниже базового]] / Levels_MO_S3[[#This Row],[Прошли]]</f>
        <v>0</v>
      </c>
      <c r="M11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4.2222222222222223</v>
      </c>
      <c r="N11" s="21" t="e">
        <f>IF(Levels_MO_S3[[#This Row],[Общий уровень МО]] = "высокий", Levels_MO_S3[[#This Row],[Общая оценка МО (от 2 до 5)]], NA())</f>
        <v>#N/A</v>
      </c>
      <c r="O11" s="21">
        <f>IF(Levels_MO_S3[[#This Row],[Общий уровень МО]] = "средний", Levels_MO_S3[[#This Row],[Общая оценка МО (от 2 до 5)]], NA())</f>
        <v>4.2222222222222223</v>
      </c>
      <c r="P11" s="21" t="e">
        <f>IF(Levels_MO_S3[[#This Row],[Общий уровень МО]] = "базовый", Levels_MO_S3[[#This Row],[Общая оценка МО (от 2 до 5)]], NA())</f>
        <v>#N/A</v>
      </c>
      <c r="Q11" s="21" t="e">
        <f>IF(Levels_MO_S3[[#This Row],[Общий уровень МО]] = "ниже базового", Levels_MO_S3[[#This Row],[Общая оценка МО (от 2 до 5)]], NA())</f>
        <v>#N/A</v>
      </c>
      <c r="R11" s="69" t="str" cm="1">
        <f t="array" ref="R11">INDEX({"ниже базового","базовый","средний","высокий"}, ROUND(Levels_MO_S3[[#This Row],[Общая оценка МО (от 2 до 5)]], 0) - 1)</f>
        <v>средний</v>
      </c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</row>
    <row r="12" spans="1:59" x14ac:dyDescent="0.25">
      <c r="A12" s="3">
        <v>27</v>
      </c>
      <c r="B12" s="13">
        <f>COUNTIFS(No_Duplicates[МО], Levels_MO_S3[[#This Row],[Муниципалитет]], No_Duplicates[Творчество], B$1)</f>
        <v>7</v>
      </c>
      <c r="C12" s="14">
        <f>COUNTIFS(No_Duplicates[МО], Levels_MO_S3[[#This Row],[Муниципалитет]], No_Duplicates[Творчество], C$1)</f>
        <v>26</v>
      </c>
      <c r="D12" s="15">
        <f>COUNTIFS(No_Duplicates[МО], Levels_MO_S3[[#This Row],[Муниципалитет]], No_Duplicates[Творчество], D$1)</f>
        <v>0</v>
      </c>
      <c r="E12" s="16">
        <f>COUNTIFS(No_Duplicates[МО], Levels_MO_S3[[#This Row],[Муниципалитет]], No_Duplicates[Творчество], E$1)</f>
        <v>0</v>
      </c>
      <c r="F12" s="3" cm="1">
        <f t="array" ref="F12">ROW() - ROW(_xlfn.TAKE(Levels_MO_S3[], 1)) + 1</f>
        <v>11</v>
      </c>
      <c r="G12" s="1" t="s">
        <v>578</v>
      </c>
      <c r="H12" s="5">
        <f>SUM(Levels_MO_S3[[#This Row],[Высокий]:[Ниже базового]])</f>
        <v>33</v>
      </c>
      <c r="I12" s="17">
        <f>Levels_MO_S3[[#This Row],[Высокий]] / Levels_MO_S3[[#This Row],[Прошли]]</f>
        <v>0.21212121212121213</v>
      </c>
      <c r="J12" s="18">
        <f>Levels_MO_S3[[#This Row],[Средний]] / Levels_MO_S3[[#This Row],[Прошли]]</f>
        <v>0.78787878787878785</v>
      </c>
      <c r="K12" s="19">
        <f>Levels_MO_S3[[#This Row],[Базовый]] / Levels_MO_S3[[#This Row],[Прошли]]</f>
        <v>0</v>
      </c>
      <c r="L12" s="20">
        <f>Levels_MO_S3[[#This Row],[Ниже базового]] / Levels_MO_S3[[#This Row],[Прошли]]</f>
        <v>0</v>
      </c>
      <c r="M12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4.2121212121212119</v>
      </c>
      <c r="N12" s="21" t="e">
        <f>IF(Levels_MO_S3[[#This Row],[Общий уровень МО]] = "высокий", Levels_MO_S3[[#This Row],[Общая оценка МО (от 2 до 5)]], NA())</f>
        <v>#N/A</v>
      </c>
      <c r="O12" s="21">
        <f>IF(Levels_MO_S3[[#This Row],[Общий уровень МО]] = "средний", Levels_MO_S3[[#This Row],[Общая оценка МО (от 2 до 5)]], NA())</f>
        <v>4.2121212121212119</v>
      </c>
      <c r="P12" s="21" t="e">
        <f>IF(Levels_MO_S3[[#This Row],[Общий уровень МО]] = "базовый", Levels_MO_S3[[#This Row],[Общая оценка МО (от 2 до 5)]], NA())</f>
        <v>#N/A</v>
      </c>
      <c r="Q12" s="21" t="e">
        <f>IF(Levels_MO_S3[[#This Row],[Общий уровень МО]] = "ниже базового", Levels_MO_S3[[#This Row],[Общая оценка МО (от 2 до 5)]], NA())</f>
        <v>#N/A</v>
      </c>
      <c r="R12" s="69" t="str" cm="1">
        <f t="array" ref="R12">INDEX({"ниже базового","базовый","средний","высокий"}, ROUND(Levels_MO_S3[[#This Row],[Общая оценка МО (от 2 до 5)]], 0) - 1)</f>
        <v>средний</v>
      </c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</row>
    <row r="13" spans="1:59" x14ac:dyDescent="0.25">
      <c r="A13" s="3">
        <v>38</v>
      </c>
      <c r="B13" s="13">
        <f>COUNTIFS(No_Duplicates[МО], Levels_MO_S3[[#This Row],[Муниципалитет]], No_Duplicates[Творчество], B$1)</f>
        <v>5</v>
      </c>
      <c r="C13" s="14">
        <f>COUNTIFS(No_Duplicates[МО], Levels_MO_S3[[#This Row],[Муниципалитет]], No_Duplicates[Творчество], C$1)</f>
        <v>8</v>
      </c>
      <c r="D13" s="15">
        <f>COUNTIFS(No_Duplicates[МО], Levels_MO_S3[[#This Row],[Муниципалитет]], No_Duplicates[Творчество], D$1)</f>
        <v>2</v>
      </c>
      <c r="E13" s="16">
        <f>COUNTIFS(No_Duplicates[МО], Levels_MO_S3[[#This Row],[Муниципалитет]], No_Duplicates[Творчество], E$1)</f>
        <v>0</v>
      </c>
      <c r="F13" s="3" cm="1">
        <f t="array" ref="F13">ROW() - ROW(_xlfn.TAKE(Levels_MO_S3[], 1)) + 1</f>
        <v>12</v>
      </c>
      <c r="G13" s="1" t="s">
        <v>909</v>
      </c>
      <c r="H13" s="5">
        <f>SUM(Levels_MO_S3[[#This Row],[Высокий]:[Ниже базового]])</f>
        <v>15</v>
      </c>
      <c r="I13" s="17">
        <f>Levels_MO_S3[[#This Row],[Высокий]] / Levels_MO_S3[[#This Row],[Прошли]]</f>
        <v>0.33333333333333331</v>
      </c>
      <c r="J13" s="18">
        <f>Levels_MO_S3[[#This Row],[Средний]] / Levels_MO_S3[[#This Row],[Прошли]]</f>
        <v>0.53333333333333333</v>
      </c>
      <c r="K13" s="19">
        <f>Levels_MO_S3[[#This Row],[Базовый]] / Levels_MO_S3[[#This Row],[Прошли]]</f>
        <v>0.13333333333333333</v>
      </c>
      <c r="L13" s="20">
        <f>Levels_MO_S3[[#This Row],[Ниже базового]] / Levels_MO_S3[[#This Row],[Прошли]]</f>
        <v>0</v>
      </c>
      <c r="M13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4.2</v>
      </c>
      <c r="N13" s="21" t="e">
        <f>IF(Levels_MO_S3[[#This Row],[Общий уровень МО]] = "высокий", Levels_MO_S3[[#This Row],[Общая оценка МО (от 2 до 5)]], NA())</f>
        <v>#N/A</v>
      </c>
      <c r="O13" s="21">
        <f>IF(Levels_MO_S3[[#This Row],[Общий уровень МО]] = "средний", Levels_MO_S3[[#This Row],[Общая оценка МО (от 2 до 5)]], NA())</f>
        <v>4.2</v>
      </c>
      <c r="P13" s="21" t="e">
        <f>IF(Levels_MO_S3[[#This Row],[Общий уровень МО]] = "базовый", Levels_MO_S3[[#This Row],[Общая оценка МО (от 2 до 5)]], NA())</f>
        <v>#N/A</v>
      </c>
      <c r="Q13" s="21" t="e">
        <f>IF(Levels_MO_S3[[#This Row],[Общий уровень МО]] = "ниже базового", Levels_MO_S3[[#This Row],[Общая оценка МО (от 2 до 5)]], NA())</f>
        <v>#N/A</v>
      </c>
      <c r="R13" s="69" t="str" cm="1">
        <f t="array" ref="R13">INDEX({"ниже базового","базовый","средний","высокий"}, ROUND(Levels_MO_S3[[#This Row],[Общая оценка МО (от 2 до 5)]], 0) - 1)</f>
        <v>средний</v>
      </c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</row>
    <row r="14" spans="1:59" x14ac:dyDescent="0.25">
      <c r="A14" s="3">
        <v>5</v>
      </c>
      <c r="B14" s="13">
        <f>COUNTIFS(No_Duplicates[МО], Levels_MO_S3[[#This Row],[Муниципалитет]], No_Duplicates[Творчество], B$1)</f>
        <v>11</v>
      </c>
      <c r="C14" s="14">
        <f>COUNTIFS(No_Duplicates[МО], Levels_MO_S3[[#This Row],[Муниципалитет]], No_Duplicates[Творчество], C$1)</f>
        <v>44</v>
      </c>
      <c r="D14" s="15">
        <f>COUNTIFS(No_Duplicates[МО], Levels_MO_S3[[#This Row],[Муниципалитет]], No_Duplicates[Творчество], D$1)</f>
        <v>0</v>
      </c>
      <c r="E14" s="16">
        <f>COUNTIFS(No_Duplicates[МО], Levels_MO_S3[[#This Row],[Муниципалитет]], No_Duplicates[Творчество], E$1)</f>
        <v>0</v>
      </c>
      <c r="F14" s="3" cm="1">
        <f t="array" ref="F14">ROW() - ROW(_xlfn.TAKE(Levels_MO_S3[], 1)) + 1</f>
        <v>13</v>
      </c>
      <c r="G14" s="1" t="s">
        <v>1136</v>
      </c>
      <c r="H14" s="5">
        <f>SUM(Levels_MO_S3[[#This Row],[Высокий]:[Ниже базового]])</f>
        <v>55</v>
      </c>
      <c r="I14" s="17">
        <f>Levels_MO_S3[[#This Row],[Высокий]] / Levels_MO_S3[[#This Row],[Прошли]]</f>
        <v>0.2</v>
      </c>
      <c r="J14" s="18">
        <f>Levels_MO_S3[[#This Row],[Средний]] / Levels_MO_S3[[#This Row],[Прошли]]</f>
        <v>0.8</v>
      </c>
      <c r="K14" s="19">
        <f>Levels_MO_S3[[#This Row],[Базовый]] / Levels_MO_S3[[#This Row],[Прошли]]</f>
        <v>0</v>
      </c>
      <c r="L14" s="20">
        <f>Levels_MO_S3[[#This Row],[Ниже базового]] / Levels_MO_S3[[#This Row],[Прошли]]</f>
        <v>0</v>
      </c>
      <c r="M14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4.2</v>
      </c>
      <c r="N14" s="21" t="e">
        <f>IF(Levels_MO_S3[[#This Row],[Общий уровень МО]] = "высокий", Levels_MO_S3[[#This Row],[Общая оценка МО (от 2 до 5)]], NA())</f>
        <v>#N/A</v>
      </c>
      <c r="O14" s="21">
        <f>IF(Levels_MO_S3[[#This Row],[Общий уровень МО]] = "средний", Levels_MO_S3[[#This Row],[Общая оценка МО (от 2 до 5)]], NA())</f>
        <v>4.2</v>
      </c>
      <c r="P14" s="21" t="e">
        <f>IF(Levels_MO_S3[[#This Row],[Общий уровень МО]] = "базовый", Levels_MO_S3[[#This Row],[Общая оценка МО (от 2 до 5)]], NA())</f>
        <v>#N/A</v>
      </c>
      <c r="Q14" s="21" t="e">
        <f>IF(Levels_MO_S3[[#This Row],[Общий уровень МО]] = "ниже базового", Levels_MO_S3[[#This Row],[Общая оценка МО (от 2 до 5)]], NA())</f>
        <v>#N/A</v>
      </c>
      <c r="R14" s="69" t="str" cm="1">
        <f t="array" ref="R14">INDEX({"ниже базового","базовый","средний","высокий"}, ROUND(Levels_MO_S3[[#This Row],[Общая оценка МО (от 2 до 5)]], 0) - 1)</f>
        <v>средний</v>
      </c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</row>
    <row r="15" spans="1:59" x14ac:dyDescent="0.25">
      <c r="A15" s="3">
        <v>16</v>
      </c>
      <c r="B15" s="13">
        <f>COUNTIFS(No_Duplicates[МО], Levels_MO_S3[[#This Row],[Муниципалитет]], No_Duplicates[Творчество], B$1)</f>
        <v>5</v>
      </c>
      <c r="C15" s="14">
        <f>COUNTIFS(No_Duplicates[МО], Levels_MO_S3[[#This Row],[Муниципалитет]], No_Duplicates[Творчество], C$1)</f>
        <v>11</v>
      </c>
      <c r="D15" s="15">
        <f>COUNTIFS(No_Duplicates[МО], Levels_MO_S3[[#This Row],[Муниципалитет]], No_Duplicates[Творчество], D$1)</f>
        <v>2</v>
      </c>
      <c r="E15" s="16">
        <f>COUNTIFS(No_Duplicates[МО], Levels_MO_S3[[#This Row],[Муниципалитет]], No_Duplicates[Творчество], E$1)</f>
        <v>0</v>
      </c>
      <c r="F15" s="3" cm="1">
        <f t="array" ref="F15">ROW() - ROW(_xlfn.TAKE(Levels_MO_S3[], 1)) + 1</f>
        <v>14</v>
      </c>
      <c r="G15" s="1" t="s">
        <v>1074</v>
      </c>
      <c r="H15" s="5">
        <f>SUM(Levels_MO_S3[[#This Row],[Высокий]:[Ниже базового]])</f>
        <v>18</v>
      </c>
      <c r="I15" s="17">
        <f>Levels_MO_S3[[#This Row],[Высокий]] / Levels_MO_S3[[#This Row],[Прошли]]</f>
        <v>0.27777777777777779</v>
      </c>
      <c r="J15" s="18">
        <f>Levels_MO_S3[[#This Row],[Средний]] / Levels_MO_S3[[#This Row],[Прошли]]</f>
        <v>0.61111111111111116</v>
      </c>
      <c r="K15" s="19">
        <f>Levels_MO_S3[[#This Row],[Базовый]] / Levels_MO_S3[[#This Row],[Прошли]]</f>
        <v>0.1111111111111111</v>
      </c>
      <c r="L15" s="20">
        <f>Levels_MO_S3[[#This Row],[Ниже базового]] / Levels_MO_S3[[#This Row],[Прошли]]</f>
        <v>0</v>
      </c>
      <c r="M15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4.166666666666667</v>
      </c>
      <c r="N15" s="21" t="e">
        <f>IF(Levels_MO_S3[[#This Row],[Общий уровень МО]] = "высокий", Levels_MO_S3[[#This Row],[Общая оценка МО (от 2 до 5)]], NA())</f>
        <v>#N/A</v>
      </c>
      <c r="O15" s="21">
        <f>IF(Levels_MO_S3[[#This Row],[Общий уровень МО]] = "средний", Levels_MO_S3[[#This Row],[Общая оценка МО (от 2 до 5)]], NA())</f>
        <v>4.166666666666667</v>
      </c>
      <c r="P15" s="21" t="e">
        <f>IF(Levels_MO_S3[[#This Row],[Общий уровень МО]] = "базовый", Levels_MO_S3[[#This Row],[Общая оценка МО (от 2 до 5)]], NA())</f>
        <v>#N/A</v>
      </c>
      <c r="Q15" s="21" t="e">
        <f>IF(Levels_MO_S3[[#This Row],[Общий уровень МО]] = "ниже базового", Levels_MO_S3[[#This Row],[Общая оценка МО (от 2 до 5)]], NA())</f>
        <v>#N/A</v>
      </c>
      <c r="R15" s="69" t="str" cm="1">
        <f t="array" ref="R15">INDEX({"ниже базового","базовый","средний","высокий"}, ROUND(Levels_MO_S3[[#This Row],[Общая оценка МО (от 2 до 5)]], 0) - 1)</f>
        <v>средний</v>
      </c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</row>
    <row r="16" spans="1:59" x14ac:dyDescent="0.25">
      <c r="A16" s="3">
        <v>46</v>
      </c>
      <c r="B16" s="13">
        <f>COUNTIFS(No_Duplicates[МО], Levels_MO_S3[[#This Row],[Муниципалитет]], No_Duplicates[Творчество], B$1)</f>
        <v>10</v>
      </c>
      <c r="C16" s="14">
        <f>COUNTIFS(No_Duplicates[МО], Levels_MO_S3[[#This Row],[Муниципалитет]], No_Duplicates[Творчество], C$1)</f>
        <v>24</v>
      </c>
      <c r="D16" s="15">
        <f>COUNTIFS(No_Duplicates[МО], Levels_MO_S3[[#This Row],[Муниципалитет]], No_Duplicates[Творчество], D$1)</f>
        <v>4</v>
      </c>
      <c r="E16" s="16">
        <f>COUNTIFS(No_Duplicates[МО], Levels_MO_S3[[#This Row],[Муниципалитет]], No_Duplicates[Творчество], E$1)</f>
        <v>0</v>
      </c>
      <c r="F16" s="3" cm="1">
        <f t="array" ref="F16">ROW() - ROW(_xlfn.TAKE(Levels_MO_S3[], 1)) + 1</f>
        <v>15</v>
      </c>
      <c r="G16" s="1" t="s">
        <v>976</v>
      </c>
      <c r="H16" s="5">
        <f>SUM(Levels_MO_S3[[#This Row],[Высокий]:[Ниже базового]])</f>
        <v>38</v>
      </c>
      <c r="I16" s="17">
        <f>Levels_MO_S3[[#This Row],[Высокий]] / Levels_MO_S3[[#This Row],[Прошли]]</f>
        <v>0.26315789473684209</v>
      </c>
      <c r="J16" s="18">
        <f>Levels_MO_S3[[#This Row],[Средний]] / Levels_MO_S3[[#This Row],[Прошли]]</f>
        <v>0.63157894736842102</v>
      </c>
      <c r="K16" s="19">
        <f>Levels_MO_S3[[#This Row],[Базовый]] / Levels_MO_S3[[#This Row],[Прошли]]</f>
        <v>0.10526315789473684</v>
      </c>
      <c r="L16" s="20">
        <f>Levels_MO_S3[[#This Row],[Ниже базового]] / Levels_MO_S3[[#This Row],[Прошли]]</f>
        <v>0</v>
      </c>
      <c r="M16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4.1578947368421053</v>
      </c>
      <c r="N16" s="21" t="e">
        <f>IF(Levels_MO_S3[[#This Row],[Общий уровень МО]] = "высокий", Levels_MO_S3[[#This Row],[Общая оценка МО (от 2 до 5)]], NA())</f>
        <v>#N/A</v>
      </c>
      <c r="O16" s="21">
        <f>IF(Levels_MO_S3[[#This Row],[Общий уровень МО]] = "средний", Levels_MO_S3[[#This Row],[Общая оценка МО (от 2 до 5)]], NA())</f>
        <v>4.1578947368421053</v>
      </c>
      <c r="P16" s="21" t="e">
        <f>IF(Levels_MO_S3[[#This Row],[Общий уровень МО]] = "базовый", Levels_MO_S3[[#This Row],[Общая оценка МО (от 2 до 5)]], NA())</f>
        <v>#N/A</v>
      </c>
      <c r="Q16" s="21" t="e">
        <f>IF(Levels_MO_S3[[#This Row],[Общий уровень МО]] = "ниже базового", Levels_MO_S3[[#This Row],[Общая оценка МО (от 2 до 5)]], NA())</f>
        <v>#N/A</v>
      </c>
      <c r="R16" s="69" t="str" cm="1">
        <f t="array" ref="R16">INDEX({"ниже базового","базовый","средний","высокий"}, ROUND(Levels_MO_S3[[#This Row],[Общая оценка МО (от 2 до 5)]], 0) - 1)</f>
        <v>средний</v>
      </c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</row>
    <row r="17" spans="1:31" x14ac:dyDescent="0.25">
      <c r="A17" s="3">
        <v>18</v>
      </c>
      <c r="B17" s="13">
        <f>COUNTIFS(No_Duplicates[МО], Levels_MO_S3[[#This Row],[Муниципалитет]], No_Duplicates[Творчество], B$1)</f>
        <v>5</v>
      </c>
      <c r="C17" s="14">
        <f>COUNTIFS(No_Duplicates[МО], Levels_MO_S3[[#This Row],[Муниципалитет]], No_Duplicates[Творчество], C$1)</f>
        <v>12</v>
      </c>
      <c r="D17" s="15">
        <f>COUNTIFS(No_Duplicates[МО], Levels_MO_S3[[#This Row],[Муниципалитет]], No_Duplicates[Творчество], D$1)</f>
        <v>2</v>
      </c>
      <c r="E17" s="16">
        <f>COUNTIFS(No_Duplicates[МО], Levels_MO_S3[[#This Row],[Муниципалитет]], No_Duplicates[Творчество], E$1)</f>
        <v>0</v>
      </c>
      <c r="F17" s="3" cm="1">
        <f t="array" ref="F17">ROW() - ROW(_xlfn.TAKE(Levels_MO_S3[], 1)) + 1</f>
        <v>16</v>
      </c>
      <c r="G17" s="1" t="s">
        <v>413</v>
      </c>
      <c r="H17" s="5">
        <f>SUM(Levels_MO_S3[[#This Row],[Высокий]:[Ниже базового]])</f>
        <v>19</v>
      </c>
      <c r="I17" s="17">
        <f>Levels_MO_S3[[#This Row],[Высокий]] / Levels_MO_S3[[#This Row],[Прошли]]</f>
        <v>0.26315789473684209</v>
      </c>
      <c r="J17" s="18">
        <f>Levels_MO_S3[[#This Row],[Средний]] / Levels_MO_S3[[#This Row],[Прошли]]</f>
        <v>0.63157894736842102</v>
      </c>
      <c r="K17" s="19">
        <f>Levels_MO_S3[[#This Row],[Базовый]] / Levels_MO_S3[[#This Row],[Прошли]]</f>
        <v>0.10526315789473684</v>
      </c>
      <c r="L17" s="20">
        <f>Levels_MO_S3[[#This Row],[Ниже базового]] / Levels_MO_S3[[#This Row],[Прошли]]</f>
        <v>0</v>
      </c>
      <c r="M17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4.1578947368421053</v>
      </c>
      <c r="N17" s="21" t="e">
        <f>IF(Levels_MO_S3[[#This Row],[Общий уровень МО]] = "высокий", Levels_MO_S3[[#This Row],[Общая оценка МО (от 2 до 5)]], NA())</f>
        <v>#N/A</v>
      </c>
      <c r="O17" s="21">
        <f>IF(Levels_MO_S3[[#This Row],[Общий уровень МО]] = "средний", Levels_MO_S3[[#This Row],[Общая оценка МО (от 2 до 5)]], NA())</f>
        <v>4.1578947368421053</v>
      </c>
      <c r="P17" s="21" t="e">
        <f>IF(Levels_MO_S3[[#This Row],[Общий уровень МО]] = "базовый", Levels_MO_S3[[#This Row],[Общая оценка МО (от 2 до 5)]], NA())</f>
        <v>#N/A</v>
      </c>
      <c r="Q17" s="21" t="e">
        <f>IF(Levels_MO_S3[[#This Row],[Общий уровень МО]] = "ниже базового", Levels_MO_S3[[#This Row],[Общая оценка МО (от 2 до 5)]], NA())</f>
        <v>#N/A</v>
      </c>
      <c r="R17" s="69" t="str" cm="1">
        <f t="array" ref="R17">INDEX({"ниже базового","базовый","средний","высокий"}, ROUND(Levels_MO_S3[[#This Row],[Общая оценка МО (от 2 до 5)]], 0) - 1)</f>
        <v>средний</v>
      </c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</row>
    <row r="18" spans="1:31" x14ac:dyDescent="0.25">
      <c r="A18" s="3">
        <v>9</v>
      </c>
      <c r="B18" s="13">
        <f>COUNTIFS(No_Duplicates[МО], Levels_MO_S3[[#This Row],[Муниципалитет]], No_Duplicates[Творчество], B$1)</f>
        <v>1</v>
      </c>
      <c r="C18" s="14">
        <f>COUNTIFS(No_Duplicates[МО], Levels_MO_S3[[#This Row],[Муниципалитет]], No_Duplicates[Творчество], C$1)</f>
        <v>10</v>
      </c>
      <c r="D18" s="15">
        <f>COUNTIFS(No_Duplicates[МО], Levels_MO_S3[[#This Row],[Муниципалитет]], No_Duplicates[Творчество], D$1)</f>
        <v>0</v>
      </c>
      <c r="E18" s="16">
        <f>COUNTIFS(No_Duplicates[МО], Levels_MO_S3[[#This Row],[Муниципалитет]], No_Duplicates[Творчество], E$1)</f>
        <v>0</v>
      </c>
      <c r="F18" s="3" cm="1">
        <f t="array" ref="F18">ROW() - ROW(_xlfn.TAKE(Levels_MO_S3[], 1)) + 1</f>
        <v>17</v>
      </c>
      <c r="G18" s="1" t="s">
        <v>205</v>
      </c>
      <c r="H18" s="5">
        <f>SUM(Levels_MO_S3[[#This Row],[Высокий]:[Ниже базового]])</f>
        <v>11</v>
      </c>
      <c r="I18" s="17">
        <f>Levels_MO_S3[[#This Row],[Высокий]] / Levels_MO_S3[[#This Row],[Прошли]]</f>
        <v>9.0909090909090912E-2</v>
      </c>
      <c r="J18" s="18">
        <f>Levels_MO_S3[[#This Row],[Средний]] / Levels_MO_S3[[#This Row],[Прошли]]</f>
        <v>0.90909090909090906</v>
      </c>
      <c r="K18" s="19">
        <f>Levels_MO_S3[[#This Row],[Базовый]] / Levels_MO_S3[[#This Row],[Прошли]]</f>
        <v>0</v>
      </c>
      <c r="L18" s="20">
        <f>Levels_MO_S3[[#This Row],[Ниже базового]] / Levels_MO_S3[[#This Row],[Прошли]]</f>
        <v>0</v>
      </c>
      <c r="M18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4.0909090909090908</v>
      </c>
      <c r="N18" s="21" t="e">
        <f>IF(Levels_MO_S3[[#This Row],[Общий уровень МО]] = "высокий", Levels_MO_S3[[#This Row],[Общая оценка МО (от 2 до 5)]], NA())</f>
        <v>#N/A</v>
      </c>
      <c r="O18" s="21">
        <f>IF(Levels_MO_S3[[#This Row],[Общий уровень МО]] = "средний", Levels_MO_S3[[#This Row],[Общая оценка МО (от 2 до 5)]], NA())</f>
        <v>4.0909090909090908</v>
      </c>
      <c r="P18" s="21" t="e">
        <f>IF(Levels_MO_S3[[#This Row],[Общий уровень МО]] = "базовый", Levels_MO_S3[[#This Row],[Общая оценка МО (от 2 до 5)]], NA())</f>
        <v>#N/A</v>
      </c>
      <c r="Q18" s="21" t="e">
        <f>IF(Levels_MO_S3[[#This Row],[Общий уровень МО]] = "ниже базового", Levels_MO_S3[[#This Row],[Общая оценка МО (от 2 до 5)]], NA())</f>
        <v>#N/A</v>
      </c>
      <c r="R18" s="69" t="str" cm="1">
        <f t="array" ref="R18">INDEX({"ниже базового","базовый","средний","высокий"}, ROUND(Levels_MO_S3[[#This Row],[Общая оценка МО (от 2 до 5)]], 0) - 1)</f>
        <v>средний</v>
      </c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</row>
    <row r="19" spans="1:31" x14ac:dyDescent="0.25">
      <c r="A19" s="3">
        <v>25</v>
      </c>
      <c r="B19" s="13">
        <f>COUNTIFS(No_Duplicates[МО], Levels_MO_S3[[#This Row],[Муниципалитет]], No_Duplicates[Творчество], B$1)</f>
        <v>2</v>
      </c>
      <c r="C19" s="14">
        <f>COUNTIFS(No_Duplicates[МО], Levels_MO_S3[[#This Row],[Муниципалитет]], No_Duplicates[Творчество], C$1)</f>
        <v>12</v>
      </c>
      <c r="D19" s="15">
        <f>COUNTIFS(No_Duplicates[МО], Levels_MO_S3[[#This Row],[Муниципалитет]], No_Duplicates[Творчество], D$1)</f>
        <v>1</v>
      </c>
      <c r="E19" s="16">
        <f>COUNTIFS(No_Duplicates[МО], Levels_MO_S3[[#This Row],[Муниципалитет]], No_Duplicates[Творчество], E$1)</f>
        <v>0</v>
      </c>
      <c r="F19" s="3" cm="1">
        <f t="array" ref="F19">ROW() - ROW(_xlfn.TAKE(Levels_MO_S3[], 1)) + 1</f>
        <v>18</v>
      </c>
      <c r="G19" s="1" t="s">
        <v>11</v>
      </c>
      <c r="H19" s="5">
        <f>SUM(Levels_MO_S3[[#This Row],[Высокий]:[Ниже базового]])</f>
        <v>15</v>
      </c>
      <c r="I19" s="17">
        <f>Levels_MO_S3[[#This Row],[Высокий]] / Levels_MO_S3[[#This Row],[Прошли]]</f>
        <v>0.13333333333333333</v>
      </c>
      <c r="J19" s="18">
        <f>Levels_MO_S3[[#This Row],[Средний]] / Levels_MO_S3[[#This Row],[Прошли]]</f>
        <v>0.8</v>
      </c>
      <c r="K19" s="19">
        <f>Levels_MO_S3[[#This Row],[Базовый]] / Levels_MO_S3[[#This Row],[Прошли]]</f>
        <v>6.6666666666666666E-2</v>
      </c>
      <c r="L19" s="20">
        <f>Levels_MO_S3[[#This Row],[Ниже базового]] / Levels_MO_S3[[#This Row],[Прошли]]</f>
        <v>0</v>
      </c>
      <c r="M19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4.0666666666666664</v>
      </c>
      <c r="N19" s="21" t="e">
        <f>IF(Levels_MO_S3[[#This Row],[Общий уровень МО]] = "высокий", Levels_MO_S3[[#This Row],[Общая оценка МО (от 2 до 5)]], NA())</f>
        <v>#N/A</v>
      </c>
      <c r="O19" s="21">
        <f>IF(Levels_MO_S3[[#This Row],[Общий уровень МО]] = "средний", Levels_MO_S3[[#This Row],[Общая оценка МО (от 2 до 5)]], NA())</f>
        <v>4.0666666666666664</v>
      </c>
      <c r="P19" s="21" t="e">
        <f>IF(Levels_MO_S3[[#This Row],[Общий уровень МО]] = "базовый", Levels_MO_S3[[#This Row],[Общая оценка МО (от 2 до 5)]], NA())</f>
        <v>#N/A</v>
      </c>
      <c r="Q19" s="21" t="e">
        <f>IF(Levels_MO_S3[[#This Row],[Общий уровень МО]] = "ниже базового", Levels_MO_S3[[#This Row],[Общая оценка МО (от 2 до 5)]], NA())</f>
        <v>#N/A</v>
      </c>
      <c r="R19" s="69" t="str" cm="1">
        <f t="array" ref="R19">INDEX({"ниже базового","базовый","средний","высокий"}, ROUND(Levels_MO_S3[[#This Row],[Общая оценка МО (от 2 до 5)]], 0) - 1)</f>
        <v>средний</v>
      </c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</row>
    <row r="20" spans="1:31" x14ac:dyDescent="0.25">
      <c r="A20" s="3">
        <v>11</v>
      </c>
      <c r="B20" s="13">
        <f>COUNTIFS(No_Duplicates[МО], Levels_MO_S3[[#This Row],[Муниципалитет]], No_Duplicates[Творчество], B$1)</f>
        <v>4</v>
      </c>
      <c r="C20" s="14">
        <f>COUNTIFS(No_Duplicates[МО], Levels_MO_S3[[#This Row],[Муниципалитет]], No_Duplicates[Творчество], C$1)</f>
        <v>16</v>
      </c>
      <c r="D20" s="15">
        <f>COUNTIFS(No_Duplicates[МО], Levels_MO_S3[[#This Row],[Муниципалитет]], No_Duplicates[Творчество], D$1)</f>
        <v>3</v>
      </c>
      <c r="E20" s="16">
        <f>COUNTIFS(No_Duplicates[МО], Levels_MO_S3[[#This Row],[Муниципалитет]], No_Duplicates[Творчество], E$1)</f>
        <v>0</v>
      </c>
      <c r="F20" s="3" cm="1">
        <f t="array" ref="F20">ROW() - ROW(_xlfn.TAKE(Levels_MO_S3[], 1)) + 1</f>
        <v>19</v>
      </c>
      <c r="G20" s="1" t="s">
        <v>925</v>
      </c>
      <c r="H20" s="5">
        <f>SUM(Levels_MO_S3[[#This Row],[Высокий]:[Ниже базового]])</f>
        <v>23</v>
      </c>
      <c r="I20" s="17">
        <f>Levels_MO_S3[[#This Row],[Высокий]] / Levels_MO_S3[[#This Row],[Прошли]]</f>
        <v>0.17391304347826086</v>
      </c>
      <c r="J20" s="18">
        <f>Levels_MO_S3[[#This Row],[Средний]] / Levels_MO_S3[[#This Row],[Прошли]]</f>
        <v>0.69565217391304346</v>
      </c>
      <c r="K20" s="19">
        <f>Levels_MO_S3[[#This Row],[Базовый]] / Levels_MO_S3[[#This Row],[Прошли]]</f>
        <v>0.13043478260869565</v>
      </c>
      <c r="L20" s="20">
        <f>Levels_MO_S3[[#This Row],[Ниже базового]] / Levels_MO_S3[[#This Row],[Прошли]]</f>
        <v>0</v>
      </c>
      <c r="M20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4.0434782608695654</v>
      </c>
      <c r="N20" s="21" t="e">
        <f>IF(Levels_MO_S3[[#This Row],[Общий уровень МО]] = "высокий", Levels_MO_S3[[#This Row],[Общая оценка МО (от 2 до 5)]], NA())</f>
        <v>#N/A</v>
      </c>
      <c r="O20" s="21">
        <f>IF(Levels_MO_S3[[#This Row],[Общий уровень МО]] = "средний", Levels_MO_S3[[#This Row],[Общая оценка МО (от 2 до 5)]], NA())</f>
        <v>4.0434782608695654</v>
      </c>
      <c r="P20" s="21" t="e">
        <f>IF(Levels_MO_S3[[#This Row],[Общий уровень МО]] = "базовый", Levels_MO_S3[[#This Row],[Общая оценка МО (от 2 до 5)]], NA())</f>
        <v>#N/A</v>
      </c>
      <c r="Q20" s="21" t="e">
        <f>IF(Levels_MO_S3[[#This Row],[Общий уровень МО]] = "ниже базового", Levels_MO_S3[[#This Row],[Общая оценка МО (от 2 до 5)]], NA())</f>
        <v>#N/A</v>
      </c>
      <c r="R20" s="69" t="str" cm="1">
        <f t="array" ref="R20">INDEX({"ниже базового","базовый","средний","высокий"}, ROUND(Levels_MO_S3[[#This Row],[Общая оценка МО (от 2 до 5)]], 0) - 1)</f>
        <v>средний</v>
      </c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</row>
    <row r="21" spans="1:31" x14ac:dyDescent="0.25">
      <c r="A21" s="3">
        <v>36</v>
      </c>
      <c r="B21" s="13">
        <f>COUNTIFS(No_Duplicates[МО], Levels_MO_S3[[#This Row],[Муниципалитет]], No_Duplicates[Творчество], B$1)</f>
        <v>2</v>
      </c>
      <c r="C21" s="14">
        <f>COUNTIFS(No_Duplicates[МО], Levels_MO_S3[[#This Row],[Муниципалитет]], No_Duplicates[Творчество], C$1)</f>
        <v>20</v>
      </c>
      <c r="D21" s="15">
        <f>COUNTIFS(No_Duplicates[МО], Levels_MO_S3[[#This Row],[Муниципалитет]], No_Duplicates[Творчество], D$1)</f>
        <v>1</v>
      </c>
      <c r="E21" s="16">
        <f>COUNTIFS(No_Duplicates[МО], Levels_MO_S3[[#This Row],[Муниципалитет]], No_Duplicates[Творчество], E$1)</f>
        <v>0</v>
      </c>
      <c r="F21" s="3" cm="1">
        <f t="array" ref="F21">ROW() - ROW(_xlfn.TAKE(Levels_MO_S3[], 1)) + 1</f>
        <v>20</v>
      </c>
      <c r="G21" s="1" t="s">
        <v>868</v>
      </c>
      <c r="H21" s="5">
        <f>SUM(Levels_MO_S3[[#This Row],[Высокий]:[Ниже базового]])</f>
        <v>23</v>
      </c>
      <c r="I21" s="17">
        <f>Levels_MO_S3[[#This Row],[Высокий]] / Levels_MO_S3[[#This Row],[Прошли]]</f>
        <v>8.6956521739130432E-2</v>
      </c>
      <c r="J21" s="18">
        <f>Levels_MO_S3[[#This Row],[Средний]] / Levels_MO_S3[[#This Row],[Прошли]]</f>
        <v>0.86956521739130432</v>
      </c>
      <c r="K21" s="19">
        <f>Levels_MO_S3[[#This Row],[Базовый]] / Levels_MO_S3[[#This Row],[Прошли]]</f>
        <v>4.3478260869565216E-2</v>
      </c>
      <c r="L21" s="20">
        <f>Levels_MO_S3[[#This Row],[Ниже базового]] / Levels_MO_S3[[#This Row],[Прошли]]</f>
        <v>0</v>
      </c>
      <c r="M21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4.0434782608695654</v>
      </c>
      <c r="N21" s="21" t="e">
        <f>IF(Levels_MO_S3[[#This Row],[Общий уровень МО]] = "высокий", Levels_MO_S3[[#This Row],[Общая оценка МО (от 2 до 5)]], NA())</f>
        <v>#N/A</v>
      </c>
      <c r="O21" s="21">
        <f>IF(Levels_MO_S3[[#This Row],[Общий уровень МО]] = "средний", Levels_MO_S3[[#This Row],[Общая оценка МО (от 2 до 5)]], NA())</f>
        <v>4.0434782608695654</v>
      </c>
      <c r="P21" s="21" t="e">
        <f>IF(Levels_MO_S3[[#This Row],[Общий уровень МО]] = "базовый", Levels_MO_S3[[#This Row],[Общая оценка МО (от 2 до 5)]], NA())</f>
        <v>#N/A</v>
      </c>
      <c r="Q21" s="21" t="e">
        <f>IF(Levels_MO_S3[[#This Row],[Общий уровень МО]] = "ниже базового", Levels_MO_S3[[#This Row],[Общая оценка МО (от 2 до 5)]], NA())</f>
        <v>#N/A</v>
      </c>
      <c r="R21" s="69" t="str" cm="1">
        <f t="array" ref="R21">INDEX({"ниже базового","базовый","средний","высокий"}, ROUND(Levels_MO_S3[[#This Row],[Общая оценка МО (от 2 до 5)]], 0) - 1)</f>
        <v>средний</v>
      </c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</row>
    <row r="22" spans="1:31" x14ac:dyDescent="0.25">
      <c r="A22" s="3">
        <v>19</v>
      </c>
      <c r="B22" s="13">
        <f>COUNTIFS(No_Duplicates[МО], Levels_MO_S3[[#This Row],[Муниципалитет]], No_Duplicates[Творчество], B$1)</f>
        <v>4</v>
      </c>
      <c r="C22" s="14">
        <f>COUNTIFS(No_Duplicates[МО], Levels_MO_S3[[#This Row],[Муниципалитет]], No_Duplicates[Творчество], C$1)</f>
        <v>13</v>
      </c>
      <c r="D22" s="15">
        <f>COUNTIFS(No_Duplicates[МО], Levels_MO_S3[[#This Row],[Муниципалитет]], No_Duplicates[Творчество], D$1)</f>
        <v>4</v>
      </c>
      <c r="E22" s="16">
        <f>COUNTIFS(No_Duplicates[МО], Levels_MO_S3[[#This Row],[Муниципалитет]], No_Duplicates[Творчество], E$1)</f>
        <v>0</v>
      </c>
      <c r="F22" s="3" cm="1">
        <f t="array" ref="F22">ROW() - ROW(_xlfn.TAKE(Levels_MO_S3[], 1)) + 1</f>
        <v>21</v>
      </c>
      <c r="G22" s="1" t="s">
        <v>110</v>
      </c>
      <c r="H22" s="5">
        <f>SUM(Levels_MO_S3[[#This Row],[Высокий]:[Ниже базового]])</f>
        <v>21</v>
      </c>
      <c r="I22" s="17">
        <f>Levels_MO_S3[[#This Row],[Высокий]] / Levels_MO_S3[[#This Row],[Прошли]]</f>
        <v>0.19047619047619047</v>
      </c>
      <c r="J22" s="18">
        <f>Levels_MO_S3[[#This Row],[Средний]] / Levels_MO_S3[[#This Row],[Прошли]]</f>
        <v>0.61904761904761907</v>
      </c>
      <c r="K22" s="19">
        <f>Levels_MO_S3[[#This Row],[Базовый]] / Levels_MO_S3[[#This Row],[Прошли]]</f>
        <v>0.19047619047619047</v>
      </c>
      <c r="L22" s="20">
        <f>Levels_MO_S3[[#This Row],[Ниже базового]] / Levels_MO_S3[[#This Row],[Прошли]]</f>
        <v>0</v>
      </c>
      <c r="M22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4</v>
      </c>
      <c r="N22" s="21" t="e">
        <f>IF(Levels_MO_S3[[#This Row],[Общий уровень МО]] = "высокий", Levels_MO_S3[[#This Row],[Общая оценка МО (от 2 до 5)]], NA())</f>
        <v>#N/A</v>
      </c>
      <c r="O22" s="21">
        <f>IF(Levels_MO_S3[[#This Row],[Общий уровень МО]] = "средний", Levels_MO_S3[[#This Row],[Общая оценка МО (от 2 до 5)]], NA())</f>
        <v>4</v>
      </c>
      <c r="P22" s="21" t="e">
        <f>IF(Levels_MO_S3[[#This Row],[Общий уровень МО]] = "базовый", Levels_MO_S3[[#This Row],[Общая оценка МО (от 2 до 5)]], NA())</f>
        <v>#N/A</v>
      </c>
      <c r="Q22" s="21" t="e">
        <f>IF(Levels_MO_S3[[#This Row],[Общий уровень МО]] = "ниже базового", Levels_MO_S3[[#This Row],[Общая оценка МО (от 2 до 5)]], NA())</f>
        <v>#N/A</v>
      </c>
      <c r="R22" s="69" t="str" cm="1">
        <f t="array" ref="R22">INDEX({"ниже базового","базовый","средний","высокий"}, ROUND(Levels_MO_S3[[#This Row],[Общая оценка МО (от 2 до 5)]], 0) - 1)</f>
        <v>средний</v>
      </c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</row>
    <row r="23" spans="1:31" x14ac:dyDescent="0.25">
      <c r="A23" s="3">
        <v>3</v>
      </c>
      <c r="B23" s="13">
        <f>COUNTIFS(No_Duplicates[МО], Levels_MO_S3[[#This Row],[Муниципалитет]], No_Duplicates[Творчество], B$1)</f>
        <v>3</v>
      </c>
      <c r="C23" s="14">
        <f>COUNTIFS(No_Duplicates[МО], Levels_MO_S3[[#This Row],[Муниципалитет]], No_Duplicates[Творчество], C$1)</f>
        <v>12</v>
      </c>
      <c r="D23" s="15">
        <f>COUNTIFS(No_Duplicates[МО], Levels_MO_S3[[#This Row],[Муниципалитет]], No_Duplicates[Творчество], D$1)</f>
        <v>3</v>
      </c>
      <c r="E23" s="16">
        <f>COUNTIFS(No_Duplicates[МО], Levels_MO_S3[[#This Row],[Муниципалитет]], No_Duplicates[Творчество], E$1)</f>
        <v>0</v>
      </c>
      <c r="F23" s="3" cm="1">
        <f t="array" ref="F23">ROW() - ROW(_xlfn.TAKE(Levels_MO_S3[], 1)) + 1</f>
        <v>22</v>
      </c>
      <c r="G23" s="1" t="s">
        <v>89</v>
      </c>
      <c r="H23" s="5">
        <f>SUM(Levels_MO_S3[[#This Row],[Высокий]:[Ниже базового]])</f>
        <v>18</v>
      </c>
      <c r="I23" s="17">
        <f>Levels_MO_S3[[#This Row],[Высокий]] / Levels_MO_S3[[#This Row],[Прошли]]</f>
        <v>0.16666666666666666</v>
      </c>
      <c r="J23" s="18">
        <f>Levels_MO_S3[[#This Row],[Средний]] / Levels_MO_S3[[#This Row],[Прошли]]</f>
        <v>0.66666666666666663</v>
      </c>
      <c r="K23" s="19">
        <f>Levels_MO_S3[[#This Row],[Базовый]] / Levels_MO_S3[[#This Row],[Прошли]]</f>
        <v>0.16666666666666666</v>
      </c>
      <c r="L23" s="20">
        <f>Levels_MO_S3[[#This Row],[Ниже базового]] / Levels_MO_S3[[#This Row],[Прошли]]</f>
        <v>0</v>
      </c>
      <c r="M23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4</v>
      </c>
      <c r="N23" s="21" t="e">
        <f>IF(Levels_MO_S3[[#This Row],[Общий уровень МО]] = "высокий", Levels_MO_S3[[#This Row],[Общая оценка МО (от 2 до 5)]], NA())</f>
        <v>#N/A</v>
      </c>
      <c r="O23" s="21">
        <f>IF(Levels_MO_S3[[#This Row],[Общий уровень МО]] = "средний", Levels_MO_S3[[#This Row],[Общая оценка МО (от 2 до 5)]], NA())</f>
        <v>4</v>
      </c>
      <c r="P23" s="21" t="e">
        <f>IF(Levels_MO_S3[[#This Row],[Общий уровень МО]] = "базовый", Levels_MO_S3[[#This Row],[Общая оценка МО (от 2 до 5)]], NA())</f>
        <v>#N/A</v>
      </c>
      <c r="Q23" s="21" t="e">
        <f>IF(Levels_MO_S3[[#This Row],[Общий уровень МО]] = "ниже базового", Levels_MO_S3[[#This Row],[Общая оценка МО (от 2 до 5)]], NA())</f>
        <v>#N/A</v>
      </c>
      <c r="R23" s="69" t="str" cm="1">
        <f t="array" ref="R23">INDEX({"ниже базового","базовый","средний","высокий"}, ROUND(Levels_MO_S3[[#This Row],[Общая оценка МО (от 2 до 5)]], 0) - 1)</f>
        <v>средний</v>
      </c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</row>
    <row r="24" spans="1:31" x14ac:dyDescent="0.25">
      <c r="A24" s="3">
        <v>51</v>
      </c>
      <c r="B24" s="13">
        <f>COUNTIFS(No_Duplicates[МО], Levels_MO_S3[[#This Row],[Муниципалитет]], No_Duplicates[Творчество], B$1)</f>
        <v>2</v>
      </c>
      <c r="C24" s="14">
        <f>COUNTIFS(No_Duplicates[МО], Levels_MO_S3[[#This Row],[Муниципалитет]], No_Duplicates[Творчество], C$1)</f>
        <v>11</v>
      </c>
      <c r="D24" s="15">
        <f>COUNTIFS(No_Duplicates[МО], Levels_MO_S3[[#This Row],[Муниципалитет]], No_Duplicates[Творчество], D$1)</f>
        <v>2</v>
      </c>
      <c r="E24" s="16">
        <f>COUNTIFS(No_Duplicates[МО], Levels_MO_S3[[#This Row],[Муниципалитет]], No_Duplicates[Творчество], E$1)</f>
        <v>0</v>
      </c>
      <c r="F24" s="3" cm="1">
        <f t="array" ref="F24">ROW() - ROW(_xlfn.TAKE(Levels_MO_S3[], 1)) + 1</f>
        <v>23</v>
      </c>
      <c r="G24" s="1" t="s">
        <v>779</v>
      </c>
      <c r="H24" s="5">
        <f>SUM(Levels_MO_S3[[#This Row],[Высокий]:[Ниже базового]])</f>
        <v>15</v>
      </c>
      <c r="I24" s="17">
        <f>Levels_MO_S3[[#This Row],[Высокий]] / Levels_MO_S3[[#This Row],[Прошли]]</f>
        <v>0.13333333333333333</v>
      </c>
      <c r="J24" s="18">
        <f>Levels_MO_S3[[#This Row],[Средний]] / Levels_MO_S3[[#This Row],[Прошли]]</f>
        <v>0.73333333333333328</v>
      </c>
      <c r="K24" s="19">
        <f>Levels_MO_S3[[#This Row],[Базовый]] / Levels_MO_S3[[#This Row],[Прошли]]</f>
        <v>0.13333333333333333</v>
      </c>
      <c r="L24" s="20">
        <f>Levels_MO_S3[[#This Row],[Ниже базового]] / Levels_MO_S3[[#This Row],[Прошли]]</f>
        <v>0</v>
      </c>
      <c r="M24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4</v>
      </c>
      <c r="N24" s="21" t="e">
        <f>IF(Levels_MO_S3[[#This Row],[Общий уровень МО]] = "высокий", Levels_MO_S3[[#This Row],[Общая оценка МО (от 2 до 5)]], NA())</f>
        <v>#N/A</v>
      </c>
      <c r="O24" s="21">
        <f>IF(Levels_MO_S3[[#This Row],[Общий уровень МО]] = "средний", Levels_MO_S3[[#This Row],[Общая оценка МО (от 2 до 5)]], NA())</f>
        <v>4</v>
      </c>
      <c r="P24" s="21" t="e">
        <f>IF(Levels_MO_S3[[#This Row],[Общий уровень МО]] = "базовый", Levels_MO_S3[[#This Row],[Общая оценка МО (от 2 до 5)]], NA())</f>
        <v>#N/A</v>
      </c>
      <c r="Q24" s="21" t="e">
        <f>IF(Levels_MO_S3[[#This Row],[Общий уровень МО]] = "ниже базового", Levels_MO_S3[[#This Row],[Общая оценка МО (от 2 до 5)]], NA())</f>
        <v>#N/A</v>
      </c>
      <c r="R24" s="69" t="str" cm="1">
        <f t="array" ref="R24">INDEX({"ниже базового","базовый","средний","высокий"}, ROUND(Levels_MO_S3[[#This Row],[Общая оценка МО (от 2 до 5)]], 0) - 1)</f>
        <v>средний</v>
      </c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</row>
    <row r="25" spans="1:31" x14ac:dyDescent="0.25">
      <c r="A25" s="3">
        <v>34</v>
      </c>
      <c r="B25" s="13">
        <f>COUNTIFS(No_Duplicates[МО], Levels_MO_S3[[#This Row],[Муниципалитет]], No_Duplicates[Творчество], B$1)</f>
        <v>1</v>
      </c>
      <c r="C25" s="14">
        <f>COUNTIFS(No_Duplicates[МО], Levels_MO_S3[[#This Row],[Муниципалитет]], No_Duplicates[Творчество], C$1)</f>
        <v>8</v>
      </c>
      <c r="D25" s="15">
        <f>COUNTIFS(No_Duplicates[МО], Levels_MO_S3[[#This Row],[Муниципалитет]], No_Duplicates[Творчество], D$1)</f>
        <v>1</v>
      </c>
      <c r="E25" s="16">
        <f>COUNTIFS(No_Duplicates[МО], Levels_MO_S3[[#This Row],[Муниципалитет]], No_Duplicates[Творчество], E$1)</f>
        <v>0</v>
      </c>
      <c r="F25" s="3" cm="1">
        <f t="array" ref="F25">ROW() - ROW(_xlfn.TAKE(Levels_MO_S3[], 1)) + 1</f>
        <v>24</v>
      </c>
      <c r="G25" s="1" t="s">
        <v>287</v>
      </c>
      <c r="H25" s="5">
        <f>SUM(Levels_MO_S3[[#This Row],[Высокий]:[Ниже базового]])</f>
        <v>10</v>
      </c>
      <c r="I25" s="17">
        <f>Levels_MO_S3[[#This Row],[Высокий]] / Levels_MO_S3[[#This Row],[Прошли]]</f>
        <v>0.1</v>
      </c>
      <c r="J25" s="18">
        <f>Levels_MO_S3[[#This Row],[Средний]] / Levels_MO_S3[[#This Row],[Прошли]]</f>
        <v>0.8</v>
      </c>
      <c r="K25" s="19">
        <f>Levels_MO_S3[[#This Row],[Базовый]] / Levels_MO_S3[[#This Row],[Прошли]]</f>
        <v>0.1</v>
      </c>
      <c r="L25" s="20">
        <f>Levels_MO_S3[[#This Row],[Ниже базового]] / Levels_MO_S3[[#This Row],[Прошли]]</f>
        <v>0</v>
      </c>
      <c r="M25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4</v>
      </c>
      <c r="N25" s="21" t="e">
        <f>IF(Levels_MO_S3[[#This Row],[Общий уровень МО]] = "высокий", Levels_MO_S3[[#This Row],[Общая оценка МО (от 2 до 5)]], NA())</f>
        <v>#N/A</v>
      </c>
      <c r="O25" s="21">
        <f>IF(Levels_MO_S3[[#This Row],[Общий уровень МО]] = "средний", Levels_MO_S3[[#This Row],[Общая оценка МО (от 2 до 5)]], NA())</f>
        <v>4</v>
      </c>
      <c r="P25" s="21" t="e">
        <f>IF(Levels_MO_S3[[#This Row],[Общий уровень МО]] = "базовый", Levels_MO_S3[[#This Row],[Общая оценка МО (от 2 до 5)]], NA())</f>
        <v>#N/A</v>
      </c>
      <c r="Q25" s="21" t="e">
        <f>IF(Levels_MO_S3[[#This Row],[Общий уровень МО]] = "ниже базового", Levels_MO_S3[[#This Row],[Общая оценка МО (от 2 до 5)]], NA())</f>
        <v>#N/A</v>
      </c>
      <c r="R25" s="69" t="str" cm="1">
        <f t="array" ref="R25">INDEX({"ниже базового","базовый","средний","высокий"}, ROUND(Levels_MO_S3[[#This Row],[Общая оценка МО (от 2 до 5)]], 0) - 1)</f>
        <v>средний</v>
      </c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</row>
    <row r="26" spans="1:31" x14ac:dyDescent="0.25">
      <c r="A26" s="3">
        <v>13</v>
      </c>
      <c r="B26" s="13">
        <f>COUNTIFS(No_Duplicates[МО], Levels_MO_S3[[#This Row],[Муниципалитет]], No_Duplicates[Творчество], B$1)</f>
        <v>2</v>
      </c>
      <c r="C26" s="14">
        <f>COUNTIFS(No_Duplicates[МО], Levels_MO_S3[[#This Row],[Муниципалитет]], No_Duplicates[Творчество], C$1)</f>
        <v>19</v>
      </c>
      <c r="D26" s="15">
        <f>COUNTIFS(No_Duplicates[МО], Levels_MO_S3[[#This Row],[Муниципалитет]], No_Duplicates[Творчество], D$1)</f>
        <v>2</v>
      </c>
      <c r="E26" s="16">
        <f>COUNTIFS(No_Duplicates[МО], Levels_MO_S3[[#This Row],[Муниципалитет]], No_Duplicates[Творчество], E$1)</f>
        <v>0</v>
      </c>
      <c r="F26" s="3" cm="1">
        <f t="array" ref="F26">ROW() - ROW(_xlfn.TAKE(Levels_MO_S3[], 1)) + 1</f>
        <v>25</v>
      </c>
      <c r="G26" s="1" t="s">
        <v>373</v>
      </c>
      <c r="H26" s="5">
        <f>SUM(Levels_MO_S3[[#This Row],[Высокий]:[Ниже базового]])</f>
        <v>23</v>
      </c>
      <c r="I26" s="17">
        <f>Levels_MO_S3[[#This Row],[Высокий]] / Levels_MO_S3[[#This Row],[Прошли]]</f>
        <v>8.6956521739130432E-2</v>
      </c>
      <c r="J26" s="18">
        <f>Levels_MO_S3[[#This Row],[Средний]] / Levels_MO_S3[[#This Row],[Прошли]]</f>
        <v>0.82608695652173914</v>
      </c>
      <c r="K26" s="19">
        <f>Levels_MO_S3[[#This Row],[Базовый]] / Levels_MO_S3[[#This Row],[Прошли]]</f>
        <v>8.6956521739130432E-2</v>
      </c>
      <c r="L26" s="20">
        <f>Levels_MO_S3[[#This Row],[Ниже базового]] / Levels_MO_S3[[#This Row],[Прошли]]</f>
        <v>0</v>
      </c>
      <c r="M26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4</v>
      </c>
      <c r="N26" s="21" t="e">
        <f>IF(Levels_MO_S3[[#This Row],[Общий уровень МО]] = "высокий", Levels_MO_S3[[#This Row],[Общая оценка МО (от 2 до 5)]], NA())</f>
        <v>#N/A</v>
      </c>
      <c r="O26" s="21">
        <f>IF(Levels_MO_S3[[#This Row],[Общий уровень МО]] = "средний", Levels_MO_S3[[#This Row],[Общая оценка МО (от 2 до 5)]], NA())</f>
        <v>4</v>
      </c>
      <c r="P26" s="21" t="e">
        <f>IF(Levels_MO_S3[[#This Row],[Общий уровень МО]] = "базовый", Levels_MO_S3[[#This Row],[Общая оценка МО (от 2 до 5)]], NA())</f>
        <v>#N/A</v>
      </c>
      <c r="Q26" s="21" t="e">
        <f>IF(Levels_MO_S3[[#This Row],[Общий уровень МО]] = "ниже базового", Levels_MO_S3[[#This Row],[Общая оценка МО (от 2 до 5)]], NA())</f>
        <v>#N/A</v>
      </c>
      <c r="R26" s="69" t="str" cm="1">
        <f t="array" ref="R26">INDEX({"ниже базового","базовый","средний","высокий"}, ROUND(Levels_MO_S3[[#This Row],[Общая оценка МО (от 2 до 5)]], 0) - 1)</f>
        <v>средний</v>
      </c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</row>
    <row r="27" spans="1:31" x14ac:dyDescent="0.25">
      <c r="A27" s="3">
        <v>50</v>
      </c>
      <c r="B27" s="13">
        <f>COUNTIFS(No_Duplicates[МО], Levels_MO_S3[[#This Row],[Муниципалитет]], No_Duplicates[Творчество], B$1)</f>
        <v>0</v>
      </c>
      <c r="C27" s="14">
        <f>COUNTIFS(No_Duplicates[МО], Levels_MO_S3[[#This Row],[Муниципалитет]], No_Duplicates[Творчество], C$1)</f>
        <v>4</v>
      </c>
      <c r="D27" s="15">
        <f>COUNTIFS(No_Duplicates[МО], Levels_MO_S3[[#This Row],[Муниципалитет]], No_Duplicates[Творчество], D$1)</f>
        <v>0</v>
      </c>
      <c r="E27" s="16">
        <f>COUNTIFS(No_Duplicates[МО], Levels_MO_S3[[#This Row],[Муниципалитет]], No_Duplicates[Творчество], E$1)</f>
        <v>0</v>
      </c>
      <c r="F27" s="3" cm="1">
        <f t="array" ref="F27">ROW() - ROW(_xlfn.TAKE(Levels_MO_S3[], 1)) + 1</f>
        <v>26</v>
      </c>
      <c r="G27" s="1" t="s">
        <v>397</v>
      </c>
      <c r="H27" s="5">
        <f>SUM(Levels_MO_S3[[#This Row],[Высокий]:[Ниже базового]])</f>
        <v>4</v>
      </c>
      <c r="I27" s="17">
        <f>Levels_MO_S3[[#This Row],[Высокий]] / Levels_MO_S3[[#This Row],[Прошли]]</f>
        <v>0</v>
      </c>
      <c r="J27" s="18">
        <f>Levels_MO_S3[[#This Row],[Средний]] / Levels_MO_S3[[#This Row],[Прошли]]</f>
        <v>1</v>
      </c>
      <c r="K27" s="19">
        <f>Levels_MO_S3[[#This Row],[Базовый]] / Levels_MO_S3[[#This Row],[Прошли]]</f>
        <v>0</v>
      </c>
      <c r="L27" s="20">
        <f>Levels_MO_S3[[#This Row],[Ниже базового]] / Levels_MO_S3[[#This Row],[Прошли]]</f>
        <v>0</v>
      </c>
      <c r="M27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4</v>
      </c>
      <c r="N27" s="21" t="e">
        <f>IF(Levels_MO_S3[[#This Row],[Общий уровень МО]] = "высокий", Levels_MO_S3[[#This Row],[Общая оценка МО (от 2 до 5)]], NA())</f>
        <v>#N/A</v>
      </c>
      <c r="O27" s="21">
        <f>IF(Levels_MO_S3[[#This Row],[Общий уровень МО]] = "средний", Levels_MO_S3[[#This Row],[Общая оценка МО (от 2 до 5)]], NA())</f>
        <v>4</v>
      </c>
      <c r="P27" s="21" t="e">
        <f>IF(Levels_MO_S3[[#This Row],[Общий уровень МО]] = "базовый", Levels_MO_S3[[#This Row],[Общая оценка МО (от 2 до 5)]], NA())</f>
        <v>#N/A</v>
      </c>
      <c r="Q27" s="21" t="e">
        <f>IF(Levels_MO_S3[[#This Row],[Общий уровень МО]] = "ниже базового", Levels_MO_S3[[#This Row],[Общая оценка МО (от 2 до 5)]], NA())</f>
        <v>#N/A</v>
      </c>
      <c r="R27" s="69" t="str" cm="1">
        <f t="array" ref="R27">INDEX({"ниже базового","базовый","средний","высокий"}, ROUND(Levels_MO_S3[[#This Row],[Общая оценка МО (от 2 до 5)]], 0) - 1)</f>
        <v>средний</v>
      </c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</row>
    <row r="28" spans="1:31" x14ac:dyDescent="0.25">
      <c r="A28" s="3">
        <v>49</v>
      </c>
      <c r="B28" s="13">
        <f>COUNTIFS(No_Duplicates[МО], Levels_MO_S3[[#This Row],[Муниципалитет]], No_Duplicates[Творчество], B$1)</f>
        <v>5</v>
      </c>
      <c r="C28" s="14">
        <f>COUNTIFS(No_Duplicates[МО], Levels_MO_S3[[#This Row],[Муниципалитет]], No_Duplicates[Творчество], C$1)</f>
        <v>46</v>
      </c>
      <c r="D28" s="15">
        <f>COUNTIFS(No_Duplicates[МО], Levels_MO_S3[[#This Row],[Муниципалитет]], No_Duplicates[Творчество], D$1)</f>
        <v>6</v>
      </c>
      <c r="E28" s="16">
        <f>COUNTIFS(No_Duplicates[МО], Levels_MO_S3[[#This Row],[Муниципалитет]], No_Duplicates[Творчество], E$1)</f>
        <v>0</v>
      </c>
      <c r="F28" s="3" cm="1">
        <f t="array" ref="F28">ROW() - ROW(_xlfn.TAKE(Levels_MO_S3[], 1)) + 1</f>
        <v>27</v>
      </c>
      <c r="G28" s="1" t="s">
        <v>1016</v>
      </c>
      <c r="H28" s="5">
        <f>SUM(Levels_MO_S3[[#This Row],[Высокий]:[Ниже базового]])</f>
        <v>57</v>
      </c>
      <c r="I28" s="17">
        <f>Levels_MO_S3[[#This Row],[Высокий]] / Levels_MO_S3[[#This Row],[Прошли]]</f>
        <v>8.771929824561403E-2</v>
      </c>
      <c r="J28" s="18">
        <f>Levels_MO_S3[[#This Row],[Средний]] / Levels_MO_S3[[#This Row],[Прошли]]</f>
        <v>0.80701754385964908</v>
      </c>
      <c r="K28" s="19">
        <f>Levels_MO_S3[[#This Row],[Базовый]] / Levels_MO_S3[[#This Row],[Прошли]]</f>
        <v>0.10526315789473684</v>
      </c>
      <c r="L28" s="20">
        <f>Levels_MO_S3[[#This Row],[Ниже базового]] / Levels_MO_S3[[#This Row],[Прошли]]</f>
        <v>0</v>
      </c>
      <c r="M28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3.9824561403508771</v>
      </c>
      <c r="N28" s="21" t="e">
        <f>IF(Levels_MO_S3[[#This Row],[Общий уровень МО]] = "высокий", Levels_MO_S3[[#This Row],[Общая оценка МО (от 2 до 5)]], NA())</f>
        <v>#N/A</v>
      </c>
      <c r="O28" s="21">
        <f>IF(Levels_MO_S3[[#This Row],[Общий уровень МО]] = "средний", Levels_MO_S3[[#This Row],[Общая оценка МО (от 2 до 5)]], NA())</f>
        <v>3.9824561403508771</v>
      </c>
      <c r="P28" s="21" t="e">
        <f>IF(Levels_MO_S3[[#This Row],[Общий уровень МО]] = "базовый", Levels_MO_S3[[#This Row],[Общая оценка МО (от 2 до 5)]], NA())</f>
        <v>#N/A</v>
      </c>
      <c r="Q28" s="21" t="e">
        <f>IF(Levels_MO_S3[[#This Row],[Общий уровень МО]] = "ниже базового", Levels_MO_S3[[#This Row],[Общая оценка МО (от 2 до 5)]], NA())</f>
        <v>#N/A</v>
      </c>
      <c r="R28" s="69" t="str" cm="1">
        <f t="array" ref="R28">INDEX({"ниже базового","базовый","средний","высокий"}, ROUND(Levels_MO_S3[[#This Row],[Общая оценка МО (от 2 до 5)]], 0) - 1)</f>
        <v>средний</v>
      </c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</row>
    <row r="29" spans="1:31" x14ac:dyDescent="0.25">
      <c r="A29" s="3">
        <v>32</v>
      </c>
      <c r="B29" s="13">
        <f>COUNTIFS(No_Duplicates[МО], Levels_MO_S3[[#This Row],[Муниципалитет]], No_Duplicates[Творчество], B$1)</f>
        <v>4</v>
      </c>
      <c r="C29" s="14">
        <f>COUNTIFS(No_Duplicates[МО], Levels_MO_S3[[#This Row],[Муниципалитет]], No_Duplicates[Творчество], C$1)</f>
        <v>17</v>
      </c>
      <c r="D29" s="15">
        <f>COUNTIFS(No_Duplicates[МО], Levels_MO_S3[[#This Row],[Муниципалитет]], No_Duplicates[Творчество], D$1)</f>
        <v>5</v>
      </c>
      <c r="E29" s="16">
        <f>COUNTIFS(No_Duplicates[МО], Levels_MO_S3[[#This Row],[Муниципалитет]], No_Duplicates[Творчество], E$1)</f>
        <v>0</v>
      </c>
      <c r="F29" s="3" cm="1">
        <f t="array" ref="F29">ROW() - ROW(_xlfn.TAKE(Levels_MO_S3[], 1)) + 1</f>
        <v>28</v>
      </c>
      <c r="G29" s="1" t="s">
        <v>433</v>
      </c>
      <c r="H29" s="5">
        <f>SUM(Levels_MO_S3[[#This Row],[Высокий]:[Ниже базового]])</f>
        <v>26</v>
      </c>
      <c r="I29" s="17">
        <f>Levels_MO_S3[[#This Row],[Высокий]] / Levels_MO_S3[[#This Row],[Прошли]]</f>
        <v>0.15384615384615385</v>
      </c>
      <c r="J29" s="18">
        <f>Levels_MO_S3[[#This Row],[Средний]] / Levels_MO_S3[[#This Row],[Прошли]]</f>
        <v>0.65384615384615385</v>
      </c>
      <c r="K29" s="19">
        <f>Levels_MO_S3[[#This Row],[Базовый]] / Levels_MO_S3[[#This Row],[Прошли]]</f>
        <v>0.19230769230769232</v>
      </c>
      <c r="L29" s="20">
        <f>Levels_MO_S3[[#This Row],[Ниже базового]] / Levels_MO_S3[[#This Row],[Прошли]]</f>
        <v>0</v>
      </c>
      <c r="M29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3.9615384615384617</v>
      </c>
      <c r="N29" s="21" t="e">
        <f>IF(Levels_MO_S3[[#This Row],[Общий уровень МО]] = "высокий", Levels_MO_S3[[#This Row],[Общая оценка МО (от 2 до 5)]], NA())</f>
        <v>#N/A</v>
      </c>
      <c r="O29" s="21">
        <f>IF(Levels_MO_S3[[#This Row],[Общий уровень МО]] = "средний", Levels_MO_S3[[#This Row],[Общая оценка МО (от 2 до 5)]], NA())</f>
        <v>3.9615384615384617</v>
      </c>
      <c r="P29" s="21" t="e">
        <f>IF(Levels_MO_S3[[#This Row],[Общий уровень МО]] = "базовый", Levels_MO_S3[[#This Row],[Общая оценка МО (от 2 до 5)]], NA())</f>
        <v>#N/A</v>
      </c>
      <c r="Q29" s="21" t="e">
        <f>IF(Levels_MO_S3[[#This Row],[Общий уровень МО]] = "ниже базового", Levels_MO_S3[[#This Row],[Общая оценка МО (от 2 до 5)]], NA())</f>
        <v>#N/A</v>
      </c>
      <c r="R29" s="69" t="str" cm="1">
        <f t="array" ref="R29">INDEX({"ниже базового","базовый","средний","высокий"}, ROUND(Levels_MO_S3[[#This Row],[Общая оценка МО (от 2 до 5)]], 0) - 1)</f>
        <v>средний</v>
      </c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</row>
    <row r="30" spans="1:31" x14ac:dyDescent="0.25">
      <c r="A30" s="3">
        <v>43</v>
      </c>
      <c r="B30" s="13">
        <f>COUNTIFS(No_Duplicates[МО], Levels_MO_S3[[#This Row],[Муниципалитет]], No_Duplicates[Творчество], B$1)</f>
        <v>12</v>
      </c>
      <c r="C30" s="14">
        <f>COUNTIFS(No_Duplicates[МО], Levels_MO_S3[[#This Row],[Муниципалитет]], No_Duplicates[Творчество], C$1)</f>
        <v>51</v>
      </c>
      <c r="D30" s="15">
        <f>COUNTIFS(No_Duplicates[МО], Levels_MO_S3[[#This Row],[Муниципалитет]], No_Duplicates[Творчество], D$1)</f>
        <v>13</v>
      </c>
      <c r="E30" s="16">
        <f>COUNTIFS(No_Duplicates[МО], Levels_MO_S3[[#This Row],[Муниципалитет]], No_Duplicates[Творчество], E$1)</f>
        <v>1</v>
      </c>
      <c r="F30" s="3" cm="1">
        <f t="array" ref="F30">ROW() - ROW(_xlfn.TAKE(Levels_MO_S3[], 1)) + 1</f>
        <v>29</v>
      </c>
      <c r="G30" s="1" t="s">
        <v>1258</v>
      </c>
      <c r="H30" s="5">
        <f>SUM(Levels_MO_S3[[#This Row],[Высокий]:[Ниже базового]])</f>
        <v>77</v>
      </c>
      <c r="I30" s="17">
        <f>Levels_MO_S3[[#This Row],[Высокий]] / Levels_MO_S3[[#This Row],[Прошли]]</f>
        <v>0.15584415584415584</v>
      </c>
      <c r="J30" s="18">
        <f>Levels_MO_S3[[#This Row],[Средний]] / Levels_MO_S3[[#This Row],[Прошли]]</f>
        <v>0.66233766233766234</v>
      </c>
      <c r="K30" s="19">
        <f>Levels_MO_S3[[#This Row],[Базовый]] / Levels_MO_S3[[#This Row],[Прошли]]</f>
        <v>0.16883116883116883</v>
      </c>
      <c r="L30" s="20">
        <f>Levels_MO_S3[[#This Row],[Ниже базового]] / Levels_MO_S3[[#This Row],[Прошли]]</f>
        <v>1.2987012987012988E-2</v>
      </c>
      <c r="M30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3.9610389610389611</v>
      </c>
      <c r="N30" s="21" t="e">
        <f>IF(Levels_MO_S3[[#This Row],[Общий уровень МО]] = "высокий", Levels_MO_S3[[#This Row],[Общая оценка МО (от 2 до 5)]], NA())</f>
        <v>#N/A</v>
      </c>
      <c r="O30" s="21">
        <f>IF(Levels_MO_S3[[#This Row],[Общий уровень МО]] = "средний", Levels_MO_S3[[#This Row],[Общая оценка МО (от 2 до 5)]], NA())</f>
        <v>3.9610389610389611</v>
      </c>
      <c r="P30" s="21" t="e">
        <f>IF(Levels_MO_S3[[#This Row],[Общий уровень МО]] = "базовый", Levels_MO_S3[[#This Row],[Общая оценка МО (от 2 до 5)]], NA())</f>
        <v>#N/A</v>
      </c>
      <c r="Q30" s="21" t="e">
        <f>IF(Levels_MO_S3[[#This Row],[Общий уровень МО]] = "ниже базового", Levels_MO_S3[[#This Row],[Общая оценка МО (от 2 до 5)]], NA())</f>
        <v>#N/A</v>
      </c>
      <c r="R30" s="69" t="str" cm="1">
        <f t="array" ref="R30">INDEX({"ниже базового","базовый","средний","высокий"}, ROUND(Levels_MO_S3[[#This Row],[Общая оценка МО (от 2 до 5)]], 0) - 1)</f>
        <v>средний</v>
      </c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</row>
    <row r="31" spans="1:31" x14ac:dyDescent="0.25">
      <c r="A31" s="3">
        <v>21</v>
      </c>
      <c r="B31" s="13">
        <f>COUNTIFS(No_Duplicates[МО], Levels_MO_S3[[#This Row],[Муниципалитет]], No_Duplicates[Творчество], B$1)</f>
        <v>5</v>
      </c>
      <c r="C31" s="14">
        <f>COUNTIFS(No_Duplicates[МО], Levels_MO_S3[[#This Row],[Муниципалитет]], No_Duplicates[Творчество], C$1)</f>
        <v>14</v>
      </c>
      <c r="D31" s="15">
        <f>COUNTIFS(No_Duplicates[МО], Levels_MO_S3[[#This Row],[Муниципалитет]], No_Duplicates[Творчество], D$1)</f>
        <v>6</v>
      </c>
      <c r="E31" s="16">
        <f>COUNTIFS(No_Duplicates[МО], Levels_MO_S3[[#This Row],[Муниципалитет]], No_Duplicates[Творчество], E$1)</f>
        <v>0</v>
      </c>
      <c r="F31" s="3" cm="1">
        <f t="array" ref="F31">ROW() - ROW(_xlfn.TAKE(Levels_MO_S3[], 1)) + 1</f>
        <v>30</v>
      </c>
      <c r="G31" s="1" t="s">
        <v>1192</v>
      </c>
      <c r="H31" s="5">
        <f>SUM(Levels_MO_S3[[#This Row],[Высокий]:[Ниже базового]])</f>
        <v>25</v>
      </c>
      <c r="I31" s="17">
        <f>Levels_MO_S3[[#This Row],[Высокий]] / Levels_MO_S3[[#This Row],[Прошли]]</f>
        <v>0.2</v>
      </c>
      <c r="J31" s="18">
        <f>Levels_MO_S3[[#This Row],[Средний]] / Levels_MO_S3[[#This Row],[Прошли]]</f>
        <v>0.56000000000000005</v>
      </c>
      <c r="K31" s="19">
        <f>Levels_MO_S3[[#This Row],[Базовый]] / Levels_MO_S3[[#This Row],[Прошли]]</f>
        <v>0.24</v>
      </c>
      <c r="L31" s="20">
        <f>Levels_MO_S3[[#This Row],[Ниже базового]] / Levels_MO_S3[[#This Row],[Прошли]]</f>
        <v>0</v>
      </c>
      <c r="M31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3.96</v>
      </c>
      <c r="N31" s="21" t="e">
        <f>IF(Levels_MO_S3[[#This Row],[Общий уровень МО]] = "высокий", Levels_MO_S3[[#This Row],[Общая оценка МО (от 2 до 5)]], NA())</f>
        <v>#N/A</v>
      </c>
      <c r="O31" s="21">
        <f>IF(Levels_MO_S3[[#This Row],[Общий уровень МО]] = "средний", Levels_MO_S3[[#This Row],[Общая оценка МО (от 2 до 5)]], NA())</f>
        <v>3.96</v>
      </c>
      <c r="P31" s="21" t="e">
        <f>IF(Levels_MO_S3[[#This Row],[Общий уровень МО]] = "базовый", Levels_MO_S3[[#This Row],[Общая оценка МО (от 2 до 5)]], NA())</f>
        <v>#N/A</v>
      </c>
      <c r="Q31" s="21" t="e">
        <f>IF(Levels_MO_S3[[#This Row],[Общий уровень МО]] = "ниже базового", Levels_MO_S3[[#This Row],[Общая оценка МО (от 2 до 5)]], NA())</f>
        <v>#N/A</v>
      </c>
      <c r="R31" s="69" t="str" cm="1">
        <f t="array" ref="R31">INDEX({"ниже базового","базовый","средний","высокий"}, ROUND(Levels_MO_S3[[#This Row],[Общая оценка МО (от 2 до 5)]], 0) - 1)</f>
        <v>средний</v>
      </c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</row>
    <row r="32" spans="1:31" x14ac:dyDescent="0.25">
      <c r="A32" s="3">
        <v>54</v>
      </c>
      <c r="B32" s="13">
        <f>COUNTIFS(No_Duplicates[МО], Levels_MO_S3[[#This Row],[Муниципалитет]], No_Duplicates[Творчество], B$1)</f>
        <v>6</v>
      </c>
      <c r="C32" s="14">
        <f>COUNTIFS(No_Duplicates[МО], Levels_MO_S3[[#This Row],[Муниципалитет]], No_Duplicates[Творчество], C$1)</f>
        <v>22</v>
      </c>
      <c r="D32" s="15">
        <f>COUNTIFS(No_Duplicates[МО], Levels_MO_S3[[#This Row],[Муниципалитет]], No_Duplicates[Творчество], D$1)</f>
        <v>8</v>
      </c>
      <c r="E32" s="16">
        <f>COUNTIFS(No_Duplicates[МО], Levels_MO_S3[[#This Row],[Муниципалитет]], No_Duplicates[Творчество], E$1)</f>
        <v>0</v>
      </c>
      <c r="F32" s="3" cm="1">
        <f t="array" ref="F32">ROW() - ROW(_xlfn.TAKE(Levels_MO_S3[], 1)) + 1</f>
        <v>31</v>
      </c>
      <c r="G32" s="1" t="s">
        <v>168</v>
      </c>
      <c r="H32" s="5">
        <f>SUM(Levels_MO_S3[[#This Row],[Высокий]:[Ниже базового]])</f>
        <v>36</v>
      </c>
      <c r="I32" s="17">
        <f>Levels_MO_S3[[#This Row],[Высокий]] / Levels_MO_S3[[#This Row],[Прошли]]</f>
        <v>0.16666666666666666</v>
      </c>
      <c r="J32" s="18">
        <f>Levels_MO_S3[[#This Row],[Средний]] / Levels_MO_S3[[#This Row],[Прошли]]</f>
        <v>0.61111111111111116</v>
      </c>
      <c r="K32" s="19">
        <f>Levels_MO_S3[[#This Row],[Базовый]] / Levels_MO_S3[[#This Row],[Прошли]]</f>
        <v>0.22222222222222221</v>
      </c>
      <c r="L32" s="20">
        <f>Levels_MO_S3[[#This Row],[Ниже базового]] / Levels_MO_S3[[#This Row],[Прошли]]</f>
        <v>0</v>
      </c>
      <c r="M32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3.9444444444444446</v>
      </c>
      <c r="N32" s="21" t="e">
        <f>IF(Levels_MO_S3[[#This Row],[Общий уровень МО]] = "высокий", Levels_MO_S3[[#This Row],[Общая оценка МО (от 2 до 5)]], NA())</f>
        <v>#N/A</v>
      </c>
      <c r="O32" s="21">
        <f>IF(Levels_MO_S3[[#This Row],[Общий уровень МО]] = "средний", Levels_MO_S3[[#This Row],[Общая оценка МО (от 2 до 5)]], NA())</f>
        <v>3.9444444444444446</v>
      </c>
      <c r="P32" s="21" t="e">
        <f>IF(Levels_MO_S3[[#This Row],[Общий уровень МО]] = "базовый", Levels_MO_S3[[#This Row],[Общая оценка МО (от 2 до 5)]], NA())</f>
        <v>#N/A</v>
      </c>
      <c r="Q32" s="21" t="e">
        <f>IF(Levels_MO_S3[[#This Row],[Общий уровень МО]] = "ниже базового", Levels_MO_S3[[#This Row],[Общая оценка МО (от 2 до 5)]], NA())</f>
        <v>#N/A</v>
      </c>
      <c r="R32" s="69" t="str" cm="1">
        <f t="array" ref="R32">INDEX({"ниже базового","базовый","средний","высокий"}, ROUND(Levels_MO_S3[[#This Row],[Общая оценка МО (от 2 до 5)]], 0) - 1)</f>
        <v>средний</v>
      </c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</row>
    <row r="33" spans="1:31" x14ac:dyDescent="0.25">
      <c r="A33" s="3">
        <v>40</v>
      </c>
      <c r="B33" s="13">
        <f>COUNTIFS(No_Duplicates[МО], Levels_MO_S3[[#This Row],[Муниципалитет]], No_Duplicates[Творчество], B$1)</f>
        <v>4</v>
      </c>
      <c r="C33" s="14">
        <f>COUNTIFS(No_Duplicates[МО], Levels_MO_S3[[#This Row],[Муниципалитет]], No_Duplicates[Творчество], C$1)</f>
        <v>22</v>
      </c>
      <c r="D33" s="15">
        <f>COUNTIFS(No_Duplicates[МО], Levels_MO_S3[[#This Row],[Муниципалитет]], No_Duplicates[Творчество], D$1)</f>
        <v>6</v>
      </c>
      <c r="E33" s="16">
        <f>COUNTIFS(No_Duplicates[МО], Levels_MO_S3[[#This Row],[Муниципалитет]], No_Duplicates[Творчество], E$1)</f>
        <v>0</v>
      </c>
      <c r="F33" s="3" cm="1">
        <f t="array" ref="F33">ROW() - ROW(_xlfn.TAKE(Levels_MO_S3[], 1)) + 1</f>
        <v>32</v>
      </c>
      <c r="G33" s="1" t="s">
        <v>835</v>
      </c>
      <c r="H33" s="5">
        <f>SUM(Levels_MO_S3[[#This Row],[Высокий]:[Ниже базового]])</f>
        <v>32</v>
      </c>
      <c r="I33" s="17">
        <f>Levels_MO_S3[[#This Row],[Высокий]] / Levels_MO_S3[[#This Row],[Прошли]]</f>
        <v>0.125</v>
      </c>
      <c r="J33" s="18">
        <f>Levels_MO_S3[[#This Row],[Средний]] / Levels_MO_S3[[#This Row],[Прошли]]</f>
        <v>0.6875</v>
      </c>
      <c r="K33" s="19">
        <f>Levels_MO_S3[[#This Row],[Базовый]] / Levels_MO_S3[[#This Row],[Прошли]]</f>
        <v>0.1875</v>
      </c>
      <c r="L33" s="20">
        <f>Levels_MO_S3[[#This Row],[Ниже базового]] / Levels_MO_S3[[#This Row],[Прошли]]</f>
        <v>0</v>
      </c>
      <c r="M33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3.9375</v>
      </c>
      <c r="N33" s="21" t="e">
        <f>IF(Levels_MO_S3[[#This Row],[Общий уровень МО]] = "высокий", Levels_MO_S3[[#This Row],[Общая оценка МО (от 2 до 5)]], NA())</f>
        <v>#N/A</v>
      </c>
      <c r="O33" s="21">
        <f>IF(Levels_MO_S3[[#This Row],[Общий уровень МО]] = "средний", Levels_MO_S3[[#This Row],[Общая оценка МО (от 2 до 5)]], NA())</f>
        <v>3.9375</v>
      </c>
      <c r="P33" s="21" t="e">
        <f>IF(Levels_MO_S3[[#This Row],[Общий уровень МО]] = "базовый", Levels_MO_S3[[#This Row],[Общая оценка МО (от 2 до 5)]], NA())</f>
        <v>#N/A</v>
      </c>
      <c r="Q33" s="21" t="e">
        <f>IF(Levels_MO_S3[[#This Row],[Общий уровень МО]] = "ниже базового", Levels_MO_S3[[#This Row],[Общая оценка МО (от 2 до 5)]], NA())</f>
        <v>#N/A</v>
      </c>
      <c r="R33" s="69" t="str" cm="1">
        <f t="array" ref="R33">INDEX({"ниже базового","базовый","средний","высокий"}, ROUND(Levels_MO_S3[[#This Row],[Общая оценка МО (от 2 до 5)]], 0) - 1)</f>
        <v>средний</v>
      </c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</row>
    <row r="34" spans="1:31" x14ac:dyDescent="0.25">
      <c r="A34" s="3">
        <v>35</v>
      </c>
      <c r="B34" s="13">
        <f>COUNTIFS(No_Duplicates[МО], Levels_MO_S3[[#This Row],[Муниципалитет]], No_Duplicates[Творчество], B$1)</f>
        <v>2</v>
      </c>
      <c r="C34" s="14">
        <f>COUNTIFS(No_Duplicates[МО], Levels_MO_S3[[#This Row],[Муниципалитет]], No_Duplicates[Творчество], C$1)</f>
        <v>9</v>
      </c>
      <c r="D34" s="15">
        <f>COUNTIFS(No_Duplicates[МО], Levels_MO_S3[[#This Row],[Муниципалитет]], No_Duplicates[Творчество], D$1)</f>
        <v>3</v>
      </c>
      <c r="E34" s="16">
        <f>COUNTIFS(No_Duplicates[МО], Levels_MO_S3[[#This Row],[Муниципалитет]], No_Duplicates[Творчество], E$1)</f>
        <v>0</v>
      </c>
      <c r="F34" s="3" cm="1">
        <f t="array" ref="F34">ROW() - ROW(_xlfn.TAKE(Levels_MO_S3[], 1)) + 1</f>
        <v>33</v>
      </c>
      <c r="G34" s="1" t="s">
        <v>730</v>
      </c>
      <c r="H34" s="5">
        <f>SUM(Levels_MO_S3[[#This Row],[Высокий]:[Ниже базового]])</f>
        <v>14</v>
      </c>
      <c r="I34" s="17">
        <f>Levels_MO_S3[[#This Row],[Высокий]] / Levels_MO_S3[[#This Row],[Прошли]]</f>
        <v>0.14285714285714285</v>
      </c>
      <c r="J34" s="18">
        <f>Levels_MO_S3[[#This Row],[Средний]] / Levels_MO_S3[[#This Row],[Прошли]]</f>
        <v>0.6428571428571429</v>
      </c>
      <c r="K34" s="19">
        <f>Levels_MO_S3[[#This Row],[Базовый]] / Levels_MO_S3[[#This Row],[Прошли]]</f>
        <v>0.21428571428571427</v>
      </c>
      <c r="L34" s="20">
        <f>Levels_MO_S3[[#This Row],[Ниже базового]] / Levels_MO_S3[[#This Row],[Прошли]]</f>
        <v>0</v>
      </c>
      <c r="M34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3.9285714285714284</v>
      </c>
      <c r="N34" s="21" t="e">
        <f>IF(Levels_MO_S3[[#This Row],[Общий уровень МО]] = "высокий", Levels_MO_S3[[#This Row],[Общая оценка МО (от 2 до 5)]], NA())</f>
        <v>#N/A</v>
      </c>
      <c r="O34" s="21">
        <f>IF(Levels_MO_S3[[#This Row],[Общий уровень МО]] = "средний", Levels_MO_S3[[#This Row],[Общая оценка МО (от 2 до 5)]], NA())</f>
        <v>3.9285714285714284</v>
      </c>
      <c r="P34" s="21" t="e">
        <f>IF(Levels_MO_S3[[#This Row],[Общий уровень МО]] = "базовый", Levels_MO_S3[[#This Row],[Общая оценка МО (от 2 до 5)]], NA())</f>
        <v>#N/A</v>
      </c>
      <c r="Q34" s="21" t="e">
        <f>IF(Levels_MO_S3[[#This Row],[Общий уровень МО]] = "ниже базового", Levels_MO_S3[[#This Row],[Общая оценка МО (от 2 до 5)]], NA())</f>
        <v>#N/A</v>
      </c>
      <c r="R34" s="69" t="str" cm="1">
        <f t="array" ref="R34">INDEX({"ниже базового","базовый","средний","высокий"}, ROUND(Levels_MO_S3[[#This Row],[Общая оценка МО (от 2 до 5)]], 0) - 1)</f>
        <v>средний</v>
      </c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</row>
    <row r="35" spans="1:31" x14ac:dyDescent="0.25">
      <c r="A35" s="3">
        <v>1</v>
      </c>
      <c r="B35" s="13">
        <f>COUNTIFS(No_Duplicates[МО], Levels_MO_S3[[#This Row],[Муниципалитет]], No_Duplicates[Творчество], B$1)</f>
        <v>1</v>
      </c>
      <c r="C35" s="14">
        <f>COUNTIFS(No_Duplicates[МО], Levels_MO_S3[[#This Row],[Муниципалитет]], No_Duplicates[Творчество], C$1)</f>
        <v>7</v>
      </c>
      <c r="D35" s="15">
        <f>COUNTIFS(No_Duplicates[МО], Levels_MO_S3[[#This Row],[Муниципалитет]], No_Duplicates[Творчество], D$1)</f>
        <v>2</v>
      </c>
      <c r="E35" s="16">
        <f>COUNTIFS(No_Duplicates[МО], Levels_MO_S3[[#This Row],[Муниципалитет]], No_Duplicates[Творчество], E$1)</f>
        <v>0</v>
      </c>
      <c r="F35" s="3" cm="1">
        <f t="array" ref="F35">ROW() - ROW(_xlfn.TAKE(Levels_MO_S3[], 1)) + 1</f>
        <v>34</v>
      </c>
      <c r="G35" s="1" t="s">
        <v>402</v>
      </c>
      <c r="H35" s="5">
        <f>SUM(Levels_MO_S3[[#This Row],[Высокий]:[Ниже базового]])</f>
        <v>10</v>
      </c>
      <c r="I35" s="17">
        <f>Levels_MO_S3[[#This Row],[Высокий]] / Levels_MO_S3[[#This Row],[Прошли]]</f>
        <v>0.1</v>
      </c>
      <c r="J35" s="18">
        <f>Levels_MO_S3[[#This Row],[Средний]] / Levels_MO_S3[[#This Row],[Прошли]]</f>
        <v>0.7</v>
      </c>
      <c r="K35" s="19">
        <f>Levels_MO_S3[[#This Row],[Базовый]] / Levels_MO_S3[[#This Row],[Прошли]]</f>
        <v>0.2</v>
      </c>
      <c r="L35" s="20">
        <f>Levels_MO_S3[[#This Row],[Ниже базового]] / Levels_MO_S3[[#This Row],[Прошли]]</f>
        <v>0</v>
      </c>
      <c r="M35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3.9</v>
      </c>
      <c r="N35" s="21" t="e">
        <f>IF(Levels_MO_S3[[#This Row],[Общий уровень МО]] = "высокий", Levels_MO_S3[[#This Row],[Общая оценка МО (от 2 до 5)]], NA())</f>
        <v>#N/A</v>
      </c>
      <c r="O35" s="21">
        <f>IF(Levels_MO_S3[[#This Row],[Общий уровень МО]] = "средний", Levels_MO_S3[[#This Row],[Общая оценка МО (от 2 до 5)]], NA())</f>
        <v>3.9</v>
      </c>
      <c r="P35" s="21" t="e">
        <f>IF(Levels_MO_S3[[#This Row],[Общий уровень МО]] = "базовый", Levels_MO_S3[[#This Row],[Общая оценка МО (от 2 до 5)]], NA())</f>
        <v>#N/A</v>
      </c>
      <c r="Q35" s="21" t="e">
        <f>IF(Levels_MO_S3[[#This Row],[Общий уровень МО]] = "ниже базового", Levels_MO_S3[[#This Row],[Общая оценка МО (от 2 до 5)]], NA())</f>
        <v>#N/A</v>
      </c>
      <c r="R35" s="69" t="str" cm="1">
        <f t="array" ref="R35">INDEX({"ниже базового","базовый","средний","высокий"}, ROUND(Levels_MO_S3[[#This Row],[Общая оценка МО (от 2 до 5)]], 0) - 1)</f>
        <v>средний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</row>
    <row r="36" spans="1:31" x14ac:dyDescent="0.25">
      <c r="A36" s="3">
        <v>28</v>
      </c>
      <c r="B36" s="13">
        <f>COUNTIFS(No_Duplicates[МО], Levels_MO_S3[[#This Row],[Муниципалитет]], No_Duplicates[Творчество], B$1)</f>
        <v>1</v>
      </c>
      <c r="C36" s="14">
        <f>COUNTIFS(No_Duplicates[МО], Levels_MO_S3[[#This Row],[Муниципалитет]], No_Duplicates[Творчество], C$1)</f>
        <v>7</v>
      </c>
      <c r="D36" s="15">
        <f>COUNTIFS(No_Duplicates[МО], Levels_MO_S3[[#This Row],[Муниципалитет]], No_Duplicates[Творчество], D$1)</f>
        <v>2</v>
      </c>
      <c r="E36" s="16">
        <f>COUNTIFS(No_Duplicates[МО], Levels_MO_S3[[#This Row],[Муниципалитет]], No_Duplicates[Творчество], E$1)</f>
        <v>0</v>
      </c>
      <c r="F36" s="3" cm="1">
        <f t="array" ref="F36">ROW() - ROW(_xlfn.TAKE(Levels_MO_S3[], 1)) + 1</f>
        <v>35</v>
      </c>
      <c r="G36" s="1" t="s">
        <v>551</v>
      </c>
      <c r="H36" s="5">
        <f>SUM(Levels_MO_S3[[#This Row],[Высокий]:[Ниже базового]])</f>
        <v>10</v>
      </c>
      <c r="I36" s="17">
        <f>Levels_MO_S3[[#This Row],[Высокий]] / Levels_MO_S3[[#This Row],[Прошли]]</f>
        <v>0.1</v>
      </c>
      <c r="J36" s="18">
        <f>Levels_MO_S3[[#This Row],[Средний]] / Levels_MO_S3[[#This Row],[Прошли]]</f>
        <v>0.7</v>
      </c>
      <c r="K36" s="19">
        <f>Levels_MO_S3[[#This Row],[Базовый]] / Levels_MO_S3[[#This Row],[Прошли]]</f>
        <v>0.2</v>
      </c>
      <c r="L36" s="20">
        <f>Levels_MO_S3[[#This Row],[Ниже базового]] / Levels_MO_S3[[#This Row],[Прошли]]</f>
        <v>0</v>
      </c>
      <c r="M36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3.9</v>
      </c>
      <c r="N36" s="21" t="e">
        <f>IF(Levels_MO_S3[[#This Row],[Общий уровень МО]] = "высокий", Levels_MO_S3[[#This Row],[Общая оценка МО (от 2 до 5)]], NA())</f>
        <v>#N/A</v>
      </c>
      <c r="O36" s="21">
        <f>IF(Levels_MO_S3[[#This Row],[Общий уровень МО]] = "средний", Levels_MO_S3[[#This Row],[Общая оценка МО (от 2 до 5)]], NA())</f>
        <v>3.9</v>
      </c>
      <c r="P36" s="21" t="e">
        <f>IF(Levels_MO_S3[[#This Row],[Общий уровень МО]] = "базовый", Levels_MO_S3[[#This Row],[Общая оценка МО (от 2 до 5)]], NA())</f>
        <v>#N/A</v>
      </c>
      <c r="Q36" s="21" t="e">
        <f>IF(Levels_MO_S3[[#This Row],[Общий уровень МО]] = "ниже базового", Levels_MO_S3[[#This Row],[Общая оценка МО (от 2 до 5)]], NA())</f>
        <v>#N/A</v>
      </c>
      <c r="R36" s="69" t="str" cm="1">
        <f t="array" ref="R36">INDEX({"ниже базового","базовый","средний","высокий"}, ROUND(Levels_MO_S3[[#This Row],[Общая оценка МО (от 2 до 5)]], 0) - 1)</f>
        <v>средний</v>
      </c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</row>
    <row r="37" spans="1:31" x14ac:dyDescent="0.25">
      <c r="A37" s="3">
        <v>7</v>
      </c>
      <c r="B37" s="13">
        <f>COUNTIFS(No_Duplicates[МО], Levels_MO_S3[[#This Row],[Муниципалитет]], No_Duplicates[Творчество], B$1)</f>
        <v>4</v>
      </c>
      <c r="C37" s="14">
        <f>COUNTIFS(No_Duplicates[МО], Levels_MO_S3[[#This Row],[Муниципалитет]], No_Duplicates[Творчество], C$1)</f>
        <v>32</v>
      </c>
      <c r="D37" s="15">
        <f>COUNTIFS(No_Duplicates[МО], Levels_MO_S3[[#This Row],[Муниципалитет]], No_Duplicates[Творчество], D$1)</f>
        <v>9</v>
      </c>
      <c r="E37" s="16">
        <f>COUNTIFS(No_Duplicates[МО], Levels_MO_S3[[#This Row],[Муниципалитет]], No_Duplicates[Творчество], E$1)</f>
        <v>0</v>
      </c>
      <c r="F37" s="3" cm="1">
        <f t="array" ref="F37">ROW() - ROW(_xlfn.TAKE(Levels_MO_S3[], 1)) + 1</f>
        <v>36</v>
      </c>
      <c r="G37" s="1" t="s">
        <v>505</v>
      </c>
      <c r="H37" s="5">
        <f>SUM(Levels_MO_S3[[#This Row],[Высокий]:[Ниже базового]])</f>
        <v>45</v>
      </c>
      <c r="I37" s="17">
        <f>Levels_MO_S3[[#This Row],[Высокий]] / Levels_MO_S3[[#This Row],[Прошли]]</f>
        <v>8.8888888888888892E-2</v>
      </c>
      <c r="J37" s="18">
        <f>Levels_MO_S3[[#This Row],[Средний]] / Levels_MO_S3[[#This Row],[Прошли]]</f>
        <v>0.71111111111111114</v>
      </c>
      <c r="K37" s="19">
        <f>Levels_MO_S3[[#This Row],[Базовый]] / Levels_MO_S3[[#This Row],[Прошли]]</f>
        <v>0.2</v>
      </c>
      <c r="L37" s="20">
        <f>Levels_MO_S3[[#This Row],[Ниже базового]] / Levels_MO_S3[[#This Row],[Прошли]]</f>
        <v>0</v>
      </c>
      <c r="M37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3.8888888888888888</v>
      </c>
      <c r="N37" s="21" t="e">
        <f>IF(Levels_MO_S3[[#This Row],[Общий уровень МО]] = "высокий", Levels_MO_S3[[#This Row],[Общая оценка МО (от 2 до 5)]], NA())</f>
        <v>#N/A</v>
      </c>
      <c r="O37" s="21">
        <f>IF(Levels_MO_S3[[#This Row],[Общий уровень МО]] = "средний", Levels_MO_S3[[#This Row],[Общая оценка МО (от 2 до 5)]], NA())</f>
        <v>3.8888888888888888</v>
      </c>
      <c r="P37" s="21" t="e">
        <f>IF(Levels_MO_S3[[#This Row],[Общий уровень МО]] = "базовый", Levels_MO_S3[[#This Row],[Общая оценка МО (от 2 до 5)]], NA())</f>
        <v>#N/A</v>
      </c>
      <c r="Q37" s="21" t="e">
        <f>IF(Levels_MO_S3[[#This Row],[Общий уровень МО]] = "ниже базового", Levels_MO_S3[[#This Row],[Общая оценка МО (от 2 до 5)]], NA())</f>
        <v>#N/A</v>
      </c>
      <c r="R37" s="69" t="str" cm="1">
        <f t="array" ref="R37">INDEX({"ниже базового","базовый","средний","высокий"}, ROUND(Levels_MO_S3[[#This Row],[Общая оценка МО (от 2 до 5)]], 0) - 1)</f>
        <v>средний</v>
      </c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</row>
    <row r="38" spans="1:31" x14ac:dyDescent="0.25">
      <c r="A38" s="3">
        <v>29</v>
      </c>
      <c r="B38" s="13">
        <f>COUNTIFS(No_Duplicates[МО], Levels_MO_S3[[#This Row],[Муниципалитет]], No_Duplicates[Творчество], B$1)</f>
        <v>1</v>
      </c>
      <c r="C38" s="14">
        <f>COUNTIFS(No_Duplicates[МО], Levels_MO_S3[[#This Row],[Муниципалитет]], No_Duplicates[Творчество], C$1)</f>
        <v>5</v>
      </c>
      <c r="D38" s="15">
        <f>COUNTIFS(No_Duplicates[МО], Levels_MO_S3[[#This Row],[Муниципалитет]], No_Duplicates[Творчество], D$1)</f>
        <v>2</v>
      </c>
      <c r="E38" s="16">
        <f>COUNTIFS(No_Duplicates[МО], Levels_MO_S3[[#This Row],[Муниципалитет]], No_Duplicates[Творчество], E$1)</f>
        <v>0</v>
      </c>
      <c r="F38" s="3" cm="1">
        <f t="array" ref="F38">ROW() - ROW(_xlfn.TAKE(Levels_MO_S3[], 1)) + 1</f>
        <v>37</v>
      </c>
      <c r="G38" s="1" t="s">
        <v>217</v>
      </c>
      <c r="H38" s="5">
        <f>SUM(Levels_MO_S3[[#This Row],[Высокий]:[Ниже базового]])</f>
        <v>8</v>
      </c>
      <c r="I38" s="17">
        <f>Levels_MO_S3[[#This Row],[Высокий]] / Levels_MO_S3[[#This Row],[Прошли]]</f>
        <v>0.125</v>
      </c>
      <c r="J38" s="18">
        <f>Levels_MO_S3[[#This Row],[Средний]] / Levels_MO_S3[[#This Row],[Прошли]]</f>
        <v>0.625</v>
      </c>
      <c r="K38" s="19">
        <f>Levels_MO_S3[[#This Row],[Базовый]] / Levels_MO_S3[[#This Row],[Прошли]]</f>
        <v>0.25</v>
      </c>
      <c r="L38" s="20">
        <f>Levels_MO_S3[[#This Row],[Ниже базового]] / Levels_MO_S3[[#This Row],[Прошли]]</f>
        <v>0</v>
      </c>
      <c r="M38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3.875</v>
      </c>
      <c r="N38" s="21" t="e">
        <f>IF(Levels_MO_S3[[#This Row],[Общий уровень МО]] = "высокий", Levels_MO_S3[[#This Row],[Общая оценка МО (от 2 до 5)]], NA())</f>
        <v>#N/A</v>
      </c>
      <c r="O38" s="21">
        <f>IF(Levels_MO_S3[[#This Row],[Общий уровень МО]] = "средний", Levels_MO_S3[[#This Row],[Общая оценка МО (от 2 до 5)]], NA())</f>
        <v>3.875</v>
      </c>
      <c r="P38" s="21" t="e">
        <f>IF(Levels_MO_S3[[#This Row],[Общий уровень МО]] = "базовый", Levels_MO_S3[[#This Row],[Общая оценка МО (от 2 до 5)]], NA())</f>
        <v>#N/A</v>
      </c>
      <c r="Q38" s="21" t="e">
        <f>IF(Levels_MO_S3[[#This Row],[Общий уровень МО]] = "ниже базового", Levels_MO_S3[[#This Row],[Общая оценка МО (от 2 до 5)]], NA())</f>
        <v>#N/A</v>
      </c>
      <c r="R38" s="69" t="str" cm="1">
        <f t="array" ref="R38">INDEX({"ниже базового","базовый","средний","высокий"}, ROUND(Levels_MO_S3[[#This Row],[Общая оценка МО (от 2 до 5)]], 0) - 1)</f>
        <v>средний</v>
      </c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</row>
    <row r="39" spans="1:31" x14ac:dyDescent="0.25">
      <c r="A39" s="3">
        <v>42</v>
      </c>
      <c r="B39" s="13">
        <f>COUNTIFS(No_Duplicates[МО], Levels_MO_S3[[#This Row],[Муниципалитет]], No_Duplicates[Творчество], B$1)</f>
        <v>1</v>
      </c>
      <c r="C39" s="14">
        <f>COUNTIFS(No_Duplicates[МО], Levels_MO_S3[[#This Row],[Муниципалитет]], No_Duplicates[Творчество], C$1)</f>
        <v>11</v>
      </c>
      <c r="D39" s="15">
        <f>COUNTIFS(No_Duplicates[МО], Levels_MO_S3[[#This Row],[Муниципалитет]], No_Duplicates[Творчество], D$1)</f>
        <v>3</v>
      </c>
      <c r="E39" s="16">
        <f>COUNTIFS(No_Duplicates[МО], Levels_MO_S3[[#This Row],[Муниципалитет]], No_Duplicates[Творчество], E$1)</f>
        <v>0</v>
      </c>
      <c r="F39" s="3" cm="1">
        <f t="array" ref="F39">ROW() - ROW(_xlfn.TAKE(Levels_MO_S3[], 1)) + 1</f>
        <v>38</v>
      </c>
      <c r="G39" s="1" t="s">
        <v>562</v>
      </c>
      <c r="H39" s="5">
        <f>SUM(Levels_MO_S3[[#This Row],[Высокий]:[Ниже базового]])</f>
        <v>15</v>
      </c>
      <c r="I39" s="17">
        <f>Levels_MO_S3[[#This Row],[Высокий]] / Levels_MO_S3[[#This Row],[Прошли]]</f>
        <v>6.6666666666666666E-2</v>
      </c>
      <c r="J39" s="18">
        <f>Levels_MO_S3[[#This Row],[Средний]] / Levels_MO_S3[[#This Row],[Прошли]]</f>
        <v>0.73333333333333328</v>
      </c>
      <c r="K39" s="19">
        <f>Levels_MO_S3[[#This Row],[Базовый]] / Levels_MO_S3[[#This Row],[Прошли]]</f>
        <v>0.2</v>
      </c>
      <c r="L39" s="20">
        <f>Levels_MO_S3[[#This Row],[Ниже базового]] / Levels_MO_S3[[#This Row],[Прошли]]</f>
        <v>0</v>
      </c>
      <c r="M39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3.8666666666666667</v>
      </c>
      <c r="N39" s="21" t="e">
        <f>IF(Levels_MO_S3[[#This Row],[Общий уровень МО]] = "высокий", Levels_MO_S3[[#This Row],[Общая оценка МО (от 2 до 5)]], NA())</f>
        <v>#N/A</v>
      </c>
      <c r="O39" s="21">
        <f>IF(Levels_MO_S3[[#This Row],[Общий уровень МО]] = "средний", Levels_MO_S3[[#This Row],[Общая оценка МО (от 2 до 5)]], NA())</f>
        <v>3.8666666666666667</v>
      </c>
      <c r="P39" s="21" t="e">
        <f>IF(Levels_MO_S3[[#This Row],[Общий уровень МО]] = "базовый", Levels_MO_S3[[#This Row],[Общая оценка МО (от 2 до 5)]], NA())</f>
        <v>#N/A</v>
      </c>
      <c r="Q39" s="21" t="e">
        <f>IF(Levels_MO_S3[[#This Row],[Общий уровень МО]] = "ниже базового", Levels_MO_S3[[#This Row],[Общая оценка МО (от 2 до 5)]], NA())</f>
        <v>#N/A</v>
      </c>
      <c r="R39" s="69" t="str" cm="1">
        <f t="array" ref="R39">INDEX({"ниже базового","базовый","средний","высокий"}, ROUND(Levels_MO_S3[[#This Row],[Общая оценка МО (от 2 до 5)]], 0) - 1)</f>
        <v>средний</v>
      </c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</row>
    <row r="40" spans="1:31" x14ac:dyDescent="0.25">
      <c r="A40" s="3">
        <v>41</v>
      </c>
      <c r="B40" s="13">
        <f>COUNTIFS(No_Duplicates[МО], Levels_MO_S3[[#This Row],[Муниципалитет]], No_Duplicates[Творчество], B$1)</f>
        <v>3</v>
      </c>
      <c r="C40" s="14">
        <f>COUNTIFS(No_Duplicates[МО], Levels_MO_S3[[#This Row],[Муниципалитет]], No_Duplicates[Творчество], C$1)</f>
        <v>8</v>
      </c>
      <c r="D40" s="15">
        <f>COUNTIFS(No_Duplicates[МО], Levels_MO_S3[[#This Row],[Муниципалитет]], No_Duplicates[Творчество], D$1)</f>
        <v>3</v>
      </c>
      <c r="E40" s="16">
        <f>COUNTIFS(No_Duplicates[МО], Levels_MO_S3[[#This Row],[Муниципалитет]], No_Duplicates[Творчество], E$1)</f>
        <v>1</v>
      </c>
      <c r="F40" s="3" cm="1">
        <f t="array" ref="F40">ROW() - ROW(_xlfn.TAKE(Levels_MO_S3[], 1)) + 1</f>
        <v>39</v>
      </c>
      <c r="G40" s="1" t="s">
        <v>1120</v>
      </c>
      <c r="H40" s="5">
        <f>SUM(Levels_MO_S3[[#This Row],[Высокий]:[Ниже базового]])</f>
        <v>15</v>
      </c>
      <c r="I40" s="17">
        <f>Levels_MO_S3[[#This Row],[Высокий]] / Levels_MO_S3[[#This Row],[Прошли]]</f>
        <v>0.2</v>
      </c>
      <c r="J40" s="18">
        <f>Levels_MO_S3[[#This Row],[Средний]] / Levels_MO_S3[[#This Row],[Прошли]]</f>
        <v>0.53333333333333333</v>
      </c>
      <c r="K40" s="19">
        <f>Levels_MO_S3[[#This Row],[Базовый]] / Levels_MO_S3[[#This Row],[Прошли]]</f>
        <v>0.2</v>
      </c>
      <c r="L40" s="20">
        <f>Levels_MO_S3[[#This Row],[Ниже базового]] / Levels_MO_S3[[#This Row],[Прошли]]</f>
        <v>6.6666666666666666E-2</v>
      </c>
      <c r="M40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3.8666666666666667</v>
      </c>
      <c r="N40" s="21" t="e">
        <f>IF(Levels_MO_S3[[#This Row],[Общий уровень МО]] = "высокий", Levels_MO_S3[[#This Row],[Общая оценка МО (от 2 до 5)]], NA())</f>
        <v>#N/A</v>
      </c>
      <c r="O40" s="21">
        <f>IF(Levels_MO_S3[[#This Row],[Общий уровень МО]] = "средний", Levels_MO_S3[[#This Row],[Общая оценка МО (от 2 до 5)]], NA())</f>
        <v>3.8666666666666667</v>
      </c>
      <c r="P40" s="21" t="e">
        <f>IF(Levels_MO_S3[[#This Row],[Общий уровень МО]] = "базовый", Levels_MO_S3[[#This Row],[Общая оценка МО (от 2 до 5)]], NA())</f>
        <v>#N/A</v>
      </c>
      <c r="Q40" s="21" t="e">
        <f>IF(Levels_MO_S3[[#This Row],[Общий уровень МО]] = "ниже базового", Levels_MO_S3[[#This Row],[Общая оценка МО (от 2 до 5)]], NA())</f>
        <v>#N/A</v>
      </c>
      <c r="R40" s="69" t="str" cm="1">
        <f t="array" ref="R40">INDEX({"ниже базового","базовый","средний","высокий"}, ROUND(Levels_MO_S3[[#This Row],[Общая оценка МО (от 2 до 5)]], 0) - 1)</f>
        <v>средний</v>
      </c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</row>
    <row r="41" spans="1:31" x14ac:dyDescent="0.25">
      <c r="A41" s="3">
        <v>37</v>
      </c>
      <c r="B41" s="13">
        <f>COUNTIFS(No_Duplicates[МО], Levels_MO_S3[[#This Row],[Муниципалитет]], No_Duplicates[Творчество], B$1)</f>
        <v>1</v>
      </c>
      <c r="C41" s="14">
        <f>COUNTIFS(No_Duplicates[МО], Levels_MO_S3[[#This Row],[Муниципалитет]], No_Duplicates[Творчество], C$1)</f>
        <v>18</v>
      </c>
      <c r="D41" s="15">
        <f>COUNTIFS(No_Duplicates[МО], Levels_MO_S3[[#This Row],[Муниципалитет]], No_Duplicates[Творчество], D$1)</f>
        <v>2</v>
      </c>
      <c r="E41" s="16">
        <f>COUNTIFS(No_Duplicates[МО], Levels_MO_S3[[#This Row],[Муниципалитет]], No_Duplicates[Творчество], E$1)</f>
        <v>1</v>
      </c>
      <c r="F41" s="3" cm="1">
        <f t="array" ref="F41">ROW() - ROW(_xlfn.TAKE(Levels_MO_S3[], 1)) + 1</f>
        <v>40</v>
      </c>
      <c r="G41" s="1" t="s">
        <v>1337</v>
      </c>
      <c r="H41" s="5">
        <f>SUM(Levels_MO_S3[[#This Row],[Высокий]:[Ниже базового]])</f>
        <v>22</v>
      </c>
      <c r="I41" s="17">
        <f>Levels_MO_S3[[#This Row],[Высокий]] / Levels_MO_S3[[#This Row],[Прошли]]</f>
        <v>4.5454545454545456E-2</v>
      </c>
      <c r="J41" s="18">
        <f>Levels_MO_S3[[#This Row],[Средний]] / Levels_MO_S3[[#This Row],[Прошли]]</f>
        <v>0.81818181818181823</v>
      </c>
      <c r="K41" s="19">
        <f>Levels_MO_S3[[#This Row],[Базовый]] / Levels_MO_S3[[#This Row],[Прошли]]</f>
        <v>9.0909090909090912E-2</v>
      </c>
      <c r="L41" s="20">
        <f>Levels_MO_S3[[#This Row],[Ниже базового]] / Levels_MO_S3[[#This Row],[Прошли]]</f>
        <v>4.5454545454545456E-2</v>
      </c>
      <c r="M41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3.8636363636363638</v>
      </c>
      <c r="N41" s="21" t="e">
        <f>IF(Levels_MO_S3[[#This Row],[Общий уровень МО]] = "высокий", Levels_MO_S3[[#This Row],[Общая оценка МО (от 2 до 5)]], NA())</f>
        <v>#N/A</v>
      </c>
      <c r="O41" s="21">
        <f>IF(Levels_MO_S3[[#This Row],[Общий уровень МО]] = "средний", Levels_MO_S3[[#This Row],[Общая оценка МО (от 2 до 5)]], NA())</f>
        <v>3.8636363636363638</v>
      </c>
      <c r="P41" s="21" t="e">
        <f>IF(Levels_MO_S3[[#This Row],[Общий уровень МО]] = "базовый", Levels_MO_S3[[#This Row],[Общая оценка МО (от 2 до 5)]], NA())</f>
        <v>#N/A</v>
      </c>
      <c r="Q41" s="21" t="e">
        <f>IF(Levels_MO_S3[[#This Row],[Общий уровень МО]] = "ниже базового", Levels_MO_S3[[#This Row],[Общая оценка МО (от 2 до 5)]], NA())</f>
        <v>#N/A</v>
      </c>
      <c r="R41" s="69" t="str" cm="1">
        <f t="array" ref="R41">INDEX({"ниже базового","базовый","средний","высокий"}, ROUND(Levels_MO_S3[[#This Row],[Общая оценка МО (от 2 до 5)]], 0) - 1)</f>
        <v>средний</v>
      </c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</row>
    <row r="42" spans="1:31" x14ac:dyDescent="0.25">
      <c r="A42" s="3">
        <v>10</v>
      </c>
      <c r="B42" s="13">
        <f>COUNTIFS(No_Duplicates[МО], Levels_MO_S3[[#This Row],[Муниципалитет]], No_Duplicates[Творчество], B$1)</f>
        <v>1</v>
      </c>
      <c r="C42" s="14">
        <f>COUNTIFS(No_Duplicates[МО], Levels_MO_S3[[#This Row],[Муниципалитет]], No_Duplicates[Творчество], C$1)</f>
        <v>17</v>
      </c>
      <c r="D42" s="15">
        <f>COUNTIFS(No_Duplicates[МО], Levels_MO_S3[[#This Row],[Муниципалитет]], No_Duplicates[Творчество], D$1)</f>
        <v>4</v>
      </c>
      <c r="E42" s="16">
        <f>COUNTIFS(No_Duplicates[МО], Levels_MO_S3[[#This Row],[Муниципалитет]], No_Duplicates[Творчество], E$1)</f>
        <v>0</v>
      </c>
      <c r="F42" s="3" cm="1">
        <f t="array" ref="F42">ROW() - ROW(_xlfn.TAKE(Levels_MO_S3[], 1)) + 1</f>
        <v>41</v>
      </c>
      <c r="G42" s="1" t="s">
        <v>953</v>
      </c>
      <c r="H42" s="5">
        <f>SUM(Levels_MO_S3[[#This Row],[Высокий]:[Ниже базового]])</f>
        <v>22</v>
      </c>
      <c r="I42" s="17">
        <f>Levels_MO_S3[[#This Row],[Высокий]] / Levels_MO_S3[[#This Row],[Прошли]]</f>
        <v>4.5454545454545456E-2</v>
      </c>
      <c r="J42" s="18">
        <f>Levels_MO_S3[[#This Row],[Средний]] / Levels_MO_S3[[#This Row],[Прошли]]</f>
        <v>0.77272727272727271</v>
      </c>
      <c r="K42" s="19">
        <f>Levels_MO_S3[[#This Row],[Базовый]] / Levels_MO_S3[[#This Row],[Прошли]]</f>
        <v>0.18181818181818182</v>
      </c>
      <c r="L42" s="20">
        <f>Levels_MO_S3[[#This Row],[Ниже базового]] / Levels_MO_S3[[#This Row],[Прошли]]</f>
        <v>0</v>
      </c>
      <c r="M42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3.8636363636363638</v>
      </c>
      <c r="N42" s="21" t="e">
        <f>IF(Levels_MO_S3[[#This Row],[Общий уровень МО]] = "высокий", Levels_MO_S3[[#This Row],[Общая оценка МО (от 2 до 5)]], NA())</f>
        <v>#N/A</v>
      </c>
      <c r="O42" s="21">
        <f>IF(Levels_MO_S3[[#This Row],[Общий уровень МО]] = "средний", Levels_MO_S3[[#This Row],[Общая оценка МО (от 2 до 5)]], NA())</f>
        <v>3.8636363636363638</v>
      </c>
      <c r="P42" s="21" t="e">
        <f>IF(Levels_MO_S3[[#This Row],[Общий уровень МО]] = "базовый", Levels_MO_S3[[#This Row],[Общая оценка МО (от 2 до 5)]], NA())</f>
        <v>#N/A</v>
      </c>
      <c r="Q42" s="21" t="e">
        <f>IF(Levels_MO_S3[[#This Row],[Общий уровень МО]] = "ниже базового", Levels_MO_S3[[#This Row],[Общая оценка МО (от 2 до 5)]], NA())</f>
        <v>#N/A</v>
      </c>
      <c r="R42" s="69" t="str" cm="1">
        <f t="array" ref="R42">INDEX({"ниже базового","базовый","средний","высокий"}, ROUND(Levels_MO_S3[[#This Row],[Общая оценка МО (от 2 до 5)]], 0) - 1)</f>
        <v>средний</v>
      </c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</row>
    <row r="43" spans="1:31" x14ac:dyDescent="0.25">
      <c r="A43" s="3">
        <v>39</v>
      </c>
      <c r="B43" s="13">
        <f>COUNTIFS(No_Duplicates[МО], Levels_MO_S3[[#This Row],[Муниципалитет]], No_Duplicates[Творчество], B$1)</f>
        <v>5</v>
      </c>
      <c r="C43" s="14">
        <f>COUNTIFS(No_Duplicates[МО], Levels_MO_S3[[#This Row],[Муниципалитет]], No_Duplicates[Творчество], C$1)</f>
        <v>28</v>
      </c>
      <c r="D43" s="15">
        <f>COUNTIFS(No_Duplicates[МО], Levels_MO_S3[[#This Row],[Муниципалитет]], No_Duplicates[Творчество], D$1)</f>
        <v>9</v>
      </c>
      <c r="E43" s="16">
        <f>COUNTIFS(No_Duplicates[МО], Levels_MO_S3[[#This Row],[Муниципалитет]], No_Duplicates[Творчество], E$1)</f>
        <v>1</v>
      </c>
      <c r="F43" s="3" cm="1">
        <f t="array" ref="F43">ROW() - ROW(_xlfn.TAKE(Levels_MO_S3[], 1)) + 1</f>
        <v>42</v>
      </c>
      <c r="G43" s="1" t="s">
        <v>460</v>
      </c>
      <c r="H43" s="5">
        <f>SUM(Levels_MO_S3[[#This Row],[Высокий]:[Ниже базового]])</f>
        <v>43</v>
      </c>
      <c r="I43" s="17">
        <f>Levels_MO_S3[[#This Row],[Высокий]] / Levels_MO_S3[[#This Row],[Прошли]]</f>
        <v>0.11627906976744186</v>
      </c>
      <c r="J43" s="18">
        <f>Levels_MO_S3[[#This Row],[Средний]] / Levels_MO_S3[[#This Row],[Прошли]]</f>
        <v>0.65116279069767447</v>
      </c>
      <c r="K43" s="19">
        <f>Levels_MO_S3[[#This Row],[Базовый]] / Levels_MO_S3[[#This Row],[Прошли]]</f>
        <v>0.20930232558139536</v>
      </c>
      <c r="L43" s="20">
        <f>Levels_MO_S3[[#This Row],[Ниже базового]] / Levels_MO_S3[[#This Row],[Прошли]]</f>
        <v>2.3255813953488372E-2</v>
      </c>
      <c r="M43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3.86046511627907</v>
      </c>
      <c r="N43" s="21" t="e">
        <f>IF(Levels_MO_S3[[#This Row],[Общий уровень МО]] = "высокий", Levels_MO_S3[[#This Row],[Общая оценка МО (от 2 до 5)]], NA())</f>
        <v>#N/A</v>
      </c>
      <c r="O43" s="21">
        <f>IF(Levels_MO_S3[[#This Row],[Общий уровень МО]] = "средний", Levels_MO_S3[[#This Row],[Общая оценка МО (от 2 до 5)]], NA())</f>
        <v>3.86046511627907</v>
      </c>
      <c r="P43" s="21" t="e">
        <f>IF(Levels_MO_S3[[#This Row],[Общий уровень МО]] = "базовый", Levels_MO_S3[[#This Row],[Общая оценка МО (от 2 до 5)]], NA())</f>
        <v>#N/A</v>
      </c>
      <c r="Q43" s="21" t="e">
        <f>IF(Levels_MO_S3[[#This Row],[Общий уровень МО]] = "ниже базового", Levels_MO_S3[[#This Row],[Общая оценка МО (от 2 до 5)]], NA())</f>
        <v>#N/A</v>
      </c>
      <c r="R43" s="69" t="str" cm="1">
        <f t="array" ref="R43">INDEX({"ниже базового","базовый","средний","высокий"}, ROUND(Levels_MO_S3[[#This Row],[Общая оценка МО (от 2 до 5)]], 0) - 1)</f>
        <v>средний</v>
      </c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</row>
    <row r="44" spans="1:31" x14ac:dyDescent="0.25">
      <c r="A44" s="3">
        <v>47</v>
      </c>
      <c r="B44" s="13">
        <f>COUNTIFS(No_Duplicates[МО], Levels_MO_S3[[#This Row],[Муниципалитет]], No_Duplicates[Творчество], B$1)</f>
        <v>4</v>
      </c>
      <c r="C44" s="14">
        <f>COUNTIFS(No_Duplicates[МО], Levels_MO_S3[[#This Row],[Муниципалитет]], No_Duplicates[Творчество], C$1)</f>
        <v>11</v>
      </c>
      <c r="D44" s="15">
        <f>COUNTIFS(No_Duplicates[МО], Levels_MO_S3[[#This Row],[Муниципалитет]], No_Duplicates[Творчество], D$1)</f>
        <v>2</v>
      </c>
      <c r="E44" s="16">
        <f>COUNTIFS(No_Duplicates[МО], Levels_MO_S3[[#This Row],[Муниципалитет]], No_Duplicates[Творчество], E$1)</f>
        <v>3</v>
      </c>
      <c r="F44" s="3" cm="1">
        <f t="array" ref="F44">ROW() - ROW(_xlfn.TAKE(Levels_MO_S3[], 1)) + 1</f>
        <v>43</v>
      </c>
      <c r="G44" s="1" t="s">
        <v>1360</v>
      </c>
      <c r="H44" s="5">
        <f>SUM(Levels_MO_S3[[#This Row],[Высокий]:[Ниже базового]])</f>
        <v>20</v>
      </c>
      <c r="I44" s="17">
        <f>Levels_MO_S3[[#This Row],[Высокий]] / Levels_MO_S3[[#This Row],[Прошли]]</f>
        <v>0.2</v>
      </c>
      <c r="J44" s="18">
        <f>Levels_MO_S3[[#This Row],[Средний]] / Levels_MO_S3[[#This Row],[Прошли]]</f>
        <v>0.55000000000000004</v>
      </c>
      <c r="K44" s="19">
        <f>Levels_MO_S3[[#This Row],[Базовый]] / Levels_MO_S3[[#This Row],[Прошли]]</f>
        <v>0.1</v>
      </c>
      <c r="L44" s="20">
        <f>Levels_MO_S3[[#This Row],[Ниже базового]] / Levels_MO_S3[[#This Row],[Прошли]]</f>
        <v>0.15</v>
      </c>
      <c r="M44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3.8</v>
      </c>
      <c r="N44" s="21" t="e">
        <f>IF(Levels_MO_S3[[#This Row],[Общий уровень МО]] = "высокий", Levels_MO_S3[[#This Row],[Общая оценка МО (от 2 до 5)]], NA())</f>
        <v>#N/A</v>
      </c>
      <c r="O44" s="21">
        <f>IF(Levels_MO_S3[[#This Row],[Общий уровень МО]] = "средний", Levels_MO_S3[[#This Row],[Общая оценка МО (от 2 до 5)]], NA())</f>
        <v>3.8</v>
      </c>
      <c r="P44" s="21" t="e">
        <f>IF(Levels_MO_S3[[#This Row],[Общий уровень МО]] = "базовый", Levels_MO_S3[[#This Row],[Общая оценка МО (от 2 до 5)]], NA())</f>
        <v>#N/A</v>
      </c>
      <c r="Q44" s="21" t="e">
        <f>IF(Levels_MO_S3[[#This Row],[Общий уровень МО]] = "ниже базового", Levels_MO_S3[[#This Row],[Общая оценка МО (от 2 до 5)]], NA())</f>
        <v>#N/A</v>
      </c>
      <c r="R44" s="69" t="str" cm="1">
        <f t="array" ref="R44">INDEX({"ниже базового","базовый","средний","высокий"}, ROUND(Levels_MO_S3[[#This Row],[Общая оценка МО (от 2 до 5)]], 0) - 1)</f>
        <v>средний</v>
      </c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</row>
    <row r="45" spans="1:31" x14ac:dyDescent="0.25">
      <c r="A45" s="3">
        <v>48</v>
      </c>
      <c r="B45" s="13">
        <f>COUNTIFS(No_Duplicates[МО], Levels_MO_S3[[#This Row],[Муниципалитет]], No_Duplicates[Творчество], B$1)</f>
        <v>1</v>
      </c>
      <c r="C45" s="14">
        <f>COUNTIFS(No_Duplicates[МО], Levels_MO_S3[[#This Row],[Муниципалитет]], No_Duplicates[Творчество], C$1)</f>
        <v>5</v>
      </c>
      <c r="D45" s="15">
        <f>COUNTIFS(No_Duplicates[МО], Levels_MO_S3[[#This Row],[Муниципалитет]], No_Duplicates[Творчество], D$1)</f>
        <v>3</v>
      </c>
      <c r="E45" s="16">
        <f>COUNTIFS(No_Duplicates[МО], Levels_MO_S3[[#This Row],[Муниципалитет]], No_Duplicates[Творчество], E$1)</f>
        <v>0</v>
      </c>
      <c r="F45" s="3" cm="1">
        <f t="array" ref="F45">ROW() - ROW(_xlfn.TAKE(Levels_MO_S3[], 1)) + 1</f>
        <v>44</v>
      </c>
      <c r="G45" s="1" t="s">
        <v>1381</v>
      </c>
      <c r="H45" s="5">
        <f>SUM(Levels_MO_S3[[#This Row],[Высокий]:[Ниже базового]])</f>
        <v>9</v>
      </c>
      <c r="I45" s="17">
        <f>Levels_MO_S3[[#This Row],[Высокий]] / Levels_MO_S3[[#This Row],[Прошли]]</f>
        <v>0.1111111111111111</v>
      </c>
      <c r="J45" s="18">
        <f>Levels_MO_S3[[#This Row],[Средний]] / Levels_MO_S3[[#This Row],[Прошли]]</f>
        <v>0.55555555555555558</v>
      </c>
      <c r="K45" s="19">
        <f>Levels_MO_S3[[#This Row],[Базовый]] / Levels_MO_S3[[#This Row],[Прошли]]</f>
        <v>0.33333333333333331</v>
      </c>
      <c r="L45" s="20">
        <f>Levels_MO_S3[[#This Row],[Ниже базового]] / Levels_MO_S3[[#This Row],[Прошли]]</f>
        <v>0</v>
      </c>
      <c r="M45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3.7777777777777777</v>
      </c>
      <c r="N45" s="21" t="e">
        <f>IF(Levels_MO_S3[[#This Row],[Общий уровень МО]] = "высокий", Levels_MO_S3[[#This Row],[Общая оценка МО (от 2 до 5)]], NA())</f>
        <v>#N/A</v>
      </c>
      <c r="O45" s="21">
        <f>IF(Levels_MO_S3[[#This Row],[Общий уровень МО]] = "средний", Levels_MO_S3[[#This Row],[Общая оценка МО (от 2 до 5)]], NA())</f>
        <v>3.7777777777777777</v>
      </c>
      <c r="P45" s="21" t="e">
        <f>IF(Levels_MO_S3[[#This Row],[Общий уровень МО]] = "базовый", Levels_MO_S3[[#This Row],[Общая оценка МО (от 2 до 5)]], NA())</f>
        <v>#N/A</v>
      </c>
      <c r="Q45" s="21" t="e">
        <f>IF(Levels_MO_S3[[#This Row],[Общий уровень МО]] = "ниже базового", Levels_MO_S3[[#This Row],[Общая оценка МО (от 2 до 5)]], NA())</f>
        <v>#N/A</v>
      </c>
      <c r="R45" s="69" t="str" cm="1">
        <f t="array" ref="R45">INDEX({"ниже базового","базовый","средний","высокий"}, ROUND(Levels_MO_S3[[#This Row],[Общая оценка МО (от 2 до 5)]], 0) - 1)</f>
        <v>средний</v>
      </c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</row>
    <row r="46" spans="1:31" x14ac:dyDescent="0.25">
      <c r="A46" s="3">
        <v>23</v>
      </c>
      <c r="B46" s="13">
        <f>COUNTIFS(No_Duplicates[МО], Levels_MO_S3[[#This Row],[Муниципалитет]], No_Duplicates[Творчество], B$1)</f>
        <v>0</v>
      </c>
      <c r="C46" s="14">
        <f>COUNTIFS(No_Duplicates[МО], Levels_MO_S3[[#This Row],[Муниципалитет]], No_Duplicates[Творчество], C$1)</f>
        <v>15</v>
      </c>
      <c r="D46" s="15">
        <f>COUNTIFS(No_Duplicates[МО], Levels_MO_S3[[#This Row],[Муниципалитет]], No_Duplicates[Творчество], D$1)</f>
        <v>5</v>
      </c>
      <c r="E46" s="16">
        <f>COUNTIFS(No_Duplicates[МО], Levels_MO_S3[[#This Row],[Муниципалитет]], No_Duplicates[Творчество], E$1)</f>
        <v>0</v>
      </c>
      <c r="F46" s="3" cm="1">
        <f t="array" ref="F46">ROW() - ROW(_xlfn.TAKE(Levels_MO_S3[], 1)) + 1</f>
        <v>45</v>
      </c>
      <c r="G46" s="1" t="s">
        <v>641</v>
      </c>
      <c r="H46" s="5">
        <f>SUM(Levels_MO_S3[[#This Row],[Высокий]:[Ниже базового]])</f>
        <v>20</v>
      </c>
      <c r="I46" s="17">
        <f>Levels_MO_S3[[#This Row],[Высокий]] / Levels_MO_S3[[#This Row],[Прошли]]</f>
        <v>0</v>
      </c>
      <c r="J46" s="18">
        <f>Levels_MO_S3[[#This Row],[Средний]] / Levels_MO_S3[[#This Row],[Прошли]]</f>
        <v>0.75</v>
      </c>
      <c r="K46" s="19">
        <f>Levels_MO_S3[[#This Row],[Базовый]] / Levels_MO_S3[[#This Row],[Прошли]]</f>
        <v>0.25</v>
      </c>
      <c r="L46" s="20">
        <f>Levels_MO_S3[[#This Row],[Ниже базового]] / Levels_MO_S3[[#This Row],[Прошли]]</f>
        <v>0</v>
      </c>
      <c r="M46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3.75</v>
      </c>
      <c r="N46" s="21" t="e">
        <f>IF(Levels_MO_S3[[#This Row],[Общий уровень МО]] = "высокий", Levels_MO_S3[[#This Row],[Общая оценка МО (от 2 до 5)]], NA())</f>
        <v>#N/A</v>
      </c>
      <c r="O46" s="21">
        <f>IF(Levels_MO_S3[[#This Row],[Общий уровень МО]] = "средний", Levels_MO_S3[[#This Row],[Общая оценка МО (от 2 до 5)]], NA())</f>
        <v>3.75</v>
      </c>
      <c r="P46" s="21" t="e">
        <f>IF(Levels_MO_S3[[#This Row],[Общий уровень МО]] = "базовый", Levels_MO_S3[[#This Row],[Общая оценка МО (от 2 до 5)]], NA())</f>
        <v>#N/A</v>
      </c>
      <c r="Q46" s="21" t="e">
        <f>IF(Levels_MO_S3[[#This Row],[Общий уровень МО]] = "ниже базового", Levels_MO_S3[[#This Row],[Общая оценка МО (от 2 до 5)]], NA())</f>
        <v>#N/A</v>
      </c>
      <c r="R46" s="69" t="str" cm="1">
        <f t="array" ref="R46">INDEX({"ниже базового","базовый","средний","высокий"}, ROUND(Levels_MO_S3[[#This Row],[Общая оценка МО (от 2 до 5)]], 0) - 1)</f>
        <v>средний</v>
      </c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</row>
    <row r="47" spans="1:31" x14ac:dyDescent="0.25">
      <c r="A47" s="3">
        <v>30</v>
      </c>
      <c r="B47" s="13">
        <f>COUNTIFS(No_Duplicates[МО], Levels_MO_S3[[#This Row],[Муниципалитет]], No_Duplicates[Творчество], B$1)</f>
        <v>2</v>
      </c>
      <c r="C47" s="14">
        <f>COUNTIFS(No_Duplicates[МО], Levels_MO_S3[[#This Row],[Муниципалитет]], No_Duplicates[Творчество], C$1)</f>
        <v>31</v>
      </c>
      <c r="D47" s="15">
        <f>COUNTIFS(No_Duplicates[МО], Levels_MO_S3[[#This Row],[Муниципалитет]], No_Duplicates[Творчество], D$1)</f>
        <v>9</v>
      </c>
      <c r="E47" s="16">
        <f>COUNTIFS(No_Duplicates[МО], Levels_MO_S3[[#This Row],[Муниципалитет]], No_Duplicates[Творчество], E$1)</f>
        <v>3</v>
      </c>
      <c r="F47" s="3" cm="1">
        <f t="array" ref="F47">ROW() - ROW(_xlfn.TAKE(Levels_MO_S3[], 1)) + 1</f>
        <v>46</v>
      </c>
      <c r="G47" s="1" t="s">
        <v>27</v>
      </c>
      <c r="H47" s="5">
        <f>SUM(Levels_MO_S3[[#This Row],[Высокий]:[Ниже базового]])</f>
        <v>45</v>
      </c>
      <c r="I47" s="17">
        <f>Levels_MO_S3[[#This Row],[Высокий]] / Levels_MO_S3[[#This Row],[Прошли]]</f>
        <v>4.4444444444444446E-2</v>
      </c>
      <c r="J47" s="18">
        <f>Levels_MO_S3[[#This Row],[Средний]] / Levels_MO_S3[[#This Row],[Прошли]]</f>
        <v>0.68888888888888888</v>
      </c>
      <c r="K47" s="19">
        <f>Levels_MO_S3[[#This Row],[Базовый]] / Levels_MO_S3[[#This Row],[Прошли]]</f>
        <v>0.2</v>
      </c>
      <c r="L47" s="20">
        <f>Levels_MO_S3[[#This Row],[Ниже базового]] / Levels_MO_S3[[#This Row],[Прошли]]</f>
        <v>6.6666666666666666E-2</v>
      </c>
      <c r="M47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3.7111111111111112</v>
      </c>
      <c r="N47" s="21" t="e">
        <f>IF(Levels_MO_S3[[#This Row],[Общий уровень МО]] = "высокий", Levels_MO_S3[[#This Row],[Общая оценка МО (от 2 до 5)]], NA())</f>
        <v>#N/A</v>
      </c>
      <c r="O47" s="21">
        <f>IF(Levels_MO_S3[[#This Row],[Общий уровень МО]] = "средний", Levels_MO_S3[[#This Row],[Общая оценка МО (от 2 до 5)]], NA())</f>
        <v>3.7111111111111112</v>
      </c>
      <c r="P47" s="21" t="e">
        <f>IF(Levels_MO_S3[[#This Row],[Общий уровень МО]] = "базовый", Levels_MO_S3[[#This Row],[Общая оценка МО (от 2 до 5)]], NA())</f>
        <v>#N/A</v>
      </c>
      <c r="Q47" s="21" t="e">
        <f>IF(Levels_MO_S3[[#This Row],[Общий уровень МО]] = "ниже базового", Levels_MO_S3[[#This Row],[Общая оценка МО (от 2 до 5)]], NA())</f>
        <v>#N/A</v>
      </c>
      <c r="R47" s="69" t="str" cm="1">
        <f t="array" ref="R47">INDEX({"ниже базового","базовый","средний","высокий"}, ROUND(Levels_MO_S3[[#This Row],[Общая оценка МО (от 2 до 5)]], 0) - 1)</f>
        <v>средний</v>
      </c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</row>
    <row r="48" spans="1:31" x14ac:dyDescent="0.25">
      <c r="A48" s="3">
        <v>12</v>
      </c>
      <c r="B48" s="13">
        <f>COUNTIFS(No_Duplicates[МО], Levels_MO_S3[[#This Row],[Муниципалитет]], No_Duplicates[Творчество], B$1)</f>
        <v>2</v>
      </c>
      <c r="C48" s="14">
        <f>COUNTIFS(No_Duplicates[МО], Levels_MO_S3[[#This Row],[Муниципалитет]], No_Duplicates[Творчество], C$1)</f>
        <v>25</v>
      </c>
      <c r="D48" s="15">
        <f>COUNTIFS(No_Duplicates[МО], Levels_MO_S3[[#This Row],[Муниципалитет]], No_Duplicates[Творчество], D$1)</f>
        <v>16</v>
      </c>
      <c r="E48" s="16">
        <f>COUNTIFS(No_Duplicates[МО], Levels_MO_S3[[#This Row],[Муниципалитет]], No_Duplicates[Творчество], E$1)</f>
        <v>0</v>
      </c>
      <c r="F48" s="3" cm="1">
        <f t="array" ref="F48">ROW() - ROW(_xlfn.TAKE(Levels_MO_S3[], 1)) + 1</f>
        <v>47</v>
      </c>
      <c r="G48" s="1" t="s">
        <v>686</v>
      </c>
      <c r="H48" s="5">
        <f>SUM(Levels_MO_S3[[#This Row],[Высокий]:[Ниже базового]])</f>
        <v>43</v>
      </c>
      <c r="I48" s="17">
        <f>Levels_MO_S3[[#This Row],[Высокий]] / Levels_MO_S3[[#This Row],[Прошли]]</f>
        <v>4.6511627906976744E-2</v>
      </c>
      <c r="J48" s="18">
        <f>Levels_MO_S3[[#This Row],[Средний]] / Levels_MO_S3[[#This Row],[Прошли]]</f>
        <v>0.58139534883720934</v>
      </c>
      <c r="K48" s="19">
        <f>Levels_MO_S3[[#This Row],[Базовый]] / Levels_MO_S3[[#This Row],[Прошли]]</f>
        <v>0.37209302325581395</v>
      </c>
      <c r="L48" s="20">
        <f>Levels_MO_S3[[#This Row],[Ниже базового]] / Levels_MO_S3[[#This Row],[Прошли]]</f>
        <v>0</v>
      </c>
      <c r="M48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3.6744186046511627</v>
      </c>
      <c r="N48" s="21" t="e">
        <f>IF(Levels_MO_S3[[#This Row],[Общий уровень МО]] = "высокий", Levels_MO_S3[[#This Row],[Общая оценка МО (от 2 до 5)]], NA())</f>
        <v>#N/A</v>
      </c>
      <c r="O48" s="21">
        <f>IF(Levels_MO_S3[[#This Row],[Общий уровень МО]] = "средний", Levels_MO_S3[[#This Row],[Общая оценка МО (от 2 до 5)]], NA())</f>
        <v>3.6744186046511627</v>
      </c>
      <c r="P48" s="21" t="e">
        <f>IF(Levels_MO_S3[[#This Row],[Общий уровень МО]] = "базовый", Levels_MO_S3[[#This Row],[Общая оценка МО (от 2 до 5)]], NA())</f>
        <v>#N/A</v>
      </c>
      <c r="Q48" s="21" t="e">
        <f>IF(Levels_MO_S3[[#This Row],[Общий уровень МО]] = "ниже базового", Levels_MO_S3[[#This Row],[Общая оценка МО (от 2 до 5)]], NA())</f>
        <v>#N/A</v>
      </c>
      <c r="R48" s="69" t="str" cm="1">
        <f t="array" ref="R48">INDEX({"ниже базового","базовый","средний","высокий"}, ROUND(Levels_MO_S3[[#This Row],[Общая оценка МО (от 2 до 5)]], 0) - 1)</f>
        <v>средний</v>
      </c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</row>
    <row r="49" spans="1:31" x14ac:dyDescent="0.25">
      <c r="A49" s="3">
        <v>17</v>
      </c>
      <c r="B49" s="13">
        <f>COUNTIFS(No_Duplicates[МО], Levels_MO_S3[[#This Row],[Муниципалитет]], No_Duplicates[Творчество], B$1)</f>
        <v>2</v>
      </c>
      <c r="C49" s="14">
        <f>COUNTIFS(No_Duplicates[МО], Levels_MO_S3[[#This Row],[Муниципалитет]], No_Duplicates[Творчество], C$1)</f>
        <v>22</v>
      </c>
      <c r="D49" s="15">
        <f>COUNTIFS(No_Duplicates[МО], Levels_MO_S3[[#This Row],[Муниципалитет]], No_Duplicates[Творчество], D$1)</f>
        <v>15</v>
      </c>
      <c r="E49" s="16">
        <f>COUNTIFS(No_Duplicates[МО], Levels_MO_S3[[#This Row],[Муниципалитет]], No_Duplicates[Творчество], E$1)</f>
        <v>0</v>
      </c>
      <c r="F49" s="3" cm="1">
        <f t="array" ref="F49">ROW() - ROW(_xlfn.TAKE(Levels_MO_S3[], 1)) + 1</f>
        <v>48</v>
      </c>
      <c r="G49" s="1" t="s">
        <v>795</v>
      </c>
      <c r="H49" s="5">
        <f>SUM(Levels_MO_S3[[#This Row],[Высокий]:[Ниже базового]])</f>
        <v>39</v>
      </c>
      <c r="I49" s="17">
        <f>Levels_MO_S3[[#This Row],[Высокий]] / Levels_MO_S3[[#This Row],[Прошли]]</f>
        <v>5.128205128205128E-2</v>
      </c>
      <c r="J49" s="18">
        <f>Levels_MO_S3[[#This Row],[Средний]] / Levels_MO_S3[[#This Row],[Прошли]]</f>
        <v>0.5641025641025641</v>
      </c>
      <c r="K49" s="19">
        <f>Levels_MO_S3[[#This Row],[Базовый]] / Levels_MO_S3[[#This Row],[Прошли]]</f>
        <v>0.38461538461538464</v>
      </c>
      <c r="L49" s="20">
        <f>Levels_MO_S3[[#This Row],[Ниже базового]] / Levels_MO_S3[[#This Row],[Прошли]]</f>
        <v>0</v>
      </c>
      <c r="M49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3.6666666666666665</v>
      </c>
      <c r="N49" s="21" t="e">
        <f>IF(Levels_MO_S3[[#This Row],[Общий уровень МО]] = "высокий", Levels_MO_S3[[#This Row],[Общая оценка МО (от 2 до 5)]], NA())</f>
        <v>#N/A</v>
      </c>
      <c r="O49" s="21">
        <f>IF(Levels_MO_S3[[#This Row],[Общий уровень МО]] = "средний", Levels_MO_S3[[#This Row],[Общая оценка МО (от 2 до 5)]], NA())</f>
        <v>3.6666666666666665</v>
      </c>
      <c r="P49" s="21" t="e">
        <f>IF(Levels_MO_S3[[#This Row],[Общий уровень МО]] = "базовый", Levels_MO_S3[[#This Row],[Общая оценка МО (от 2 до 5)]], NA())</f>
        <v>#N/A</v>
      </c>
      <c r="Q49" s="21" t="e">
        <f>IF(Levels_MO_S3[[#This Row],[Общий уровень МО]] = "ниже базового", Levels_MO_S3[[#This Row],[Общая оценка МО (от 2 до 5)]], NA())</f>
        <v>#N/A</v>
      </c>
      <c r="R49" s="69" t="str" cm="1">
        <f t="array" ref="R49">INDEX({"ниже базового","базовый","средний","высокий"}, ROUND(Levels_MO_S3[[#This Row],[Общая оценка МО (от 2 до 5)]], 0) - 1)</f>
        <v>средний</v>
      </c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</row>
    <row r="50" spans="1:31" x14ac:dyDescent="0.25">
      <c r="A50" s="3">
        <v>22</v>
      </c>
      <c r="B50" s="13">
        <f>COUNTIFS(No_Duplicates[МО], Levels_MO_S3[[#This Row],[Муниципалитет]], No_Duplicates[Творчество], B$1)</f>
        <v>0</v>
      </c>
      <c r="C50" s="14">
        <f>COUNTIFS(No_Duplicates[МО], Levels_MO_S3[[#This Row],[Муниципалитет]], No_Duplicates[Творчество], C$1)</f>
        <v>17</v>
      </c>
      <c r="D50" s="15">
        <f>COUNTIFS(No_Duplicates[МО], Levels_MO_S3[[#This Row],[Муниципалитет]], No_Duplicates[Творчество], D$1)</f>
        <v>9</v>
      </c>
      <c r="E50" s="16">
        <f>COUNTIFS(No_Duplicates[МО], Levels_MO_S3[[#This Row],[Муниципалитет]], No_Duplicates[Творчество], E$1)</f>
        <v>0</v>
      </c>
      <c r="F50" s="3" cm="1">
        <f t="array" ref="F50">ROW() - ROW(_xlfn.TAKE(Levels_MO_S3[], 1)) + 1</f>
        <v>49</v>
      </c>
      <c r="G50" s="1" t="s">
        <v>140</v>
      </c>
      <c r="H50" s="5">
        <f>SUM(Levels_MO_S3[[#This Row],[Высокий]:[Ниже базового]])</f>
        <v>26</v>
      </c>
      <c r="I50" s="17">
        <f>Levels_MO_S3[[#This Row],[Высокий]] / Levels_MO_S3[[#This Row],[Прошли]]</f>
        <v>0</v>
      </c>
      <c r="J50" s="18">
        <f>Levels_MO_S3[[#This Row],[Средний]] / Levels_MO_S3[[#This Row],[Прошли]]</f>
        <v>0.65384615384615385</v>
      </c>
      <c r="K50" s="19">
        <f>Levels_MO_S3[[#This Row],[Базовый]] / Levels_MO_S3[[#This Row],[Прошли]]</f>
        <v>0.34615384615384615</v>
      </c>
      <c r="L50" s="20">
        <f>Levels_MO_S3[[#This Row],[Ниже базового]] / Levels_MO_S3[[#This Row],[Прошли]]</f>
        <v>0</v>
      </c>
      <c r="M50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3.6538461538461537</v>
      </c>
      <c r="N50" s="21" t="e">
        <f>IF(Levels_MO_S3[[#This Row],[Общий уровень МО]] = "высокий", Levels_MO_S3[[#This Row],[Общая оценка МО (от 2 до 5)]], NA())</f>
        <v>#N/A</v>
      </c>
      <c r="O50" s="21">
        <f>IF(Levels_MO_S3[[#This Row],[Общий уровень МО]] = "средний", Levels_MO_S3[[#This Row],[Общая оценка МО (от 2 до 5)]], NA())</f>
        <v>3.6538461538461537</v>
      </c>
      <c r="P50" s="21" t="e">
        <f>IF(Levels_MO_S3[[#This Row],[Общий уровень МО]] = "базовый", Levels_MO_S3[[#This Row],[Общая оценка МО (от 2 до 5)]], NA())</f>
        <v>#N/A</v>
      </c>
      <c r="Q50" s="21" t="e">
        <f>IF(Levels_MO_S3[[#This Row],[Общий уровень МО]] = "ниже базового", Levels_MO_S3[[#This Row],[Общая оценка МО (от 2 до 5)]], NA())</f>
        <v>#N/A</v>
      </c>
      <c r="R50" s="69" t="str" cm="1">
        <f t="array" ref="R50">INDEX({"ниже базового","базовый","средний","высокий"}, ROUND(Levels_MO_S3[[#This Row],[Общая оценка МО (от 2 до 5)]], 0) - 1)</f>
        <v>средний</v>
      </c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</row>
    <row r="51" spans="1:31" x14ac:dyDescent="0.25">
      <c r="A51" s="3">
        <v>24</v>
      </c>
      <c r="B51" s="13">
        <f>COUNTIFS(No_Duplicates[МО], Levels_MO_S3[[#This Row],[Муниципалитет]], No_Duplicates[Творчество], B$1)</f>
        <v>0</v>
      </c>
      <c r="C51" s="14">
        <f>COUNTIFS(No_Duplicates[МО], Levels_MO_S3[[#This Row],[Муниципалитет]], No_Duplicates[Творчество], C$1)</f>
        <v>8</v>
      </c>
      <c r="D51" s="15">
        <f>COUNTIFS(No_Duplicates[МО], Levels_MO_S3[[#This Row],[Муниципалитет]], No_Duplicates[Творчество], D$1)</f>
        <v>6</v>
      </c>
      <c r="E51" s="16">
        <f>COUNTIFS(No_Duplicates[МО], Levels_MO_S3[[#This Row],[Муниципалитет]], No_Duplicates[Творчество], E$1)</f>
        <v>0</v>
      </c>
      <c r="F51" s="3" cm="1">
        <f t="array" ref="F51">ROW() - ROW(_xlfn.TAKE(Levels_MO_S3[], 1)) + 1</f>
        <v>50</v>
      </c>
      <c r="G51" s="1" t="s">
        <v>73</v>
      </c>
      <c r="H51" s="5">
        <f>SUM(Levels_MO_S3[[#This Row],[Высокий]:[Ниже базового]])</f>
        <v>14</v>
      </c>
      <c r="I51" s="17">
        <f>Levels_MO_S3[[#This Row],[Высокий]] / Levels_MO_S3[[#This Row],[Прошли]]</f>
        <v>0</v>
      </c>
      <c r="J51" s="18">
        <f>Levels_MO_S3[[#This Row],[Средний]] / Levels_MO_S3[[#This Row],[Прошли]]</f>
        <v>0.5714285714285714</v>
      </c>
      <c r="K51" s="19">
        <f>Levels_MO_S3[[#This Row],[Базовый]] / Levels_MO_S3[[#This Row],[Прошли]]</f>
        <v>0.42857142857142855</v>
      </c>
      <c r="L51" s="20">
        <f>Levels_MO_S3[[#This Row],[Ниже базового]] / Levels_MO_S3[[#This Row],[Прошли]]</f>
        <v>0</v>
      </c>
      <c r="M51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3.5714285714285716</v>
      </c>
      <c r="N51" s="21" t="e">
        <f>IF(Levels_MO_S3[[#This Row],[Общий уровень МО]] = "высокий", Levels_MO_S3[[#This Row],[Общая оценка МО (от 2 до 5)]], NA())</f>
        <v>#N/A</v>
      </c>
      <c r="O51" s="21">
        <f>IF(Levels_MO_S3[[#This Row],[Общий уровень МО]] = "средний", Levels_MO_S3[[#This Row],[Общая оценка МО (от 2 до 5)]], NA())</f>
        <v>3.5714285714285716</v>
      </c>
      <c r="P51" s="21" t="e">
        <f>IF(Levels_MO_S3[[#This Row],[Общий уровень МО]] = "базовый", Levels_MO_S3[[#This Row],[Общая оценка МО (от 2 до 5)]], NA())</f>
        <v>#N/A</v>
      </c>
      <c r="Q51" s="21" t="e">
        <f>IF(Levels_MO_S3[[#This Row],[Общий уровень МО]] = "ниже базового", Levels_MO_S3[[#This Row],[Общая оценка МО (от 2 до 5)]], NA())</f>
        <v>#N/A</v>
      </c>
      <c r="R51" s="69" t="str" cm="1">
        <f t="array" ref="R51">INDEX({"ниже базового","базовый","средний","высокий"}, ROUND(Levels_MO_S3[[#This Row],[Общая оценка МО (от 2 до 5)]], 0) - 1)</f>
        <v>средний</v>
      </c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</row>
    <row r="52" spans="1:31" x14ac:dyDescent="0.25">
      <c r="A52" s="3">
        <v>52</v>
      </c>
      <c r="B52" s="13">
        <f>COUNTIFS(No_Duplicates[МО], Levels_MO_S3[[#This Row],[Муниципалитет]], No_Duplicates[Творчество], B$1)</f>
        <v>1</v>
      </c>
      <c r="C52" s="14">
        <f>COUNTIFS(No_Duplicates[МО], Levels_MO_S3[[#This Row],[Муниципалитет]], No_Duplicates[Творчество], C$1)</f>
        <v>21</v>
      </c>
      <c r="D52" s="15">
        <f>COUNTIFS(No_Duplicates[МО], Levels_MO_S3[[#This Row],[Муниципалитет]], No_Duplicates[Творчество], D$1)</f>
        <v>13</v>
      </c>
      <c r="E52" s="16">
        <f>COUNTIFS(No_Duplicates[МО], Levels_MO_S3[[#This Row],[Муниципалитет]], No_Duplicates[Творчество], E$1)</f>
        <v>2</v>
      </c>
      <c r="F52" s="3" cm="1">
        <f t="array" ref="F52">ROW() - ROW(_xlfn.TAKE(Levels_MO_S3[], 1)) + 1</f>
        <v>51</v>
      </c>
      <c r="G52" s="1" t="s">
        <v>1219</v>
      </c>
      <c r="H52" s="5">
        <f>SUM(Levels_MO_S3[[#This Row],[Высокий]:[Ниже базового]])</f>
        <v>37</v>
      </c>
      <c r="I52" s="17">
        <f>Levels_MO_S3[[#This Row],[Высокий]] / Levels_MO_S3[[#This Row],[Прошли]]</f>
        <v>2.7027027027027029E-2</v>
      </c>
      <c r="J52" s="18">
        <f>Levels_MO_S3[[#This Row],[Средний]] / Levels_MO_S3[[#This Row],[Прошли]]</f>
        <v>0.56756756756756754</v>
      </c>
      <c r="K52" s="19">
        <f>Levels_MO_S3[[#This Row],[Базовый]] / Levels_MO_S3[[#This Row],[Прошли]]</f>
        <v>0.35135135135135137</v>
      </c>
      <c r="L52" s="20">
        <f>Levels_MO_S3[[#This Row],[Ниже базового]] / Levels_MO_S3[[#This Row],[Прошли]]</f>
        <v>5.4054054054054057E-2</v>
      </c>
      <c r="M52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3.5675675675675675</v>
      </c>
      <c r="N52" s="21" t="e">
        <f>IF(Levels_MO_S3[[#This Row],[Общий уровень МО]] = "высокий", Levels_MO_S3[[#This Row],[Общая оценка МО (от 2 до 5)]], NA())</f>
        <v>#N/A</v>
      </c>
      <c r="O52" s="21">
        <f>IF(Levels_MO_S3[[#This Row],[Общий уровень МО]] = "средний", Levels_MO_S3[[#This Row],[Общая оценка МО (от 2 до 5)]], NA())</f>
        <v>3.5675675675675675</v>
      </c>
      <c r="P52" s="21" t="e">
        <f>IF(Levels_MO_S3[[#This Row],[Общий уровень МО]] = "базовый", Levels_MO_S3[[#This Row],[Общая оценка МО (от 2 до 5)]], NA())</f>
        <v>#N/A</v>
      </c>
      <c r="Q52" s="21" t="e">
        <f>IF(Levels_MO_S3[[#This Row],[Общий уровень МО]] = "ниже базового", Levels_MO_S3[[#This Row],[Общая оценка МО (от 2 до 5)]], NA())</f>
        <v>#N/A</v>
      </c>
      <c r="R52" s="69" t="str" cm="1">
        <f t="array" ref="R52">INDEX({"ниже базового","базовый","средний","высокий"}, ROUND(Levels_MO_S3[[#This Row],[Общая оценка МО (от 2 до 5)]], 0) - 1)</f>
        <v>средний</v>
      </c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</row>
    <row r="53" spans="1:31" x14ac:dyDescent="0.25">
      <c r="A53" s="3">
        <v>31</v>
      </c>
      <c r="B53" s="13">
        <f>COUNTIFS(No_Duplicates[МО], Levels_MO_S3[[#This Row],[Муниципалитет]], No_Duplicates[Творчество], B$1)</f>
        <v>2</v>
      </c>
      <c r="C53" s="14">
        <f>COUNTIFS(No_Duplicates[МО], Levels_MO_S3[[#This Row],[Муниципалитет]], No_Duplicates[Творчество], C$1)</f>
        <v>16</v>
      </c>
      <c r="D53" s="15">
        <f>COUNTIFS(No_Duplicates[МО], Levels_MO_S3[[#This Row],[Муниципалитет]], No_Duplicates[Творчество], D$1)</f>
        <v>15</v>
      </c>
      <c r="E53" s="16">
        <f>COUNTIFS(No_Duplicates[МО], Levels_MO_S3[[#This Row],[Муниципалитет]], No_Duplicates[Творчество], E$1)</f>
        <v>6</v>
      </c>
      <c r="F53" s="3" cm="1">
        <f t="array" ref="F53">ROW() - ROW(_xlfn.TAKE(Levels_MO_S3[], 1)) + 1</f>
        <v>52</v>
      </c>
      <c r="G53" s="1" t="s">
        <v>1413</v>
      </c>
      <c r="H53" s="5">
        <f>SUM(Levels_MO_S3[[#This Row],[Высокий]:[Ниже базового]])</f>
        <v>39</v>
      </c>
      <c r="I53" s="17">
        <f>Levels_MO_S3[[#This Row],[Высокий]] / Levels_MO_S3[[#This Row],[Прошли]]</f>
        <v>5.128205128205128E-2</v>
      </c>
      <c r="J53" s="18">
        <f>Levels_MO_S3[[#This Row],[Средний]] / Levels_MO_S3[[#This Row],[Прошли]]</f>
        <v>0.41025641025641024</v>
      </c>
      <c r="K53" s="19">
        <f>Levels_MO_S3[[#This Row],[Базовый]] / Levels_MO_S3[[#This Row],[Прошли]]</f>
        <v>0.38461538461538464</v>
      </c>
      <c r="L53" s="20">
        <f>Levels_MO_S3[[#This Row],[Ниже базового]] / Levels_MO_S3[[#This Row],[Прошли]]</f>
        <v>0.15384615384615385</v>
      </c>
      <c r="M53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3.358974358974359</v>
      </c>
      <c r="N53" s="21" t="e">
        <f>IF(Levels_MO_S3[[#This Row],[Общий уровень МО]] = "высокий", Levels_MO_S3[[#This Row],[Общая оценка МО (от 2 до 5)]], NA())</f>
        <v>#N/A</v>
      </c>
      <c r="O53" s="21" t="e">
        <f>IF(Levels_MO_S3[[#This Row],[Общий уровень МО]] = "средний", Levels_MO_S3[[#This Row],[Общая оценка МО (от 2 до 5)]], NA())</f>
        <v>#N/A</v>
      </c>
      <c r="P53" s="21">
        <f>IF(Levels_MO_S3[[#This Row],[Общий уровень МО]] = "базовый", Levels_MO_S3[[#This Row],[Общая оценка МО (от 2 до 5)]], NA())</f>
        <v>3.358974358974359</v>
      </c>
      <c r="Q53" s="21" t="e">
        <f>IF(Levels_MO_S3[[#This Row],[Общий уровень МО]] = "ниже базового", Levels_MO_S3[[#This Row],[Общая оценка МО (от 2 до 5)]], NA())</f>
        <v>#N/A</v>
      </c>
      <c r="R53" s="69" t="str" cm="1">
        <f t="array" ref="R53">INDEX({"ниже базового","базовый","средний","высокий"}, ROUND(Levels_MO_S3[[#This Row],[Общая оценка МО (от 2 до 5)]], 0) - 1)</f>
        <v>базовый</v>
      </c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</row>
    <row r="54" spans="1:31" x14ac:dyDescent="0.25">
      <c r="A54" s="3">
        <v>33</v>
      </c>
      <c r="B54" s="13">
        <f>COUNTIFS(No_Duplicates[МО], Levels_MO_S3[[#This Row],[Муниципалитет]], No_Duplicates[Творчество], B$1)</f>
        <v>1</v>
      </c>
      <c r="C54" s="14">
        <f>COUNTIFS(No_Duplicates[МО], Levels_MO_S3[[#This Row],[Муниципалитет]], No_Duplicates[Творчество], C$1)</f>
        <v>12</v>
      </c>
      <c r="D54" s="15">
        <f>COUNTIFS(No_Duplicates[МО], Levels_MO_S3[[#This Row],[Муниципалитет]], No_Duplicates[Творчество], D$1)</f>
        <v>2</v>
      </c>
      <c r="E54" s="16">
        <f>COUNTIFS(No_Duplicates[МО], Levels_MO_S3[[#This Row],[Муниципалитет]], No_Duplicates[Творчество], E$1)</f>
        <v>8</v>
      </c>
      <c r="F54" s="3" cm="1">
        <f t="array" ref="F54">ROW() - ROW(_xlfn.TAKE(Levels_MO_S3[], 1)) + 1</f>
        <v>53</v>
      </c>
      <c r="G54" s="1" t="s">
        <v>755</v>
      </c>
      <c r="H54" s="5">
        <f>SUM(Levels_MO_S3[[#This Row],[Высокий]:[Ниже базового]])</f>
        <v>23</v>
      </c>
      <c r="I54" s="17">
        <f>Levels_MO_S3[[#This Row],[Высокий]] / Levels_MO_S3[[#This Row],[Прошли]]</f>
        <v>4.3478260869565216E-2</v>
      </c>
      <c r="J54" s="18">
        <f>Levels_MO_S3[[#This Row],[Средний]] / Levels_MO_S3[[#This Row],[Прошли]]</f>
        <v>0.52173913043478259</v>
      </c>
      <c r="K54" s="19">
        <f>Levels_MO_S3[[#This Row],[Базовый]] / Levels_MO_S3[[#This Row],[Прошли]]</f>
        <v>8.6956521739130432E-2</v>
      </c>
      <c r="L54" s="20">
        <f>Levels_MO_S3[[#This Row],[Ниже базового]] / Levels_MO_S3[[#This Row],[Прошли]]</f>
        <v>0.34782608695652173</v>
      </c>
      <c r="M54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3.2608695652173911</v>
      </c>
      <c r="N54" s="21" t="e">
        <f>IF(Levels_MO_S3[[#This Row],[Общий уровень МО]] = "высокий", Levels_MO_S3[[#This Row],[Общая оценка МО (от 2 до 5)]], NA())</f>
        <v>#N/A</v>
      </c>
      <c r="O54" s="21" t="e">
        <f>IF(Levels_MO_S3[[#This Row],[Общий уровень МО]] = "средний", Levels_MO_S3[[#This Row],[Общая оценка МО (от 2 до 5)]], NA())</f>
        <v>#N/A</v>
      </c>
      <c r="P54" s="21">
        <f>IF(Levels_MO_S3[[#This Row],[Общий уровень МО]] = "базовый", Levels_MO_S3[[#This Row],[Общая оценка МО (от 2 до 5)]], NA())</f>
        <v>3.2608695652173911</v>
      </c>
      <c r="Q54" s="21" t="e">
        <f>IF(Levels_MO_S3[[#This Row],[Общий уровень МО]] = "ниже базового", Levels_MO_S3[[#This Row],[Общая оценка МО (от 2 до 5)]], NA())</f>
        <v>#N/A</v>
      </c>
      <c r="R54" s="69" t="str" cm="1">
        <f t="array" ref="R54">INDEX({"ниже базового","базовый","средний","высокий"}, ROUND(Levels_MO_S3[[#This Row],[Общая оценка МО (от 2 до 5)]], 0) - 1)</f>
        <v>базовый</v>
      </c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</row>
    <row r="55" spans="1:31" x14ac:dyDescent="0.25">
      <c r="A55" s="3">
        <v>44</v>
      </c>
      <c r="B55" s="13">
        <f>COUNTIFS(No_Duplicates[МО], Levels_MO_S3[[#This Row],[Муниципалитет]], No_Duplicates[Творчество], B$1)</f>
        <v>0</v>
      </c>
      <c r="C55" s="14">
        <f>COUNTIFS(No_Duplicates[МО], Levels_MO_S3[[#This Row],[Муниципалитет]], No_Duplicates[Творчество], C$1)</f>
        <v>8</v>
      </c>
      <c r="D55" s="15">
        <f>COUNTIFS(No_Duplicates[МО], Levels_MO_S3[[#This Row],[Муниципалитет]], No_Duplicates[Творчество], D$1)</f>
        <v>14</v>
      </c>
      <c r="E55" s="16">
        <f>COUNTIFS(No_Duplicates[МО], Levels_MO_S3[[#This Row],[Муниципалитет]], No_Duplicates[Творчество], E$1)</f>
        <v>4</v>
      </c>
      <c r="F55" s="3" cm="1">
        <f t="array" ref="F55">ROW() - ROW(_xlfn.TAKE(Levels_MO_S3[], 1)) + 1</f>
        <v>54</v>
      </c>
      <c r="G55" s="1" t="s">
        <v>1093</v>
      </c>
      <c r="H55" s="5">
        <f>SUM(Levels_MO_S3[[#This Row],[Высокий]:[Ниже базового]])</f>
        <v>26</v>
      </c>
      <c r="I55" s="17">
        <f>Levels_MO_S3[[#This Row],[Высокий]] / Levels_MO_S3[[#This Row],[Прошли]]</f>
        <v>0</v>
      </c>
      <c r="J55" s="18">
        <f>Levels_MO_S3[[#This Row],[Средний]] / Levels_MO_S3[[#This Row],[Прошли]]</f>
        <v>0.30769230769230771</v>
      </c>
      <c r="K55" s="19">
        <f>Levels_MO_S3[[#This Row],[Базовый]] / Levels_MO_S3[[#This Row],[Прошли]]</f>
        <v>0.53846153846153844</v>
      </c>
      <c r="L55" s="20">
        <f>Levels_MO_S3[[#This Row],[Ниже базового]] / Levels_MO_S3[[#This Row],[Прошли]]</f>
        <v>0.15384615384615385</v>
      </c>
      <c r="M55" s="21">
        <f>(5 * Levels_MO_S3[[#This Row],[Высокий]] + 4 * Levels_MO_S3[[#This Row],[Средний]] + 3 * Levels_MO_S3[[#This Row],[Базовый]] + 2 * Levels_MO_S3[[#This Row],[Ниже базового]]) / Levels_MO_S3[[#This Row],[Прошли]]</f>
        <v>3.1538461538461537</v>
      </c>
      <c r="N55" s="21" t="e">
        <f>IF(Levels_MO_S3[[#This Row],[Общий уровень МО]] = "высокий", Levels_MO_S3[[#This Row],[Общая оценка МО (от 2 до 5)]], NA())</f>
        <v>#N/A</v>
      </c>
      <c r="O55" s="21" t="e">
        <f>IF(Levels_MO_S3[[#This Row],[Общий уровень МО]] = "средний", Levels_MO_S3[[#This Row],[Общая оценка МО (от 2 до 5)]], NA())</f>
        <v>#N/A</v>
      </c>
      <c r="P55" s="21">
        <f>IF(Levels_MO_S3[[#This Row],[Общий уровень МО]] = "базовый", Levels_MO_S3[[#This Row],[Общая оценка МО (от 2 до 5)]], NA())</f>
        <v>3.1538461538461537</v>
      </c>
      <c r="Q55" s="21" t="e">
        <f>IF(Levels_MO_S3[[#This Row],[Общий уровень МО]] = "ниже базового", Levels_MO_S3[[#This Row],[Общая оценка МО (от 2 до 5)]], NA())</f>
        <v>#N/A</v>
      </c>
      <c r="R55" s="69" t="str" cm="1">
        <f t="array" ref="R55">INDEX({"ниже базового","базовый","средний","высокий"}, ROUND(Levels_MO_S3[[#This Row],[Общая оценка МО (от 2 до 5)]], 0) - 1)</f>
        <v>базовый</v>
      </c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</row>
    <row r="56" spans="1:31" x14ac:dyDescent="0.25">
      <c r="A56" s="3"/>
      <c r="B56" s="22">
        <f>SUM(Levels_MO_S3[Высокий])</f>
        <v>214</v>
      </c>
      <c r="C56" s="23">
        <f>SUM(Levels_MO_S3[Средний])</f>
        <v>874</v>
      </c>
      <c r="D56" s="24">
        <f>SUM(Levels_MO_S3[Базовый])</f>
        <v>230</v>
      </c>
      <c r="E56" s="25">
        <f>SUM(Levels_MO_S3[Ниже базового])</f>
        <v>31</v>
      </c>
      <c r="F56" s="27"/>
      <c r="G56" s="27" t="s">
        <v>1466</v>
      </c>
      <c r="H56" s="26">
        <f>SUM(Levels_MO_S3[Прошли])</f>
        <v>1349</v>
      </c>
      <c r="I56" s="28">
        <f>Levels_MO_S3[[#Totals],[Высокий]] / Levels_MO_S3[[#Totals],[Прошли]]</f>
        <v>0.15863602668643439</v>
      </c>
      <c r="J56" s="29">
        <f>Levels_MO_S3[[#Totals],[Средний]] / Levels_MO_S3[[#Totals],[Прошли]]</f>
        <v>0.647887323943662</v>
      </c>
      <c r="K56" s="30">
        <f>Levels_MO_S3[[#Totals],[Базовый]] / Levels_MO_S3[[#Totals],[Прошли]]</f>
        <v>0.17049666419570053</v>
      </c>
      <c r="L56" s="31">
        <f>Levels_MO_S3[[#Totals],[Ниже базового]] / Levels_MO_S3[[#Totals],[Прошли]]</f>
        <v>2.2979985174203115E-2</v>
      </c>
      <c r="M56" s="21">
        <f>(5 * Levels_MO_S3[[#Totals],[Высокий]] + 4 * Levels_MO_S3[[#Totals],[Средний]] + 3 * Levels_MO_S3[[#Totals],[Базовый]] + 2 * Levels_MO_S3[[#Totals],[Ниже базового]]) / Levels_MO_S3[[#Totals],[Прошли]]</f>
        <v>3.9421793921423278</v>
      </c>
      <c r="N56" s="21"/>
      <c r="O56" s="21"/>
      <c r="P56" s="21"/>
      <c r="Q56" s="21"/>
      <c r="R56" s="69" t="str" cm="1">
        <f t="array" ref="R56">INDEX({"ниже базового","базовый","средний","высокий"}, ROUND(Levels_MO_S3[[#Totals],[Общая оценка МО (от 2 до 5)]], 0) - 1)</f>
        <v>средний</v>
      </c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</row>
  </sheetData>
  <conditionalFormatting sqref="R2:R56">
    <cfRule type="cellIs" dxfId="203" priority="1" operator="equal">
      <formula>"Высокий"</formula>
    </cfRule>
    <cfRule type="cellIs" dxfId="202" priority="2" operator="equal">
      <formula>"Средний"</formula>
    </cfRule>
    <cfRule type="cellIs" dxfId="201" priority="3" operator="equal">
      <formula>"Базовый"</formula>
    </cfRule>
    <cfRule type="cellIs" dxfId="200" priority="4" operator="equal">
      <formula>"Ниже базового"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FF4FA7-F9D9-4439-B5CA-F2EAB01D7BB2}">
  <dimension ref="A1:BG56"/>
  <sheetViews>
    <sheetView workbookViewId="0"/>
  </sheetViews>
  <sheetFormatPr defaultRowHeight="15" outlineLevelCol="1" x14ac:dyDescent="0.25"/>
  <cols>
    <col min="1" max="1" width="4" customWidth="1"/>
    <col min="2" max="2" width="9.28515625" bestFit="1" customWidth="1"/>
    <col min="3" max="4" width="9.140625" bestFit="1" customWidth="1"/>
    <col min="5" max="5" width="10" customWidth="1"/>
    <col min="6" max="6" width="4.140625" customWidth="1"/>
    <col min="7" max="7" width="22.5703125" bestFit="1" customWidth="1"/>
    <col min="8" max="8" width="8.42578125" bestFit="1" customWidth="1"/>
    <col min="9" max="9" width="9.28515625" customWidth="1"/>
    <col min="10" max="11" width="9.140625" customWidth="1"/>
    <col min="12" max="12" width="10" customWidth="1"/>
    <col min="13" max="13" width="11" bestFit="1" customWidth="1"/>
    <col min="14" max="14" width="11" hidden="1" customWidth="1" outlineLevel="1"/>
    <col min="15" max="16" width="9.42578125" hidden="1" customWidth="1" outlineLevel="1"/>
    <col min="17" max="17" width="12.42578125" hidden="1" customWidth="1" outlineLevel="1"/>
    <col min="18" max="18" width="13.28515625" bestFit="1" customWidth="1" collapsed="1"/>
    <col min="19" max="31" width="9.7109375" customWidth="1"/>
    <col min="32" max="32" width="17.85546875" bestFit="1" customWidth="1"/>
    <col min="33" max="33" width="9.42578125" bestFit="1" customWidth="1"/>
    <col min="34" max="34" width="11.42578125" bestFit="1" customWidth="1"/>
    <col min="36" max="36" width="17.7109375" bestFit="1" customWidth="1"/>
    <col min="37" max="37" width="11.28515625" customWidth="1"/>
    <col min="38" max="38" width="13" bestFit="1" customWidth="1"/>
  </cols>
  <sheetData>
    <row r="1" spans="1:59" ht="45.75" customHeight="1" x14ac:dyDescent="0.25">
      <c r="A1" s="5" t="s">
        <v>9</v>
      </c>
      <c r="B1" s="8" t="s">
        <v>6</v>
      </c>
      <c r="C1" s="9" t="s">
        <v>5</v>
      </c>
      <c r="D1" s="10" t="s">
        <v>8</v>
      </c>
      <c r="E1" s="11" t="s">
        <v>7</v>
      </c>
      <c r="F1" s="5" t="s">
        <v>1460</v>
      </c>
      <c r="G1" s="5" t="s">
        <v>1461</v>
      </c>
      <c r="H1" s="5" t="s">
        <v>1462</v>
      </c>
      <c r="I1" s="8" t="s">
        <v>1507</v>
      </c>
      <c r="J1" s="9" t="s">
        <v>1470</v>
      </c>
      <c r="K1" s="10" t="s">
        <v>1471</v>
      </c>
      <c r="L1" s="12" t="s">
        <v>1463</v>
      </c>
      <c r="M1" s="2" t="s">
        <v>1464</v>
      </c>
      <c r="N1" s="2" t="s">
        <v>1510</v>
      </c>
      <c r="O1" s="2" t="s">
        <v>1508</v>
      </c>
      <c r="P1" s="2" t="s">
        <v>1509</v>
      </c>
      <c r="Q1" s="2" t="s">
        <v>1472</v>
      </c>
      <c r="R1" s="2" t="s">
        <v>1465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BG1" t="s">
        <v>1467</v>
      </c>
    </row>
    <row r="2" spans="1:59" x14ac:dyDescent="0.25">
      <c r="A2" s="3">
        <v>11</v>
      </c>
      <c r="B2" s="13">
        <f>COUNTIFS(No_Duplicates[МО], Levels_MO_S321[[#This Row],[Муниципалитет]], No_Duplicates[Воспитание], B$1)</f>
        <v>19</v>
      </c>
      <c r="C2" s="14">
        <f>COUNTIFS(No_Duplicates[МО], Levels_MO_S321[[#This Row],[Муниципалитет]], No_Duplicates[Воспитание], C$1)</f>
        <v>3</v>
      </c>
      <c r="D2" s="15">
        <f>COUNTIFS(No_Duplicates[МО], Levels_MO_S321[[#This Row],[Муниципалитет]], No_Duplicates[Воспитание], D$1)</f>
        <v>1</v>
      </c>
      <c r="E2" s="16">
        <f>COUNTIFS(No_Duplicates[МО], Levels_MO_S321[[#This Row],[Муниципалитет]], No_Duplicates[Воспитание], E$1)</f>
        <v>0</v>
      </c>
      <c r="F2" s="3" cm="1">
        <f t="array" ref="F2">ROW() - ROW(_xlfn.TAKE(Levels_MO_S321[], 1)) + 1</f>
        <v>1</v>
      </c>
      <c r="G2" s="1" t="s">
        <v>925</v>
      </c>
      <c r="H2" s="5">
        <f>SUM(Levels_MO_S321[[#This Row],[Высокий]:[Ниже базового]])</f>
        <v>23</v>
      </c>
      <c r="I2" s="17">
        <f>Levels_MO_S321[[#This Row],[Высокий]] / Levels_MO_S321[[#This Row],[Прошли]]</f>
        <v>0.82608695652173914</v>
      </c>
      <c r="J2" s="18">
        <f>Levels_MO_S321[[#This Row],[Средний]] / Levels_MO_S321[[#This Row],[Прошли]]</f>
        <v>0.13043478260869565</v>
      </c>
      <c r="K2" s="19">
        <f>Levels_MO_S321[[#This Row],[Базовый]] / Levels_MO_S321[[#This Row],[Прошли]]</f>
        <v>4.3478260869565216E-2</v>
      </c>
      <c r="L2" s="20">
        <f>Levels_MO_S321[[#This Row],[Ниже базового]] / Levels_MO_S321[[#This Row],[Прошли]]</f>
        <v>0</v>
      </c>
      <c r="M2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4.7826086956521738</v>
      </c>
      <c r="N2" s="21">
        <f>IF(Levels_MO_S321[[#This Row],[Общий уровень МО]] = "высокий", Levels_MO_S321[[#This Row],[Общая оценка МО (от 2 до 5)]], NA())</f>
        <v>4.7826086956521738</v>
      </c>
      <c r="O2" s="21" t="e">
        <f>IF(Levels_MO_S321[[#This Row],[Общий уровень МО]] = "средний", Levels_MO_S321[[#This Row],[Общая оценка МО (от 2 до 5)]], NA())</f>
        <v>#N/A</v>
      </c>
      <c r="P2" s="21" t="e">
        <f>IF(Levels_MO_S321[[#This Row],[Общий уровень МО]] = "базовый", Levels_MO_S321[[#This Row],[Общая оценка МО (от 2 до 5)]], NA())</f>
        <v>#N/A</v>
      </c>
      <c r="Q2" s="21" t="e">
        <f>IF(Levels_MO_S321[[#This Row],[Общий уровень МО]] = "ниже базового", Levels_MO_S321[[#This Row],[Общая оценка МО (от 2 до 5)]], NA())</f>
        <v>#N/A</v>
      </c>
      <c r="R2" s="69" t="str" cm="1">
        <f t="array" ref="R2">INDEX({"ниже базового","базовый","средний","высокий"}, ROUND(Levels_MO_S321[[#This Row],[Общая оценка МО (от 2 до 5)]], 0) - 1)</f>
        <v>высокий</v>
      </c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1:59" x14ac:dyDescent="0.25">
      <c r="A3" s="3">
        <v>16</v>
      </c>
      <c r="B3" s="13">
        <f>COUNTIFS(No_Duplicates[МО], Levels_MO_S321[[#This Row],[Муниципалитет]], No_Duplicates[Воспитание], B$1)</f>
        <v>5</v>
      </c>
      <c r="C3" s="14">
        <f>COUNTIFS(No_Duplicates[МО], Levels_MO_S321[[#This Row],[Муниципалитет]], No_Duplicates[Воспитание], C$1)</f>
        <v>2</v>
      </c>
      <c r="D3" s="15">
        <f>COUNTIFS(No_Duplicates[МО], Levels_MO_S321[[#This Row],[Муниципалитет]], No_Duplicates[Воспитание], D$1)</f>
        <v>0</v>
      </c>
      <c r="E3" s="16">
        <f>COUNTIFS(No_Duplicates[МО], Levels_MO_S321[[#This Row],[Муниципалитет]], No_Duplicates[Воспитание], E$1)</f>
        <v>0</v>
      </c>
      <c r="F3" s="3" cm="1">
        <f t="array" ref="F3">ROW() - ROW(_xlfn.TAKE(Levels_MO_S321[], 1)) + 1</f>
        <v>2</v>
      </c>
      <c r="G3" s="1" t="s">
        <v>132</v>
      </c>
      <c r="H3" s="5">
        <f>SUM(Levels_MO_S321[[#This Row],[Высокий]:[Ниже базового]])</f>
        <v>7</v>
      </c>
      <c r="I3" s="17">
        <f>Levels_MO_S321[[#This Row],[Высокий]] / Levels_MO_S321[[#This Row],[Прошли]]</f>
        <v>0.7142857142857143</v>
      </c>
      <c r="J3" s="18">
        <f>Levels_MO_S321[[#This Row],[Средний]] / Levels_MO_S321[[#This Row],[Прошли]]</f>
        <v>0.2857142857142857</v>
      </c>
      <c r="K3" s="19">
        <f>Levels_MO_S321[[#This Row],[Базовый]] / Levels_MO_S321[[#This Row],[Прошли]]</f>
        <v>0</v>
      </c>
      <c r="L3" s="20">
        <f>Levels_MO_S321[[#This Row],[Ниже базового]] / Levels_MO_S321[[#This Row],[Прошли]]</f>
        <v>0</v>
      </c>
      <c r="M3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4.7142857142857144</v>
      </c>
      <c r="N3" s="21">
        <f>IF(Levels_MO_S321[[#This Row],[Общий уровень МО]] = "высокий", Levels_MO_S321[[#This Row],[Общая оценка МО (от 2 до 5)]], NA())</f>
        <v>4.7142857142857144</v>
      </c>
      <c r="O3" s="21" t="e">
        <f>IF(Levels_MO_S321[[#This Row],[Общий уровень МО]] = "средний", Levels_MO_S321[[#This Row],[Общая оценка МО (от 2 до 5)]], NA())</f>
        <v>#N/A</v>
      </c>
      <c r="P3" s="21" t="e">
        <f>IF(Levels_MO_S321[[#This Row],[Общий уровень МО]] = "базовый", Levels_MO_S321[[#This Row],[Общая оценка МО (от 2 до 5)]], NA())</f>
        <v>#N/A</v>
      </c>
      <c r="Q3" s="21" t="e">
        <f>IF(Levels_MO_S321[[#This Row],[Общий уровень МО]] = "ниже базового", Levels_MO_S321[[#This Row],[Общая оценка МО (от 2 до 5)]], NA())</f>
        <v>#N/A</v>
      </c>
      <c r="R3" s="69" t="str" cm="1">
        <f t="array" ref="R3">INDEX({"ниже базового","базовый","средний","высокий"}, ROUND(Levels_MO_S321[[#This Row],[Общая оценка МО (от 2 до 5)]], 0) - 1)</f>
        <v>высокий</v>
      </c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</row>
    <row r="4" spans="1:59" x14ac:dyDescent="0.25">
      <c r="A4" s="3">
        <v>4</v>
      </c>
      <c r="B4" s="13">
        <f>COUNTIFS(No_Duplicates[МО], Levels_MO_S321[[#This Row],[Муниципалитет]], No_Duplicates[Воспитание], B$1)</f>
        <v>9</v>
      </c>
      <c r="C4" s="14">
        <f>COUNTIFS(No_Duplicates[МО], Levels_MO_S321[[#This Row],[Муниципалитет]], No_Duplicates[Воспитание], C$1)</f>
        <v>7</v>
      </c>
      <c r="D4" s="15">
        <f>COUNTIFS(No_Duplicates[МО], Levels_MO_S321[[#This Row],[Муниципалитет]], No_Duplicates[Воспитание], D$1)</f>
        <v>0</v>
      </c>
      <c r="E4" s="16">
        <f>COUNTIFS(No_Duplicates[МО], Levels_MO_S321[[#This Row],[Муниципалитет]], No_Duplicates[Воспитание], E$1)</f>
        <v>0</v>
      </c>
      <c r="F4" s="3" cm="1">
        <f t="array" ref="F4">ROW() - ROW(_xlfn.TAKE(Levels_MO_S321[], 1)) + 1</f>
        <v>3</v>
      </c>
      <c r="G4" s="1" t="s">
        <v>892</v>
      </c>
      <c r="H4" s="5">
        <f>SUM(Levels_MO_S321[[#This Row],[Высокий]:[Ниже базового]])</f>
        <v>16</v>
      </c>
      <c r="I4" s="17">
        <f>Levels_MO_S321[[#This Row],[Высокий]] / Levels_MO_S321[[#This Row],[Прошли]]</f>
        <v>0.5625</v>
      </c>
      <c r="J4" s="18">
        <f>Levels_MO_S321[[#This Row],[Средний]] / Levels_MO_S321[[#This Row],[Прошли]]</f>
        <v>0.4375</v>
      </c>
      <c r="K4" s="19">
        <f>Levels_MO_S321[[#This Row],[Базовый]] / Levels_MO_S321[[#This Row],[Прошли]]</f>
        <v>0</v>
      </c>
      <c r="L4" s="20">
        <f>Levels_MO_S321[[#This Row],[Ниже базового]] / Levels_MO_S321[[#This Row],[Прошли]]</f>
        <v>0</v>
      </c>
      <c r="M4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4.5625</v>
      </c>
      <c r="N4" s="21">
        <f>IF(Levels_MO_S321[[#This Row],[Общий уровень МО]] = "высокий", Levels_MO_S321[[#This Row],[Общая оценка МО (от 2 до 5)]], NA())</f>
        <v>4.5625</v>
      </c>
      <c r="O4" s="21" t="e">
        <f>IF(Levels_MO_S321[[#This Row],[Общий уровень МО]] = "средний", Levels_MO_S321[[#This Row],[Общая оценка МО (от 2 до 5)]], NA())</f>
        <v>#N/A</v>
      </c>
      <c r="P4" s="21" t="e">
        <f>IF(Levels_MO_S321[[#This Row],[Общий уровень МО]] = "базовый", Levels_MO_S321[[#This Row],[Общая оценка МО (от 2 до 5)]], NA())</f>
        <v>#N/A</v>
      </c>
      <c r="Q4" s="21" t="e">
        <f>IF(Levels_MO_S321[[#This Row],[Общий уровень МО]] = "ниже базового", Levels_MO_S321[[#This Row],[Общая оценка МО (от 2 до 5)]], NA())</f>
        <v>#N/A</v>
      </c>
      <c r="R4" s="69" t="str" cm="1">
        <f t="array" ref="R4">INDEX({"ниже базового","базовый","средний","высокий"}, ROUND(Levels_MO_S321[[#This Row],[Общая оценка МО (от 2 до 5)]], 0) - 1)</f>
        <v>высокий</v>
      </c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</row>
    <row r="5" spans="1:59" x14ac:dyDescent="0.25">
      <c r="A5" s="3">
        <v>37</v>
      </c>
      <c r="B5" s="13">
        <f>COUNTIFS(No_Duplicates[МО], Levels_MO_S321[[#This Row],[Муниципалитет]], No_Duplicates[Воспитание], B$1)</f>
        <v>11</v>
      </c>
      <c r="C5" s="14">
        <f>COUNTIFS(No_Duplicates[МО], Levels_MO_S321[[#This Row],[Муниципалитет]], No_Duplicates[Воспитание], C$1)</f>
        <v>10</v>
      </c>
      <c r="D5" s="15">
        <f>COUNTIFS(No_Duplicates[МО], Levels_MO_S321[[#This Row],[Муниципалитет]], No_Duplicates[Воспитание], D$1)</f>
        <v>1</v>
      </c>
      <c r="E5" s="16">
        <f>COUNTIFS(No_Duplicates[МО], Levels_MO_S321[[#This Row],[Муниципалитет]], No_Duplicates[Воспитание], E$1)</f>
        <v>0</v>
      </c>
      <c r="F5" s="3" cm="1">
        <f t="array" ref="F5">ROW() - ROW(_xlfn.TAKE(Levels_MO_S321[], 1)) + 1</f>
        <v>4</v>
      </c>
      <c r="G5" s="1" t="s">
        <v>1337</v>
      </c>
      <c r="H5" s="5">
        <f>SUM(Levels_MO_S321[[#This Row],[Высокий]:[Ниже базового]])</f>
        <v>22</v>
      </c>
      <c r="I5" s="17">
        <f>Levels_MO_S321[[#This Row],[Высокий]] / Levels_MO_S321[[#This Row],[Прошли]]</f>
        <v>0.5</v>
      </c>
      <c r="J5" s="18">
        <f>Levels_MO_S321[[#This Row],[Средний]] / Levels_MO_S321[[#This Row],[Прошли]]</f>
        <v>0.45454545454545453</v>
      </c>
      <c r="K5" s="19">
        <f>Levels_MO_S321[[#This Row],[Базовый]] / Levels_MO_S321[[#This Row],[Прошли]]</f>
        <v>4.5454545454545456E-2</v>
      </c>
      <c r="L5" s="20">
        <f>Levels_MO_S321[[#This Row],[Ниже базового]] / Levels_MO_S321[[#This Row],[Прошли]]</f>
        <v>0</v>
      </c>
      <c r="M5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4.4545454545454541</v>
      </c>
      <c r="N5" s="21" t="e">
        <f>IF(Levels_MO_S321[[#This Row],[Общий уровень МО]] = "высокий", Levels_MO_S321[[#This Row],[Общая оценка МО (от 2 до 5)]], NA())</f>
        <v>#N/A</v>
      </c>
      <c r="O5" s="21">
        <f>IF(Levels_MO_S321[[#This Row],[Общий уровень МО]] = "средний", Levels_MO_S321[[#This Row],[Общая оценка МО (от 2 до 5)]], NA())</f>
        <v>4.4545454545454541</v>
      </c>
      <c r="P5" s="21" t="e">
        <f>IF(Levels_MO_S321[[#This Row],[Общий уровень МО]] = "базовый", Levels_MO_S321[[#This Row],[Общая оценка МО (от 2 до 5)]], NA())</f>
        <v>#N/A</v>
      </c>
      <c r="Q5" s="21" t="e">
        <f>IF(Levels_MO_S321[[#This Row],[Общий уровень МО]] = "ниже базового", Levels_MO_S321[[#This Row],[Общая оценка МО (от 2 до 5)]], NA())</f>
        <v>#N/A</v>
      </c>
      <c r="R5" s="69" t="str" cm="1">
        <f t="array" ref="R5">INDEX({"ниже базового","базовый","средний","высокий"}, ROUND(Levels_MO_S321[[#This Row],[Общая оценка МО (от 2 до 5)]], 0) - 1)</f>
        <v>средний</v>
      </c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</row>
    <row r="6" spans="1:59" x14ac:dyDescent="0.25">
      <c r="A6" s="3">
        <v>26</v>
      </c>
      <c r="B6" s="13">
        <f>COUNTIFS(No_Duplicates[МО], Levels_MO_S321[[#This Row],[Муниципалитет]], No_Duplicates[Воспитание], B$1)</f>
        <v>6</v>
      </c>
      <c r="C6" s="14">
        <f>COUNTIFS(No_Duplicates[МО], Levels_MO_S321[[#This Row],[Муниципалитет]], No_Duplicates[Воспитание], C$1)</f>
        <v>9</v>
      </c>
      <c r="D6" s="15">
        <f>COUNTIFS(No_Duplicates[МО], Levels_MO_S321[[#This Row],[Муниципалитет]], No_Duplicates[Воспитание], D$1)</f>
        <v>1</v>
      </c>
      <c r="E6" s="16">
        <f>COUNTIFS(No_Duplicates[МО], Levels_MO_S321[[#This Row],[Муниципалитет]], No_Duplicates[Воспитание], E$1)</f>
        <v>0</v>
      </c>
      <c r="F6" s="3" cm="1">
        <f t="array" ref="F6">ROW() - ROW(_xlfn.TAKE(Levels_MO_S321[], 1)) + 1</f>
        <v>5</v>
      </c>
      <c r="G6" s="1" t="s">
        <v>261</v>
      </c>
      <c r="H6" s="5">
        <f>SUM(Levels_MO_S321[[#This Row],[Высокий]:[Ниже базового]])</f>
        <v>16</v>
      </c>
      <c r="I6" s="17">
        <f>Levels_MO_S321[[#This Row],[Высокий]] / Levels_MO_S321[[#This Row],[Прошли]]</f>
        <v>0.375</v>
      </c>
      <c r="J6" s="18">
        <f>Levels_MO_S321[[#This Row],[Средний]] / Levels_MO_S321[[#This Row],[Прошли]]</f>
        <v>0.5625</v>
      </c>
      <c r="K6" s="19">
        <f>Levels_MO_S321[[#This Row],[Базовый]] / Levels_MO_S321[[#This Row],[Прошли]]</f>
        <v>6.25E-2</v>
      </c>
      <c r="L6" s="20">
        <f>Levels_MO_S321[[#This Row],[Ниже базового]] / Levels_MO_S321[[#This Row],[Прошли]]</f>
        <v>0</v>
      </c>
      <c r="M6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4.3125</v>
      </c>
      <c r="N6" s="21" t="e">
        <f>IF(Levels_MO_S321[[#This Row],[Общий уровень МО]] = "высокий", Levels_MO_S321[[#This Row],[Общая оценка МО (от 2 до 5)]], NA())</f>
        <v>#N/A</v>
      </c>
      <c r="O6" s="21">
        <f>IF(Levels_MO_S321[[#This Row],[Общий уровень МО]] = "средний", Levels_MO_S321[[#This Row],[Общая оценка МО (от 2 до 5)]], NA())</f>
        <v>4.3125</v>
      </c>
      <c r="P6" s="21" t="e">
        <f>IF(Levels_MO_S321[[#This Row],[Общий уровень МО]] = "базовый", Levels_MO_S321[[#This Row],[Общая оценка МО (от 2 до 5)]], NA())</f>
        <v>#N/A</v>
      </c>
      <c r="Q6" s="21" t="e">
        <f>IF(Levels_MO_S321[[#This Row],[Общий уровень МО]] = "ниже базового", Levels_MO_S321[[#This Row],[Общая оценка МО (от 2 до 5)]], NA())</f>
        <v>#N/A</v>
      </c>
      <c r="R6" s="69" t="str" cm="1">
        <f t="array" ref="R6">INDEX({"ниже базового","базовый","средний","высокий"}, ROUND(Levels_MO_S321[[#This Row],[Общая оценка МО (от 2 до 5)]], 0) - 1)</f>
        <v>средний</v>
      </c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</row>
    <row r="7" spans="1:59" x14ac:dyDescent="0.25">
      <c r="A7" s="3">
        <v>20</v>
      </c>
      <c r="B7" s="13">
        <f>COUNTIFS(No_Duplicates[МО], Levels_MO_S321[[#This Row],[Муниципалитет]], No_Duplicates[Воспитание], B$1)</f>
        <v>7</v>
      </c>
      <c r="C7" s="14">
        <f>COUNTIFS(No_Duplicates[МО], Levels_MO_S321[[#This Row],[Муниципалитет]], No_Duplicates[Воспитание], C$1)</f>
        <v>16</v>
      </c>
      <c r="D7" s="15">
        <f>COUNTIFS(No_Duplicates[МО], Levels_MO_S321[[#This Row],[Муниципалитет]], No_Duplicates[Воспитание], D$1)</f>
        <v>0</v>
      </c>
      <c r="E7" s="16">
        <f>COUNTIFS(No_Duplicates[МО], Levels_MO_S321[[#This Row],[Муниципалитет]], No_Duplicates[Воспитание], E$1)</f>
        <v>0</v>
      </c>
      <c r="F7" s="3" cm="1">
        <f t="array" ref="F7">ROW() - ROW(_xlfn.TAKE(Levels_MO_S321[], 1)) + 1</f>
        <v>6</v>
      </c>
      <c r="G7" s="1" t="s">
        <v>662</v>
      </c>
      <c r="H7" s="5">
        <f>SUM(Levels_MO_S321[[#This Row],[Высокий]:[Ниже базового]])</f>
        <v>23</v>
      </c>
      <c r="I7" s="17">
        <f>Levels_MO_S321[[#This Row],[Высокий]] / Levels_MO_S321[[#This Row],[Прошли]]</f>
        <v>0.30434782608695654</v>
      </c>
      <c r="J7" s="18">
        <f>Levels_MO_S321[[#This Row],[Средний]] / Levels_MO_S321[[#This Row],[Прошли]]</f>
        <v>0.69565217391304346</v>
      </c>
      <c r="K7" s="19">
        <f>Levels_MO_S321[[#This Row],[Базовый]] / Levels_MO_S321[[#This Row],[Прошли]]</f>
        <v>0</v>
      </c>
      <c r="L7" s="20">
        <f>Levels_MO_S321[[#This Row],[Ниже базового]] / Levels_MO_S321[[#This Row],[Прошли]]</f>
        <v>0</v>
      </c>
      <c r="M7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4.3043478260869561</v>
      </c>
      <c r="N7" s="21" t="e">
        <f>IF(Levels_MO_S321[[#This Row],[Общий уровень МО]] = "высокий", Levels_MO_S321[[#This Row],[Общая оценка МО (от 2 до 5)]], NA())</f>
        <v>#N/A</v>
      </c>
      <c r="O7" s="21">
        <f>IF(Levels_MO_S321[[#This Row],[Общий уровень МО]] = "средний", Levels_MO_S321[[#This Row],[Общая оценка МО (от 2 до 5)]], NA())</f>
        <v>4.3043478260869561</v>
      </c>
      <c r="P7" s="21" t="e">
        <f>IF(Levels_MO_S321[[#This Row],[Общий уровень МО]] = "базовый", Levels_MO_S321[[#This Row],[Общая оценка МО (от 2 до 5)]], NA())</f>
        <v>#N/A</v>
      </c>
      <c r="Q7" s="21" t="e">
        <f>IF(Levels_MO_S321[[#This Row],[Общий уровень МО]] = "ниже базового", Levels_MO_S321[[#This Row],[Общая оценка МО (от 2 до 5)]], NA())</f>
        <v>#N/A</v>
      </c>
      <c r="R7" s="69" t="str" cm="1">
        <f t="array" ref="R7">INDEX({"ниже базового","базовый","средний","высокий"}, ROUND(Levels_MO_S321[[#This Row],[Общая оценка МО (от 2 до 5)]], 0) - 1)</f>
        <v>средний</v>
      </c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</row>
    <row r="8" spans="1:59" x14ac:dyDescent="0.25">
      <c r="A8" s="3">
        <v>47</v>
      </c>
      <c r="B8" s="13">
        <f>COUNTIFS(No_Duplicates[МО], Levels_MO_S321[[#This Row],[Муниципалитет]], No_Duplicates[Воспитание], B$1)</f>
        <v>10</v>
      </c>
      <c r="C8" s="14">
        <f>COUNTIFS(No_Duplicates[МО], Levels_MO_S321[[#This Row],[Муниципалитет]], No_Duplicates[Воспитание], C$1)</f>
        <v>7</v>
      </c>
      <c r="D8" s="15">
        <f>COUNTIFS(No_Duplicates[МО], Levels_MO_S321[[#This Row],[Муниципалитет]], No_Duplicates[Воспитание], D$1)</f>
        <v>2</v>
      </c>
      <c r="E8" s="16">
        <f>COUNTIFS(No_Duplicates[МО], Levels_MO_S321[[#This Row],[Муниципалитет]], No_Duplicates[Воспитание], E$1)</f>
        <v>1</v>
      </c>
      <c r="F8" s="3" cm="1">
        <f t="array" ref="F8">ROW() - ROW(_xlfn.TAKE(Levels_MO_S321[], 1)) + 1</f>
        <v>7</v>
      </c>
      <c r="G8" s="1" t="s">
        <v>1360</v>
      </c>
      <c r="H8" s="5">
        <f>SUM(Levels_MO_S321[[#This Row],[Высокий]:[Ниже базового]])</f>
        <v>20</v>
      </c>
      <c r="I8" s="17">
        <f>Levels_MO_S321[[#This Row],[Высокий]] / Levels_MO_S321[[#This Row],[Прошли]]</f>
        <v>0.5</v>
      </c>
      <c r="J8" s="18">
        <f>Levels_MO_S321[[#This Row],[Средний]] / Levels_MO_S321[[#This Row],[Прошли]]</f>
        <v>0.35</v>
      </c>
      <c r="K8" s="19">
        <f>Levels_MO_S321[[#This Row],[Базовый]] / Levels_MO_S321[[#This Row],[Прошли]]</f>
        <v>0.1</v>
      </c>
      <c r="L8" s="20">
        <f>Levels_MO_S321[[#This Row],[Ниже базового]] / Levels_MO_S321[[#This Row],[Прошли]]</f>
        <v>0.05</v>
      </c>
      <c r="M8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4.3</v>
      </c>
      <c r="N8" s="21" t="e">
        <f>IF(Levels_MO_S321[[#This Row],[Общий уровень МО]] = "высокий", Levels_MO_S321[[#This Row],[Общая оценка МО (от 2 до 5)]], NA())</f>
        <v>#N/A</v>
      </c>
      <c r="O8" s="21">
        <f>IF(Levels_MO_S321[[#This Row],[Общий уровень МО]] = "средний", Levels_MO_S321[[#This Row],[Общая оценка МО (от 2 до 5)]], NA())</f>
        <v>4.3</v>
      </c>
      <c r="P8" s="21" t="e">
        <f>IF(Levels_MO_S321[[#This Row],[Общий уровень МО]] = "базовый", Levels_MO_S321[[#This Row],[Общая оценка МО (от 2 до 5)]], NA())</f>
        <v>#N/A</v>
      </c>
      <c r="Q8" s="21" t="e">
        <f>IF(Levels_MO_S321[[#This Row],[Общий уровень МО]] = "ниже базового", Levels_MO_S321[[#This Row],[Общая оценка МО (от 2 до 5)]], NA())</f>
        <v>#N/A</v>
      </c>
      <c r="R8" s="69" t="str" cm="1">
        <f t="array" ref="R8">INDEX({"ниже базового","базовый","средний","высокий"}, ROUND(Levels_MO_S321[[#This Row],[Общая оценка МО (от 2 до 5)]], 0) - 1)</f>
        <v>средний</v>
      </c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</row>
    <row r="9" spans="1:59" x14ac:dyDescent="0.25">
      <c r="A9" s="3">
        <v>53</v>
      </c>
      <c r="B9" s="13">
        <f>COUNTIFS(No_Duplicates[МО], Levels_MO_S321[[#This Row],[Муниципалитет]], No_Duplicates[Воспитание], B$1)</f>
        <v>2</v>
      </c>
      <c r="C9" s="14">
        <f>COUNTIFS(No_Duplicates[МО], Levels_MO_S321[[#This Row],[Муниципалитет]], No_Duplicates[Воспитание], C$1)</f>
        <v>6</v>
      </c>
      <c r="D9" s="15">
        <f>COUNTIFS(No_Duplicates[МО], Levels_MO_S321[[#This Row],[Муниципалитет]], No_Duplicates[Воспитание], D$1)</f>
        <v>0</v>
      </c>
      <c r="E9" s="16">
        <f>COUNTIFS(No_Duplicates[МО], Levels_MO_S321[[#This Row],[Муниципалитет]], No_Duplicates[Воспитание], E$1)</f>
        <v>0</v>
      </c>
      <c r="F9" s="3" cm="1">
        <f t="array" ref="F9">ROW() - ROW(_xlfn.TAKE(Levels_MO_S321[], 1)) + 1</f>
        <v>8</v>
      </c>
      <c r="G9" s="1" t="s">
        <v>278</v>
      </c>
      <c r="H9" s="5">
        <f>SUM(Levels_MO_S321[[#This Row],[Высокий]:[Ниже базового]])</f>
        <v>8</v>
      </c>
      <c r="I9" s="17">
        <f>Levels_MO_S321[[#This Row],[Высокий]] / Levels_MO_S321[[#This Row],[Прошли]]</f>
        <v>0.25</v>
      </c>
      <c r="J9" s="18">
        <f>Levels_MO_S321[[#This Row],[Средний]] / Levels_MO_S321[[#This Row],[Прошли]]</f>
        <v>0.75</v>
      </c>
      <c r="K9" s="19">
        <f>Levels_MO_S321[[#This Row],[Базовый]] / Levels_MO_S321[[#This Row],[Прошли]]</f>
        <v>0</v>
      </c>
      <c r="L9" s="20">
        <f>Levels_MO_S321[[#This Row],[Ниже базового]] / Levels_MO_S321[[#This Row],[Прошли]]</f>
        <v>0</v>
      </c>
      <c r="M9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4.25</v>
      </c>
      <c r="N9" s="21" t="e">
        <f>IF(Levels_MO_S321[[#This Row],[Общий уровень МО]] = "высокий", Levels_MO_S321[[#This Row],[Общая оценка МО (от 2 до 5)]], NA())</f>
        <v>#N/A</v>
      </c>
      <c r="O9" s="21">
        <f>IF(Levels_MO_S321[[#This Row],[Общий уровень МО]] = "средний", Levels_MO_S321[[#This Row],[Общая оценка МО (от 2 до 5)]], NA())</f>
        <v>4.25</v>
      </c>
      <c r="P9" s="21" t="e">
        <f>IF(Levels_MO_S321[[#This Row],[Общий уровень МО]] = "базовый", Levels_MO_S321[[#This Row],[Общая оценка МО (от 2 до 5)]], NA())</f>
        <v>#N/A</v>
      </c>
      <c r="Q9" s="21" t="e">
        <f>IF(Levels_MO_S321[[#This Row],[Общий уровень МО]] = "ниже базового", Levels_MO_S321[[#This Row],[Общая оценка МО (от 2 до 5)]], NA())</f>
        <v>#N/A</v>
      </c>
      <c r="R9" s="69" t="str" cm="1">
        <f t="array" ref="R9">INDEX({"ниже базового","базовый","средний","высокий"}, ROUND(Levels_MO_S321[[#This Row],[Общая оценка МО (от 2 до 5)]], 0) - 1)</f>
        <v>средний</v>
      </c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</row>
    <row r="10" spans="1:59" x14ac:dyDescent="0.25">
      <c r="A10" s="3">
        <v>14</v>
      </c>
      <c r="B10" s="13">
        <f>COUNTIFS(No_Duplicates[МО], Levels_MO_S321[[#This Row],[Муниципалитет]], No_Duplicates[Воспитание], B$1)</f>
        <v>2</v>
      </c>
      <c r="C10" s="14">
        <f>COUNTIFS(No_Duplicates[МО], Levels_MO_S321[[#This Row],[Муниципалитет]], No_Duplicates[Воспитание], C$1)</f>
        <v>6</v>
      </c>
      <c r="D10" s="15">
        <f>COUNTIFS(No_Duplicates[МО], Levels_MO_S321[[#This Row],[Муниципалитет]], No_Duplicates[Воспитание], D$1)</f>
        <v>0</v>
      </c>
      <c r="E10" s="16">
        <f>COUNTIFS(No_Duplicates[МО], Levels_MO_S321[[#This Row],[Муниципалитет]], No_Duplicates[Воспитание], E$1)</f>
        <v>0</v>
      </c>
      <c r="F10" s="3" cm="1">
        <f t="array" ref="F10">ROW() - ROW(_xlfn.TAKE(Levels_MO_S321[], 1)) + 1</f>
        <v>9</v>
      </c>
      <c r="G10" s="1" t="s">
        <v>252</v>
      </c>
      <c r="H10" s="5">
        <f>SUM(Levels_MO_S321[[#This Row],[Высокий]:[Ниже базового]])</f>
        <v>8</v>
      </c>
      <c r="I10" s="17">
        <f>Levels_MO_S321[[#This Row],[Высокий]] / Levels_MO_S321[[#This Row],[Прошли]]</f>
        <v>0.25</v>
      </c>
      <c r="J10" s="18">
        <f>Levels_MO_S321[[#This Row],[Средний]] / Levels_MO_S321[[#This Row],[Прошли]]</f>
        <v>0.75</v>
      </c>
      <c r="K10" s="19">
        <f>Levels_MO_S321[[#This Row],[Базовый]] / Levels_MO_S321[[#This Row],[Прошли]]</f>
        <v>0</v>
      </c>
      <c r="L10" s="20">
        <f>Levels_MO_S321[[#This Row],[Ниже базового]] / Levels_MO_S321[[#This Row],[Прошли]]</f>
        <v>0</v>
      </c>
      <c r="M10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4.25</v>
      </c>
      <c r="N10" s="21" t="e">
        <f>IF(Levels_MO_S321[[#This Row],[Общий уровень МО]] = "высокий", Levels_MO_S321[[#This Row],[Общая оценка МО (от 2 до 5)]], NA())</f>
        <v>#N/A</v>
      </c>
      <c r="O10" s="21">
        <f>IF(Levels_MO_S321[[#This Row],[Общий уровень МО]] = "средний", Levels_MO_S321[[#This Row],[Общая оценка МО (от 2 до 5)]], NA())</f>
        <v>4.25</v>
      </c>
      <c r="P10" s="21" t="e">
        <f>IF(Levels_MO_S321[[#This Row],[Общий уровень МО]] = "базовый", Levels_MO_S321[[#This Row],[Общая оценка МО (от 2 до 5)]], NA())</f>
        <v>#N/A</v>
      </c>
      <c r="Q10" s="21" t="e">
        <f>IF(Levels_MO_S321[[#This Row],[Общий уровень МО]] = "ниже базового", Levels_MO_S321[[#This Row],[Общая оценка МО (от 2 до 5)]], NA())</f>
        <v>#N/A</v>
      </c>
      <c r="R10" s="69" t="str" cm="1">
        <f t="array" ref="R10">INDEX({"ниже базового","базовый","средний","высокий"}, ROUND(Levels_MO_S321[[#This Row],[Общая оценка МО (от 2 до 5)]], 0) - 1)</f>
        <v>средний</v>
      </c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</row>
    <row r="11" spans="1:59" x14ac:dyDescent="0.25">
      <c r="A11" s="3">
        <v>45</v>
      </c>
      <c r="B11" s="13">
        <f>COUNTIFS(No_Duplicates[МО], Levels_MO_S321[[#This Row],[Муниципалитет]], No_Duplicates[Воспитание], B$1)</f>
        <v>7</v>
      </c>
      <c r="C11" s="14">
        <f>COUNTIFS(No_Duplicates[МО], Levels_MO_S321[[#This Row],[Муниципалитет]], No_Duplicates[Воспитание], C$1)</f>
        <v>21</v>
      </c>
      <c r="D11" s="15">
        <f>COUNTIFS(No_Duplicates[МО], Levels_MO_S321[[#This Row],[Муниципалитет]], No_Duplicates[Воспитание], D$1)</f>
        <v>0</v>
      </c>
      <c r="E11" s="16">
        <f>COUNTIFS(No_Duplicates[МО], Levels_MO_S321[[#This Row],[Муниципалитет]], No_Duplicates[Воспитание], E$1)</f>
        <v>0</v>
      </c>
      <c r="F11" s="3" cm="1">
        <f t="array" ref="F11">ROW() - ROW(_xlfn.TAKE(Levels_MO_S321[], 1)) + 1</f>
        <v>10</v>
      </c>
      <c r="G11" s="1" t="s">
        <v>612</v>
      </c>
      <c r="H11" s="5">
        <f>SUM(Levels_MO_S321[[#This Row],[Высокий]:[Ниже базового]])</f>
        <v>28</v>
      </c>
      <c r="I11" s="17">
        <f>Levels_MO_S321[[#This Row],[Высокий]] / Levels_MO_S321[[#This Row],[Прошли]]</f>
        <v>0.25</v>
      </c>
      <c r="J11" s="18">
        <f>Levels_MO_S321[[#This Row],[Средний]] / Levels_MO_S321[[#This Row],[Прошли]]</f>
        <v>0.75</v>
      </c>
      <c r="K11" s="19">
        <f>Levels_MO_S321[[#This Row],[Базовый]] / Levels_MO_S321[[#This Row],[Прошли]]</f>
        <v>0</v>
      </c>
      <c r="L11" s="20">
        <f>Levels_MO_S321[[#This Row],[Ниже базового]] / Levels_MO_S321[[#This Row],[Прошли]]</f>
        <v>0</v>
      </c>
      <c r="M11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4.25</v>
      </c>
      <c r="N11" s="21" t="e">
        <f>IF(Levels_MO_S321[[#This Row],[Общий уровень МО]] = "высокий", Levels_MO_S321[[#This Row],[Общая оценка МО (от 2 до 5)]], NA())</f>
        <v>#N/A</v>
      </c>
      <c r="O11" s="21">
        <f>IF(Levels_MO_S321[[#This Row],[Общий уровень МО]] = "средний", Levels_MO_S321[[#This Row],[Общая оценка МО (от 2 до 5)]], NA())</f>
        <v>4.25</v>
      </c>
      <c r="P11" s="21" t="e">
        <f>IF(Levels_MO_S321[[#This Row],[Общий уровень МО]] = "базовый", Levels_MO_S321[[#This Row],[Общая оценка МО (от 2 до 5)]], NA())</f>
        <v>#N/A</v>
      </c>
      <c r="Q11" s="21" t="e">
        <f>IF(Levels_MO_S321[[#This Row],[Общий уровень МО]] = "ниже базового", Levels_MO_S321[[#This Row],[Общая оценка МО (от 2 до 5)]], NA())</f>
        <v>#N/A</v>
      </c>
      <c r="R11" s="69" t="str" cm="1">
        <f t="array" ref="R11">INDEX({"ниже базового","базовый","средний","высокий"}, ROUND(Levels_MO_S321[[#This Row],[Общая оценка МО (от 2 до 5)]], 0) - 1)</f>
        <v>средний</v>
      </c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</row>
    <row r="12" spans="1:59" x14ac:dyDescent="0.25">
      <c r="A12" s="3">
        <v>46</v>
      </c>
      <c r="B12" s="13">
        <f>COUNTIFS(No_Duplicates[МО], Levels_MO_S321[[#This Row],[Муниципалитет]], No_Duplicates[Воспитание], B$1)</f>
        <v>11</v>
      </c>
      <c r="C12" s="14">
        <f>COUNTIFS(No_Duplicates[МО], Levels_MO_S321[[#This Row],[Муниципалитет]], No_Duplicates[Воспитание], C$1)</f>
        <v>25</v>
      </c>
      <c r="D12" s="15">
        <f>COUNTIFS(No_Duplicates[МО], Levels_MO_S321[[#This Row],[Муниципалитет]], No_Duplicates[Воспитание], D$1)</f>
        <v>2</v>
      </c>
      <c r="E12" s="16">
        <f>COUNTIFS(No_Duplicates[МО], Levels_MO_S321[[#This Row],[Муниципалитет]], No_Duplicates[Воспитание], E$1)</f>
        <v>0</v>
      </c>
      <c r="F12" s="3" cm="1">
        <f t="array" ref="F12">ROW() - ROW(_xlfn.TAKE(Levels_MO_S321[], 1)) + 1</f>
        <v>11</v>
      </c>
      <c r="G12" s="1" t="s">
        <v>976</v>
      </c>
      <c r="H12" s="5">
        <f>SUM(Levels_MO_S321[[#This Row],[Высокий]:[Ниже базового]])</f>
        <v>38</v>
      </c>
      <c r="I12" s="17">
        <f>Levels_MO_S321[[#This Row],[Высокий]] / Levels_MO_S321[[#This Row],[Прошли]]</f>
        <v>0.28947368421052633</v>
      </c>
      <c r="J12" s="18">
        <f>Levels_MO_S321[[#This Row],[Средний]] / Levels_MO_S321[[#This Row],[Прошли]]</f>
        <v>0.65789473684210531</v>
      </c>
      <c r="K12" s="19">
        <f>Levels_MO_S321[[#This Row],[Базовый]] / Levels_MO_S321[[#This Row],[Прошли]]</f>
        <v>5.2631578947368418E-2</v>
      </c>
      <c r="L12" s="20">
        <f>Levels_MO_S321[[#This Row],[Ниже базового]] / Levels_MO_S321[[#This Row],[Прошли]]</f>
        <v>0</v>
      </c>
      <c r="M12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4.2368421052631575</v>
      </c>
      <c r="N12" s="21" t="e">
        <f>IF(Levels_MO_S321[[#This Row],[Общий уровень МО]] = "высокий", Levels_MO_S321[[#This Row],[Общая оценка МО (от 2 до 5)]], NA())</f>
        <v>#N/A</v>
      </c>
      <c r="O12" s="21">
        <f>IF(Levels_MO_S321[[#This Row],[Общий уровень МО]] = "средний", Levels_MO_S321[[#This Row],[Общая оценка МО (от 2 до 5)]], NA())</f>
        <v>4.2368421052631575</v>
      </c>
      <c r="P12" s="21" t="e">
        <f>IF(Levels_MO_S321[[#This Row],[Общий уровень МО]] = "базовый", Levels_MO_S321[[#This Row],[Общая оценка МО (от 2 до 5)]], NA())</f>
        <v>#N/A</v>
      </c>
      <c r="Q12" s="21" t="e">
        <f>IF(Levels_MO_S321[[#This Row],[Общий уровень МО]] = "ниже базового", Levels_MO_S321[[#This Row],[Общая оценка МО (от 2 до 5)]], NA())</f>
        <v>#N/A</v>
      </c>
      <c r="R12" s="69" t="str" cm="1">
        <f t="array" ref="R12">INDEX({"ниже базового","базовый","средний","высокий"}, ROUND(Levels_MO_S321[[#This Row],[Общая оценка МО (от 2 до 5)]], 0) - 1)</f>
        <v>средний</v>
      </c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</row>
    <row r="13" spans="1:59" x14ac:dyDescent="0.25">
      <c r="A13" s="3">
        <v>6</v>
      </c>
      <c r="B13" s="13">
        <f>COUNTIFS(No_Duplicates[МО], Levels_MO_S321[[#This Row],[Муниципалитет]], No_Duplicates[Воспитание], B$1)</f>
        <v>25</v>
      </c>
      <c r="C13" s="14">
        <f>COUNTIFS(No_Duplicates[МО], Levels_MO_S321[[#This Row],[Муниципалитет]], No_Duplicates[Воспитание], C$1)</f>
        <v>40</v>
      </c>
      <c r="D13" s="15">
        <f>COUNTIFS(No_Duplicates[МО], Levels_MO_S321[[#This Row],[Муниципалитет]], No_Duplicates[Воспитание], D$1)</f>
        <v>5</v>
      </c>
      <c r="E13" s="16">
        <f>COUNTIFS(No_Duplicates[МО], Levels_MO_S321[[#This Row],[Муниципалитет]], No_Duplicates[Воспитание], E$1)</f>
        <v>2</v>
      </c>
      <c r="F13" s="3" cm="1">
        <f t="array" ref="F13">ROW() - ROW(_xlfn.TAKE(Levels_MO_S321[], 1)) + 1</f>
        <v>12</v>
      </c>
      <c r="G13" s="1" t="s">
        <v>299</v>
      </c>
      <c r="H13" s="5">
        <f>SUM(Levels_MO_S321[[#This Row],[Высокий]:[Ниже базового]])</f>
        <v>72</v>
      </c>
      <c r="I13" s="17">
        <f>Levels_MO_S321[[#This Row],[Высокий]] / Levels_MO_S321[[#This Row],[Прошли]]</f>
        <v>0.34722222222222221</v>
      </c>
      <c r="J13" s="18">
        <f>Levels_MO_S321[[#This Row],[Средний]] / Levels_MO_S321[[#This Row],[Прошли]]</f>
        <v>0.55555555555555558</v>
      </c>
      <c r="K13" s="19">
        <f>Levels_MO_S321[[#This Row],[Базовый]] / Levels_MO_S321[[#This Row],[Прошли]]</f>
        <v>6.9444444444444448E-2</v>
      </c>
      <c r="L13" s="20">
        <f>Levels_MO_S321[[#This Row],[Ниже базового]] / Levels_MO_S321[[#This Row],[Прошли]]</f>
        <v>2.7777777777777776E-2</v>
      </c>
      <c r="M13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4.2222222222222223</v>
      </c>
      <c r="N13" s="21" t="e">
        <f>IF(Levels_MO_S321[[#This Row],[Общий уровень МО]] = "высокий", Levels_MO_S321[[#This Row],[Общая оценка МО (от 2 до 5)]], NA())</f>
        <v>#N/A</v>
      </c>
      <c r="O13" s="21">
        <f>IF(Levels_MO_S321[[#This Row],[Общий уровень МО]] = "средний", Levels_MO_S321[[#This Row],[Общая оценка МО (от 2 до 5)]], NA())</f>
        <v>4.2222222222222223</v>
      </c>
      <c r="P13" s="21" t="e">
        <f>IF(Levels_MO_S321[[#This Row],[Общий уровень МО]] = "базовый", Levels_MO_S321[[#This Row],[Общая оценка МО (от 2 до 5)]], NA())</f>
        <v>#N/A</v>
      </c>
      <c r="Q13" s="21" t="e">
        <f>IF(Levels_MO_S321[[#This Row],[Общий уровень МО]] = "ниже базового", Levels_MO_S321[[#This Row],[Общая оценка МО (от 2 до 5)]], NA())</f>
        <v>#N/A</v>
      </c>
      <c r="R13" s="69" t="str" cm="1">
        <f t="array" ref="R13">INDEX({"ниже базового","базовый","средний","высокий"}, ROUND(Levels_MO_S321[[#This Row],[Общая оценка МО (от 2 до 5)]], 0) - 1)</f>
        <v>средний</v>
      </c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</row>
    <row r="14" spans="1:59" x14ac:dyDescent="0.25">
      <c r="A14" s="3">
        <v>36</v>
      </c>
      <c r="B14" s="13">
        <f>COUNTIFS(No_Duplicates[МО], Levels_MO_S321[[#This Row],[Муниципалитет]], No_Duplicates[Воспитание], B$1)</f>
        <v>6</v>
      </c>
      <c r="C14" s="14">
        <f>COUNTIFS(No_Duplicates[МО], Levels_MO_S321[[#This Row],[Муниципалитет]], No_Duplicates[Воспитание], C$1)</f>
        <v>16</v>
      </c>
      <c r="D14" s="15">
        <f>COUNTIFS(No_Duplicates[МО], Levels_MO_S321[[#This Row],[Муниципалитет]], No_Duplicates[Воспитание], D$1)</f>
        <v>1</v>
      </c>
      <c r="E14" s="16">
        <f>COUNTIFS(No_Duplicates[МО], Levels_MO_S321[[#This Row],[Муниципалитет]], No_Duplicates[Воспитание], E$1)</f>
        <v>0</v>
      </c>
      <c r="F14" s="3" cm="1">
        <f t="array" ref="F14">ROW() - ROW(_xlfn.TAKE(Levels_MO_S321[], 1)) + 1</f>
        <v>13</v>
      </c>
      <c r="G14" s="1" t="s">
        <v>868</v>
      </c>
      <c r="H14" s="5">
        <f>SUM(Levels_MO_S321[[#This Row],[Высокий]:[Ниже базового]])</f>
        <v>23</v>
      </c>
      <c r="I14" s="17">
        <f>Levels_MO_S321[[#This Row],[Высокий]] / Levels_MO_S321[[#This Row],[Прошли]]</f>
        <v>0.2608695652173913</v>
      </c>
      <c r="J14" s="18">
        <f>Levels_MO_S321[[#This Row],[Средний]] / Levels_MO_S321[[#This Row],[Прошли]]</f>
        <v>0.69565217391304346</v>
      </c>
      <c r="K14" s="19">
        <f>Levels_MO_S321[[#This Row],[Базовый]] / Levels_MO_S321[[#This Row],[Прошли]]</f>
        <v>4.3478260869565216E-2</v>
      </c>
      <c r="L14" s="20">
        <f>Levels_MO_S321[[#This Row],[Ниже базового]] / Levels_MO_S321[[#This Row],[Прошли]]</f>
        <v>0</v>
      </c>
      <c r="M14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4.2173913043478262</v>
      </c>
      <c r="N14" s="21" t="e">
        <f>IF(Levels_MO_S321[[#This Row],[Общий уровень МО]] = "высокий", Levels_MO_S321[[#This Row],[Общая оценка МО (от 2 до 5)]], NA())</f>
        <v>#N/A</v>
      </c>
      <c r="O14" s="21">
        <f>IF(Levels_MO_S321[[#This Row],[Общий уровень МО]] = "средний", Levels_MO_S321[[#This Row],[Общая оценка МО (от 2 до 5)]], NA())</f>
        <v>4.2173913043478262</v>
      </c>
      <c r="P14" s="21" t="e">
        <f>IF(Levels_MO_S321[[#This Row],[Общий уровень МО]] = "базовый", Levels_MO_S321[[#This Row],[Общая оценка МО (от 2 до 5)]], NA())</f>
        <v>#N/A</v>
      </c>
      <c r="Q14" s="21" t="e">
        <f>IF(Levels_MO_S321[[#This Row],[Общий уровень МО]] = "ниже базового", Levels_MO_S321[[#This Row],[Общая оценка МО (от 2 до 5)]], NA())</f>
        <v>#N/A</v>
      </c>
      <c r="R14" s="69" t="str" cm="1">
        <f t="array" ref="R14">INDEX({"ниже базового","базовый","средний","высокий"}, ROUND(Levels_MO_S321[[#This Row],[Общая оценка МО (от 2 до 5)]], 0) - 1)</f>
        <v>средний</v>
      </c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</row>
    <row r="15" spans="1:59" x14ac:dyDescent="0.25">
      <c r="A15" s="3">
        <v>15</v>
      </c>
      <c r="B15" s="13">
        <f>COUNTIFS(No_Duplicates[МО], Levels_MO_S321[[#This Row],[Муниципалитет]], No_Duplicates[Воспитание], B$1)</f>
        <v>5</v>
      </c>
      <c r="C15" s="14">
        <f>COUNTIFS(No_Duplicates[МО], Levels_MO_S321[[#This Row],[Муниципалитет]], No_Duplicates[Воспитание], C$1)</f>
        <v>19</v>
      </c>
      <c r="D15" s="15">
        <f>COUNTIFS(No_Duplicates[МО], Levels_MO_S321[[#This Row],[Муниципалитет]], No_Duplicates[Воспитание], D$1)</f>
        <v>0</v>
      </c>
      <c r="E15" s="16">
        <f>COUNTIFS(No_Duplicates[МО], Levels_MO_S321[[#This Row],[Муниципалитет]], No_Duplicates[Воспитание], E$1)</f>
        <v>0</v>
      </c>
      <c r="F15" s="3" cm="1">
        <f t="array" ref="F15">ROW() - ROW(_xlfn.TAKE(Levels_MO_S321[], 1)) + 1</f>
        <v>14</v>
      </c>
      <c r="G15" s="1" t="s">
        <v>226</v>
      </c>
      <c r="H15" s="5">
        <f>SUM(Levels_MO_S321[[#This Row],[Высокий]:[Ниже базового]])</f>
        <v>24</v>
      </c>
      <c r="I15" s="17">
        <f>Levels_MO_S321[[#This Row],[Высокий]] / Levels_MO_S321[[#This Row],[Прошли]]</f>
        <v>0.20833333333333334</v>
      </c>
      <c r="J15" s="18">
        <f>Levels_MO_S321[[#This Row],[Средний]] / Levels_MO_S321[[#This Row],[Прошли]]</f>
        <v>0.79166666666666663</v>
      </c>
      <c r="K15" s="19">
        <f>Levels_MO_S321[[#This Row],[Базовый]] / Levels_MO_S321[[#This Row],[Прошли]]</f>
        <v>0</v>
      </c>
      <c r="L15" s="20">
        <f>Levels_MO_S321[[#This Row],[Ниже базового]] / Levels_MO_S321[[#This Row],[Прошли]]</f>
        <v>0</v>
      </c>
      <c r="M15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4.208333333333333</v>
      </c>
      <c r="N15" s="21" t="e">
        <f>IF(Levels_MO_S321[[#This Row],[Общий уровень МО]] = "высокий", Levels_MO_S321[[#This Row],[Общая оценка МО (от 2 до 5)]], NA())</f>
        <v>#N/A</v>
      </c>
      <c r="O15" s="21">
        <f>IF(Levels_MO_S321[[#This Row],[Общий уровень МО]] = "средний", Levels_MO_S321[[#This Row],[Общая оценка МО (от 2 до 5)]], NA())</f>
        <v>4.208333333333333</v>
      </c>
      <c r="P15" s="21" t="e">
        <f>IF(Levels_MO_S321[[#This Row],[Общий уровень МО]] = "базовый", Levels_MO_S321[[#This Row],[Общая оценка МО (от 2 до 5)]], NA())</f>
        <v>#N/A</v>
      </c>
      <c r="Q15" s="21" t="e">
        <f>IF(Levels_MO_S321[[#This Row],[Общий уровень МО]] = "ниже базового", Levels_MO_S321[[#This Row],[Общая оценка МО (от 2 до 5)]], NA())</f>
        <v>#N/A</v>
      </c>
      <c r="R15" s="69" t="str" cm="1">
        <f t="array" ref="R15">INDEX({"ниже базового","базовый","средний","высокий"}, ROUND(Levels_MO_S321[[#This Row],[Общая оценка МО (от 2 до 5)]], 0) - 1)</f>
        <v>средний</v>
      </c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</row>
    <row r="16" spans="1:59" x14ac:dyDescent="0.25">
      <c r="A16" s="3">
        <v>42</v>
      </c>
      <c r="B16" s="13">
        <f>COUNTIFS(No_Duplicates[МО], Levels_MO_S321[[#This Row],[Муниципалитет]], No_Duplicates[Воспитание], B$1)</f>
        <v>5</v>
      </c>
      <c r="C16" s="14">
        <f>COUNTIFS(No_Duplicates[МО], Levels_MO_S321[[#This Row],[Муниципалитет]], No_Duplicates[Воспитание], C$1)</f>
        <v>8</v>
      </c>
      <c r="D16" s="15">
        <f>COUNTIFS(No_Duplicates[МО], Levels_MO_S321[[#This Row],[Муниципалитет]], No_Duplicates[Воспитание], D$1)</f>
        <v>2</v>
      </c>
      <c r="E16" s="16">
        <f>COUNTIFS(No_Duplicates[МО], Levels_MO_S321[[#This Row],[Муниципалитет]], No_Duplicates[Воспитание], E$1)</f>
        <v>0</v>
      </c>
      <c r="F16" s="3" cm="1">
        <f t="array" ref="F16">ROW() - ROW(_xlfn.TAKE(Levels_MO_S321[], 1)) + 1</f>
        <v>15</v>
      </c>
      <c r="G16" s="1" t="s">
        <v>562</v>
      </c>
      <c r="H16" s="5">
        <f>SUM(Levels_MO_S321[[#This Row],[Высокий]:[Ниже базового]])</f>
        <v>15</v>
      </c>
      <c r="I16" s="17">
        <f>Levels_MO_S321[[#This Row],[Высокий]] / Levels_MO_S321[[#This Row],[Прошли]]</f>
        <v>0.33333333333333331</v>
      </c>
      <c r="J16" s="18">
        <f>Levels_MO_S321[[#This Row],[Средний]] / Levels_MO_S321[[#This Row],[Прошли]]</f>
        <v>0.53333333333333333</v>
      </c>
      <c r="K16" s="19">
        <f>Levels_MO_S321[[#This Row],[Базовый]] / Levels_MO_S321[[#This Row],[Прошли]]</f>
        <v>0.13333333333333333</v>
      </c>
      <c r="L16" s="20">
        <f>Levels_MO_S321[[#This Row],[Ниже базового]] / Levels_MO_S321[[#This Row],[Прошли]]</f>
        <v>0</v>
      </c>
      <c r="M16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4.2</v>
      </c>
      <c r="N16" s="21" t="e">
        <f>IF(Levels_MO_S321[[#This Row],[Общий уровень МО]] = "высокий", Levels_MO_S321[[#This Row],[Общая оценка МО (от 2 до 5)]], NA())</f>
        <v>#N/A</v>
      </c>
      <c r="O16" s="21">
        <f>IF(Levels_MO_S321[[#This Row],[Общий уровень МО]] = "средний", Levels_MO_S321[[#This Row],[Общая оценка МО (от 2 до 5)]], NA())</f>
        <v>4.2</v>
      </c>
      <c r="P16" s="21" t="e">
        <f>IF(Levels_MO_S321[[#This Row],[Общий уровень МО]] = "базовый", Levels_MO_S321[[#This Row],[Общая оценка МО (от 2 до 5)]], NA())</f>
        <v>#N/A</v>
      </c>
      <c r="Q16" s="21" t="e">
        <f>IF(Levels_MO_S321[[#This Row],[Общий уровень МО]] = "ниже базового", Levels_MO_S321[[#This Row],[Общая оценка МО (от 2 до 5)]], NA())</f>
        <v>#N/A</v>
      </c>
      <c r="R16" s="69" t="str" cm="1">
        <f t="array" ref="R16">INDEX({"ниже базового","базовый","средний","высокий"}, ROUND(Levels_MO_S321[[#This Row],[Общая оценка МО (от 2 до 5)]], 0) - 1)</f>
        <v>средний</v>
      </c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</row>
    <row r="17" spans="1:31" x14ac:dyDescent="0.25">
      <c r="A17" s="3">
        <v>43</v>
      </c>
      <c r="B17" s="13">
        <f>COUNTIFS(No_Duplicates[МО], Levels_MO_S321[[#This Row],[Муниципалитет]], No_Duplicates[Воспитание], B$1)</f>
        <v>19</v>
      </c>
      <c r="C17" s="14">
        <f>COUNTIFS(No_Duplicates[МО], Levels_MO_S321[[#This Row],[Муниципалитет]], No_Duplicates[Воспитание], C$1)</f>
        <v>53</v>
      </c>
      <c r="D17" s="15">
        <f>COUNTIFS(No_Duplicates[МО], Levels_MO_S321[[#This Row],[Муниципалитет]], No_Duplicates[Воспитание], D$1)</f>
        <v>5</v>
      </c>
      <c r="E17" s="16">
        <f>COUNTIFS(No_Duplicates[МО], Levels_MO_S321[[#This Row],[Муниципалитет]], No_Duplicates[Воспитание], E$1)</f>
        <v>0</v>
      </c>
      <c r="F17" s="3" cm="1">
        <f t="array" ref="F17">ROW() - ROW(_xlfn.TAKE(Levels_MO_S321[], 1)) + 1</f>
        <v>16</v>
      </c>
      <c r="G17" s="1" t="s">
        <v>1258</v>
      </c>
      <c r="H17" s="5">
        <f>SUM(Levels_MO_S321[[#This Row],[Высокий]:[Ниже базового]])</f>
        <v>77</v>
      </c>
      <c r="I17" s="17">
        <f>Levels_MO_S321[[#This Row],[Высокий]] / Levels_MO_S321[[#This Row],[Прошли]]</f>
        <v>0.24675324675324675</v>
      </c>
      <c r="J17" s="18">
        <f>Levels_MO_S321[[#This Row],[Средний]] / Levels_MO_S321[[#This Row],[Прошли]]</f>
        <v>0.68831168831168832</v>
      </c>
      <c r="K17" s="19">
        <f>Levels_MO_S321[[#This Row],[Базовый]] / Levels_MO_S321[[#This Row],[Прошли]]</f>
        <v>6.4935064935064929E-2</v>
      </c>
      <c r="L17" s="20">
        <f>Levels_MO_S321[[#This Row],[Ниже базового]] / Levels_MO_S321[[#This Row],[Прошли]]</f>
        <v>0</v>
      </c>
      <c r="M17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4.1818181818181817</v>
      </c>
      <c r="N17" s="21" t="e">
        <f>IF(Levels_MO_S321[[#This Row],[Общий уровень МО]] = "высокий", Levels_MO_S321[[#This Row],[Общая оценка МО (от 2 до 5)]], NA())</f>
        <v>#N/A</v>
      </c>
      <c r="O17" s="21">
        <f>IF(Levels_MO_S321[[#This Row],[Общий уровень МО]] = "средний", Levels_MO_S321[[#This Row],[Общая оценка МО (от 2 до 5)]], NA())</f>
        <v>4.1818181818181817</v>
      </c>
      <c r="P17" s="21" t="e">
        <f>IF(Levels_MO_S321[[#This Row],[Общий уровень МО]] = "базовый", Levels_MO_S321[[#This Row],[Общая оценка МО (от 2 до 5)]], NA())</f>
        <v>#N/A</v>
      </c>
      <c r="Q17" s="21" t="e">
        <f>IF(Levels_MO_S321[[#This Row],[Общий уровень МО]] = "ниже базового", Levels_MO_S321[[#This Row],[Общая оценка МО (от 2 до 5)]], NA())</f>
        <v>#N/A</v>
      </c>
      <c r="R17" s="69" t="str" cm="1">
        <f t="array" ref="R17">INDEX({"ниже базового","базовый","средний","высокий"}, ROUND(Levels_MO_S321[[#This Row],[Общая оценка МО (от 2 до 5)]], 0) - 1)</f>
        <v>средний</v>
      </c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</row>
    <row r="18" spans="1:31" x14ac:dyDescent="0.25">
      <c r="A18" s="3">
        <v>18</v>
      </c>
      <c r="B18" s="13">
        <f>COUNTIFS(No_Duplicates[МО], Levels_MO_S321[[#This Row],[Муниципалитет]], No_Duplicates[Воспитание], B$1)</f>
        <v>7</v>
      </c>
      <c r="C18" s="14">
        <f>COUNTIFS(No_Duplicates[МО], Levels_MO_S321[[#This Row],[Муниципалитет]], No_Duplicates[Воспитание], C$1)</f>
        <v>9</v>
      </c>
      <c r="D18" s="15">
        <f>COUNTIFS(No_Duplicates[МО], Levels_MO_S321[[#This Row],[Муниципалитет]], No_Duplicates[Воспитание], D$1)</f>
        <v>2</v>
      </c>
      <c r="E18" s="16">
        <f>COUNTIFS(No_Duplicates[МО], Levels_MO_S321[[#This Row],[Муниципалитет]], No_Duplicates[Воспитание], E$1)</f>
        <v>1</v>
      </c>
      <c r="F18" s="3" cm="1">
        <f t="array" ref="F18">ROW() - ROW(_xlfn.TAKE(Levels_MO_S321[], 1)) + 1</f>
        <v>17</v>
      </c>
      <c r="G18" s="1" t="s">
        <v>413</v>
      </c>
      <c r="H18" s="5">
        <f>SUM(Levels_MO_S321[[#This Row],[Высокий]:[Ниже базового]])</f>
        <v>19</v>
      </c>
      <c r="I18" s="17">
        <f>Levels_MO_S321[[#This Row],[Высокий]] / Levels_MO_S321[[#This Row],[Прошли]]</f>
        <v>0.36842105263157893</v>
      </c>
      <c r="J18" s="18">
        <f>Levels_MO_S321[[#This Row],[Средний]] / Levels_MO_S321[[#This Row],[Прошли]]</f>
        <v>0.47368421052631576</v>
      </c>
      <c r="K18" s="19">
        <f>Levels_MO_S321[[#This Row],[Базовый]] / Levels_MO_S321[[#This Row],[Прошли]]</f>
        <v>0.10526315789473684</v>
      </c>
      <c r="L18" s="20">
        <f>Levels_MO_S321[[#This Row],[Ниже базового]] / Levels_MO_S321[[#This Row],[Прошли]]</f>
        <v>5.2631578947368418E-2</v>
      </c>
      <c r="M18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4.1578947368421053</v>
      </c>
      <c r="N18" s="21" t="e">
        <f>IF(Levels_MO_S321[[#This Row],[Общий уровень МО]] = "высокий", Levels_MO_S321[[#This Row],[Общая оценка МО (от 2 до 5)]], NA())</f>
        <v>#N/A</v>
      </c>
      <c r="O18" s="21">
        <f>IF(Levels_MO_S321[[#This Row],[Общий уровень МО]] = "средний", Levels_MO_S321[[#This Row],[Общая оценка МО (от 2 до 5)]], NA())</f>
        <v>4.1578947368421053</v>
      </c>
      <c r="P18" s="21" t="e">
        <f>IF(Levels_MO_S321[[#This Row],[Общий уровень МО]] = "базовый", Levels_MO_S321[[#This Row],[Общая оценка МО (от 2 до 5)]], NA())</f>
        <v>#N/A</v>
      </c>
      <c r="Q18" s="21" t="e">
        <f>IF(Levels_MO_S321[[#This Row],[Общий уровень МО]] = "ниже базового", Levels_MO_S321[[#This Row],[Общая оценка МО (от 2 до 5)]], NA())</f>
        <v>#N/A</v>
      </c>
      <c r="R18" s="69" t="str" cm="1">
        <f t="array" ref="R18">INDEX({"ниже базового","базовый","средний","высокий"}, ROUND(Levels_MO_S321[[#This Row],[Общая оценка МО (от 2 до 5)]], 0) - 1)</f>
        <v>средний</v>
      </c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</row>
    <row r="19" spans="1:31" x14ac:dyDescent="0.25">
      <c r="A19" s="3">
        <v>25</v>
      </c>
      <c r="B19" s="13">
        <f>COUNTIFS(No_Duplicates[МО], Levels_MO_S321[[#This Row],[Муниципалитет]], No_Duplicates[Воспитание], B$1)</f>
        <v>2</v>
      </c>
      <c r="C19" s="14">
        <f>COUNTIFS(No_Duplicates[МО], Levels_MO_S321[[#This Row],[Муниципалитет]], No_Duplicates[Воспитание], C$1)</f>
        <v>13</v>
      </c>
      <c r="D19" s="15">
        <f>COUNTIFS(No_Duplicates[МО], Levels_MO_S321[[#This Row],[Муниципалитет]], No_Duplicates[Воспитание], D$1)</f>
        <v>0</v>
      </c>
      <c r="E19" s="16">
        <f>COUNTIFS(No_Duplicates[МО], Levels_MO_S321[[#This Row],[Муниципалитет]], No_Duplicates[Воспитание], E$1)</f>
        <v>0</v>
      </c>
      <c r="F19" s="3" cm="1">
        <f t="array" ref="F19">ROW() - ROW(_xlfn.TAKE(Levels_MO_S321[], 1)) + 1</f>
        <v>18</v>
      </c>
      <c r="G19" s="1" t="s">
        <v>11</v>
      </c>
      <c r="H19" s="5">
        <f>SUM(Levels_MO_S321[[#This Row],[Высокий]:[Ниже базового]])</f>
        <v>15</v>
      </c>
      <c r="I19" s="17">
        <f>Levels_MO_S321[[#This Row],[Высокий]] / Levels_MO_S321[[#This Row],[Прошли]]</f>
        <v>0.13333333333333333</v>
      </c>
      <c r="J19" s="18">
        <f>Levels_MO_S321[[#This Row],[Средний]] / Levels_MO_S321[[#This Row],[Прошли]]</f>
        <v>0.8666666666666667</v>
      </c>
      <c r="K19" s="19">
        <f>Levels_MO_S321[[#This Row],[Базовый]] / Levels_MO_S321[[#This Row],[Прошли]]</f>
        <v>0</v>
      </c>
      <c r="L19" s="20">
        <f>Levels_MO_S321[[#This Row],[Ниже базового]] / Levels_MO_S321[[#This Row],[Прошли]]</f>
        <v>0</v>
      </c>
      <c r="M19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4.1333333333333337</v>
      </c>
      <c r="N19" s="21" t="e">
        <f>IF(Levels_MO_S321[[#This Row],[Общий уровень МО]] = "высокий", Levels_MO_S321[[#This Row],[Общая оценка МО (от 2 до 5)]], NA())</f>
        <v>#N/A</v>
      </c>
      <c r="O19" s="21">
        <f>IF(Levels_MO_S321[[#This Row],[Общий уровень МО]] = "средний", Levels_MO_S321[[#This Row],[Общая оценка МО (от 2 до 5)]], NA())</f>
        <v>4.1333333333333337</v>
      </c>
      <c r="P19" s="21" t="e">
        <f>IF(Levels_MO_S321[[#This Row],[Общий уровень МО]] = "базовый", Levels_MO_S321[[#This Row],[Общая оценка МО (от 2 до 5)]], NA())</f>
        <v>#N/A</v>
      </c>
      <c r="Q19" s="21" t="e">
        <f>IF(Levels_MO_S321[[#This Row],[Общий уровень МО]] = "ниже базового", Levels_MO_S321[[#This Row],[Общая оценка МО (от 2 до 5)]], NA())</f>
        <v>#N/A</v>
      </c>
      <c r="R19" s="69" t="str" cm="1">
        <f t="array" ref="R19">INDEX({"ниже базового","базовый","средний","высокий"}, ROUND(Levels_MO_S321[[#This Row],[Общая оценка МО (от 2 до 5)]], 0) - 1)</f>
        <v>средний</v>
      </c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</row>
    <row r="20" spans="1:31" x14ac:dyDescent="0.25">
      <c r="A20" s="3">
        <v>2</v>
      </c>
      <c r="B20" s="13">
        <f>COUNTIFS(No_Duplicates[МО], Levels_MO_S321[[#This Row],[Муниципалитет]], No_Duplicates[Воспитание], B$1)</f>
        <v>1</v>
      </c>
      <c r="C20" s="14">
        <f>COUNTIFS(No_Duplicates[МО], Levels_MO_S321[[#This Row],[Муниципалитет]], No_Duplicates[Воспитание], C$1)</f>
        <v>7</v>
      </c>
      <c r="D20" s="15">
        <f>COUNTIFS(No_Duplicates[МО], Levels_MO_S321[[#This Row],[Муниципалитет]], No_Duplicates[Воспитание], D$1)</f>
        <v>0</v>
      </c>
      <c r="E20" s="16">
        <f>COUNTIFS(No_Duplicates[МО], Levels_MO_S321[[#This Row],[Муниципалитет]], No_Duplicates[Воспитание], E$1)</f>
        <v>0</v>
      </c>
      <c r="F20" s="3" cm="1">
        <f t="array" ref="F20">ROW() - ROW(_xlfn.TAKE(Levels_MO_S321[], 1)) + 1</f>
        <v>19</v>
      </c>
      <c r="G20" s="1" t="s">
        <v>745</v>
      </c>
      <c r="H20" s="5">
        <f>SUM(Levels_MO_S321[[#This Row],[Высокий]:[Ниже базового]])</f>
        <v>8</v>
      </c>
      <c r="I20" s="17">
        <f>Levels_MO_S321[[#This Row],[Высокий]] / Levels_MO_S321[[#This Row],[Прошли]]</f>
        <v>0.125</v>
      </c>
      <c r="J20" s="18">
        <f>Levels_MO_S321[[#This Row],[Средний]] / Levels_MO_S321[[#This Row],[Прошли]]</f>
        <v>0.875</v>
      </c>
      <c r="K20" s="19">
        <f>Levels_MO_S321[[#This Row],[Базовый]] / Levels_MO_S321[[#This Row],[Прошли]]</f>
        <v>0</v>
      </c>
      <c r="L20" s="20">
        <f>Levels_MO_S321[[#This Row],[Ниже базового]] / Levels_MO_S321[[#This Row],[Прошли]]</f>
        <v>0</v>
      </c>
      <c r="M20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4.125</v>
      </c>
      <c r="N20" s="21" t="e">
        <f>IF(Levels_MO_S321[[#This Row],[Общий уровень МО]] = "высокий", Levels_MO_S321[[#This Row],[Общая оценка МО (от 2 до 5)]], NA())</f>
        <v>#N/A</v>
      </c>
      <c r="O20" s="21">
        <f>IF(Levels_MO_S321[[#This Row],[Общий уровень МО]] = "средний", Levels_MO_S321[[#This Row],[Общая оценка МО (от 2 до 5)]], NA())</f>
        <v>4.125</v>
      </c>
      <c r="P20" s="21" t="e">
        <f>IF(Levels_MO_S321[[#This Row],[Общий уровень МО]] = "базовый", Levels_MO_S321[[#This Row],[Общая оценка МО (от 2 до 5)]], NA())</f>
        <v>#N/A</v>
      </c>
      <c r="Q20" s="21" t="e">
        <f>IF(Levels_MO_S321[[#This Row],[Общий уровень МО]] = "ниже базового", Levels_MO_S321[[#This Row],[Общая оценка МО (от 2 до 5)]], NA())</f>
        <v>#N/A</v>
      </c>
      <c r="R20" s="69" t="str" cm="1">
        <f t="array" ref="R20">INDEX({"ниже базового","базовый","средний","высокий"}, ROUND(Levels_MO_S321[[#This Row],[Общая оценка МО (от 2 до 5)]], 0) - 1)</f>
        <v>средний</v>
      </c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</row>
    <row r="21" spans="1:31" x14ac:dyDescent="0.25">
      <c r="A21" s="3">
        <v>40</v>
      </c>
      <c r="B21" s="13">
        <f>COUNTIFS(No_Duplicates[МО], Levels_MO_S321[[#This Row],[Муниципалитет]], No_Duplicates[Воспитание], B$1)</f>
        <v>6</v>
      </c>
      <c r="C21" s="14">
        <f>COUNTIFS(No_Duplicates[МО], Levels_MO_S321[[#This Row],[Муниципалитет]], No_Duplicates[Воспитание], C$1)</f>
        <v>24</v>
      </c>
      <c r="D21" s="15">
        <f>COUNTIFS(No_Duplicates[МО], Levels_MO_S321[[#This Row],[Муниципалитет]], No_Duplicates[Воспитание], D$1)</f>
        <v>2</v>
      </c>
      <c r="E21" s="16">
        <f>COUNTIFS(No_Duplicates[МО], Levels_MO_S321[[#This Row],[Муниципалитет]], No_Duplicates[Воспитание], E$1)</f>
        <v>0</v>
      </c>
      <c r="F21" s="3" cm="1">
        <f t="array" ref="F21">ROW() - ROW(_xlfn.TAKE(Levels_MO_S321[], 1)) + 1</f>
        <v>20</v>
      </c>
      <c r="G21" s="1" t="s">
        <v>835</v>
      </c>
      <c r="H21" s="5">
        <f>SUM(Levels_MO_S321[[#This Row],[Высокий]:[Ниже базового]])</f>
        <v>32</v>
      </c>
      <c r="I21" s="17">
        <f>Levels_MO_S321[[#This Row],[Высокий]] / Levels_MO_S321[[#This Row],[Прошли]]</f>
        <v>0.1875</v>
      </c>
      <c r="J21" s="18">
        <f>Levels_MO_S321[[#This Row],[Средний]] / Levels_MO_S321[[#This Row],[Прошли]]</f>
        <v>0.75</v>
      </c>
      <c r="K21" s="19">
        <f>Levels_MO_S321[[#This Row],[Базовый]] / Levels_MO_S321[[#This Row],[Прошли]]</f>
        <v>6.25E-2</v>
      </c>
      <c r="L21" s="20">
        <f>Levels_MO_S321[[#This Row],[Ниже базового]] / Levels_MO_S321[[#This Row],[Прошли]]</f>
        <v>0</v>
      </c>
      <c r="M21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4.125</v>
      </c>
      <c r="N21" s="21" t="e">
        <f>IF(Levels_MO_S321[[#This Row],[Общий уровень МО]] = "высокий", Levels_MO_S321[[#This Row],[Общая оценка МО (от 2 до 5)]], NA())</f>
        <v>#N/A</v>
      </c>
      <c r="O21" s="21">
        <f>IF(Levels_MO_S321[[#This Row],[Общий уровень МО]] = "средний", Levels_MO_S321[[#This Row],[Общая оценка МО (от 2 до 5)]], NA())</f>
        <v>4.125</v>
      </c>
      <c r="P21" s="21" t="e">
        <f>IF(Levels_MO_S321[[#This Row],[Общий уровень МО]] = "базовый", Levels_MO_S321[[#This Row],[Общая оценка МО (от 2 до 5)]], NA())</f>
        <v>#N/A</v>
      </c>
      <c r="Q21" s="21" t="e">
        <f>IF(Levels_MO_S321[[#This Row],[Общий уровень МО]] = "ниже базового", Levels_MO_S321[[#This Row],[Общая оценка МО (от 2 до 5)]], NA())</f>
        <v>#N/A</v>
      </c>
      <c r="R21" s="69" t="str" cm="1">
        <f t="array" ref="R21">INDEX({"ниже базового","базовый","средний","высокий"}, ROUND(Levels_MO_S321[[#This Row],[Общая оценка МО (от 2 до 5)]], 0) - 1)</f>
        <v>средний</v>
      </c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</row>
    <row r="22" spans="1:31" x14ac:dyDescent="0.25">
      <c r="A22" s="3">
        <v>29</v>
      </c>
      <c r="B22" s="13">
        <f>COUNTIFS(No_Duplicates[МО], Levels_MO_S321[[#This Row],[Муниципалитет]], No_Duplicates[Воспитание], B$1)</f>
        <v>1</v>
      </c>
      <c r="C22" s="14">
        <f>COUNTIFS(No_Duplicates[МО], Levels_MO_S321[[#This Row],[Муниципалитет]], No_Duplicates[Воспитание], C$1)</f>
        <v>7</v>
      </c>
      <c r="D22" s="15">
        <f>COUNTIFS(No_Duplicates[МО], Levels_MO_S321[[#This Row],[Муниципалитет]], No_Duplicates[Воспитание], D$1)</f>
        <v>0</v>
      </c>
      <c r="E22" s="16">
        <f>COUNTIFS(No_Duplicates[МО], Levels_MO_S321[[#This Row],[Муниципалитет]], No_Duplicates[Воспитание], E$1)</f>
        <v>0</v>
      </c>
      <c r="F22" s="3" cm="1">
        <f t="array" ref="F22">ROW() - ROW(_xlfn.TAKE(Levels_MO_S321[], 1)) + 1</f>
        <v>21</v>
      </c>
      <c r="G22" s="1" t="s">
        <v>217</v>
      </c>
      <c r="H22" s="5">
        <f>SUM(Levels_MO_S321[[#This Row],[Высокий]:[Ниже базового]])</f>
        <v>8</v>
      </c>
      <c r="I22" s="17">
        <f>Levels_MO_S321[[#This Row],[Высокий]] / Levels_MO_S321[[#This Row],[Прошли]]</f>
        <v>0.125</v>
      </c>
      <c r="J22" s="18">
        <f>Levels_MO_S321[[#This Row],[Средний]] / Levels_MO_S321[[#This Row],[Прошли]]</f>
        <v>0.875</v>
      </c>
      <c r="K22" s="19">
        <f>Levels_MO_S321[[#This Row],[Базовый]] / Levels_MO_S321[[#This Row],[Прошли]]</f>
        <v>0</v>
      </c>
      <c r="L22" s="20">
        <f>Levels_MO_S321[[#This Row],[Ниже базового]] / Levels_MO_S321[[#This Row],[Прошли]]</f>
        <v>0</v>
      </c>
      <c r="M22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4.125</v>
      </c>
      <c r="N22" s="21" t="e">
        <f>IF(Levels_MO_S321[[#This Row],[Общий уровень МО]] = "высокий", Levels_MO_S321[[#This Row],[Общая оценка МО (от 2 до 5)]], NA())</f>
        <v>#N/A</v>
      </c>
      <c r="O22" s="21">
        <f>IF(Levels_MO_S321[[#This Row],[Общий уровень МО]] = "средний", Levels_MO_S321[[#This Row],[Общая оценка МО (от 2 до 5)]], NA())</f>
        <v>4.125</v>
      </c>
      <c r="P22" s="21" t="e">
        <f>IF(Levels_MO_S321[[#This Row],[Общий уровень МО]] = "базовый", Levels_MO_S321[[#This Row],[Общая оценка МО (от 2 до 5)]], NA())</f>
        <v>#N/A</v>
      </c>
      <c r="Q22" s="21" t="e">
        <f>IF(Levels_MO_S321[[#This Row],[Общий уровень МО]] = "ниже базового", Levels_MO_S321[[#This Row],[Общая оценка МО (от 2 до 5)]], NA())</f>
        <v>#N/A</v>
      </c>
      <c r="R22" s="69" t="str" cm="1">
        <f t="array" ref="R22">INDEX({"ниже базового","базовый","средний","высокий"}, ROUND(Levels_MO_S321[[#This Row],[Общая оценка МО (от 2 до 5)]], 0) - 1)</f>
        <v>средний</v>
      </c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</row>
    <row r="23" spans="1:31" x14ac:dyDescent="0.25">
      <c r="A23" s="3">
        <v>27</v>
      </c>
      <c r="B23" s="13">
        <f>COUNTIFS(No_Duplicates[МО], Levels_MO_S321[[#This Row],[Муниципалитет]], No_Duplicates[Воспитание], B$1)</f>
        <v>9</v>
      </c>
      <c r="C23" s="14">
        <f>COUNTIFS(No_Duplicates[МО], Levels_MO_S321[[#This Row],[Муниципалитет]], No_Duplicates[Воспитание], C$1)</f>
        <v>20</v>
      </c>
      <c r="D23" s="15">
        <f>COUNTIFS(No_Duplicates[МО], Levels_MO_S321[[#This Row],[Муниципалитет]], No_Duplicates[Воспитание], D$1)</f>
        <v>3</v>
      </c>
      <c r="E23" s="16">
        <f>COUNTIFS(No_Duplicates[МО], Levels_MO_S321[[#This Row],[Муниципалитет]], No_Duplicates[Воспитание], E$1)</f>
        <v>1</v>
      </c>
      <c r="F23" s="3" cm="1">
        <f t="array" ref="F23">ROW() - ROW(_xlfn.TAKE(Levels_MO_S321[], 1)) + 1</f>
        <v>22</v>
      </c>
      <c r="G23" s="1" t="s">
        <v>578</v>
      </c>
      <c r="H23" s="5">
        <f>SUM(Levels_MO_S321[[#This Row],[Высокий]:[Ниже базового]])</f>
        <v>33</v>
      </c>
      <c r="I23" s="17">
        <f>Levels_MO_S321[[#This Row],[Высокий]] / Levels_MO_S321[[#This Row],[Прошли]]</f>
        <v>0.27272727272727271</v>
      </c>
      <c r="J23" s="18">
        <f>Levels_MO_S321[[#This Row],[Средний]] / Levels_MO_S321[[#This Row],[Прошли]]</f>
        <v>0.60606060606060608</v>
      </c>
      <c r="K23" s="19">
        <f>Levels_MO_S321[[#This Row],[Базовый]] / Levels_MO_S321[[#This Row],[Прошли]]</f>
        <v>9.0909090909090912E-2</v>
      </c>
      <c r="L23" s="20">
        <f>Levels_MO_S321[[#This Row],[Ниже базового]] / Levels_MO_S321[[#This Row],[Прошли]]</f>
        <v>3.0303030303030304E-2</v>
      </c>
      <c r="M23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4.1212121212121211</v>
      </c>
      <c r="N23" s="21" t="e">
        <f>IF(Levels_MO_S321[[#This Row],[Общий уровень МО]] = "высокий", Levels_MO_S321[[#This Row],[Общая оценка МО (от 2 до 5)]], NA())</f>
        <v>#N/A</v>
      </c>
      <c r="O23" s="21">
        <f>IF(Levels_MO_S321[[#This Row],[Общий уровень МО]] = "средний", Levels_MO_S321[[#This Row],[Общая оценка МО (от 2 до 5)]], NA())</f>
        <v>4.1212121212121211</v>
      </c>
      <c r="P23" s="21" t="e">
        <f>IF(Levels_MO_S321[[#This Row],[Общий уровень МО]] = "базовый", Levels_MO_S321[[#This Row],[Общая оценка МО (от 2 до 5)]], NA())</f>
        <v>#N/A</v>
      </c>
      <c r="Q23" s="21" t="e">
        <f>IF(Levels_MO_S321[[#This Row],[Общий уровень МО]] = "ниже базового", Levels_MO_S321[[#This Row],[Общая оценка МО (от 2 до 5)]], NA())</f>
        <v>#N/A</v>
      </c>
      <c r="R23" s="69" t="str" cm="1">
        <f t="array" ref="R23">INDEX({"ниже базового","базовый","средний","высокий"}, ROUND(Levels_MO_S321[[#This Row],[Общая оценка МО (от 2 до 5)]], 0) - 1)</f>
        <v>средний</v>
      </c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</row>
    <row r="24" spans="1:31" x14ac:dyDescent="0.25">
      <c r="A24" s="3">
        <v>21</v>
      </c>
      <c r="B24" s="13">
        <f>COUNTIFS(No_Duplicates[МО], Levels_MO_S321[[#This Row],[Муниципалитет]], No_Duplicates[Воспитание], B$1)</f>
        <v>9</v>
      </c>
      <c r="C24" s="14">
        <f>COUNTIFS(No_Duplicates[МО], Levels_MO_S321[[#This Row],[Муниципалитет]], No_Duplicates[Воспитание], C$1)</f>
        <v>11</v>
      </c>
      <c r="D24" s="15">
        <f>COUNTIFS(No_Duplicates[МО], Levels_MO_S321[[#This Row],[Муниципалитет]], No_Duplicates[Воспитание], D$1)</f>
        <v>4</v>
      </c>
      <c r="E24" s="16">
        <f>COUNTIFS(No_Duplicates[МО], Levels_MO_S321[[#This Row],[Муниципалитет]], No_Duplicates[Воспитание], E$1)</f>
        <v>1</v>
      </c>
      <c r="F24" s="3" cm="1">
        <f t="array" ref="F24">ROW() - ROW(_xlfn.TAKE(Levels_MO_S321[], 1)) + 1</f>
        <v>23</v>
      </c>
      <c r="G24" s="1" t="s">
        <v>1192</v>
      </c>
      <c r="H24" s="5">
        <f>SUM(Levels_MO_S321[[#This Row],[Высокий]:[Ниже базового]])</f>
        <v>25</v>
      </c>
      <c r="I24" s="17">
        <f>Levels_MO_S321[[#This Row],[Высокий]] / Levels_MO_S321[[#This Row],[Прошли]]</f>
        <v>0.36</v>
      </c>
      <c r="J24" s="18">
        <f>Levels_MO_S321[[#This Row],[Средний]] / Levels_MO_S321[[#This Row],[Прошли]]</f>
        <v>0.44</v>
      </c>
      <c r="K24" s="19">
        <f>Levels_MO_S321[[#This Row],[Базовый]] / Levels_MO_S321[[#This Row],[Прошли]]</f>
        <v>0.16</v>
      </c>
      <c r="L24" s="20">
        <f>Levels_MO_S321[[#This Row],[Ниже базового]] / Levels_MO_S321[[#This Row],[Прошли]]</f>
        <v>0.04</v>
      </c>
      <c r="M24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4.12</v>
      </c>
      <c r="N24" s="21" t="e">
        <f>IF(Levels_MO_S321[[#This Row],[Общий уровень МО]] = "высокий", Levels_MO_S321[[#This Row],[Общая оценка МО (от 2 до 5)]], NA())</f>
        <v>#N/A</v>
      </c>
      <c r="O24" s="21">
        <f>IF(Levels_MO_S321[[#This Row],[Общий уровень МО]] = "средний", Levels_MO_S321[[#This Row],[Общая оценка МО (от 2 до 5)]], NA())</f>
        <v>4.12</v>
      </c>
      <c r="P24" s="21" t="e">
        <f>IF(Levels_MO_S321[[#This Row],[Общий уровень МО]] = "базовый", Levels_MO_S321[[#This Row],[Общая оценка МО (от 2 до 5)]], NA())</f>
        <v>#N/A</v>
      </c>
      <c r="Q24" s="21" t="e">
        <f>IF(Levels_MO_S321[[#This Row],[Общий уровень МО]] = "ниже базового", Levels_MO_S321[[#This Row],[Общая оценка МО (от 2 до 5)]], NA())</f>
        <v>#N/A</v>
      </c>
      <c r="R24" s="69" t="str" cm="1">
        <f t="array" ref="R24">INDEX({"ниже базового","базовый","средний","высокий"}, ROUND(Levels_MO_S321[[#This Row],[Общая оценка МО (от 2 до 5)]], 0) - 1)</f>
        <v>средний</v>
      </c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</row>
    <row r="25" spans="1:31" x14ac:dyDescent="0.25">
      <c r="A25" s="3">
        <v>16</v>
      </c>
      <c r="B25" s="13">
        <f>COUNTIFS(No_Duplicates[МО], Levels_MO_S321[[#This Row],[Муниципалитет]], No_Duplicates[Воспитание], B$1)</f>
        <v>5</v>
      </c>
      <c r="C25" s="14">
        <f>COUNTIFS(No_Duplicates[МО], Levels_MO_S321[[#This Row],[Муниципалитет]], No_Duplicates[Воспитание], C$1)</f>
        <v>11</v>
      </c>
      <c r="D25" s="15">
        <f>COUNTIFS(No_Duplicates[МО], Levels_MO_S321[[#This Row],[Муниципалитет]], No_Duplicates[Воспитание], D$1)</f>
        <v>1</v>
      </c>
      <c r="E25" s="16">
        <f>COUNTIFS(No_Duplicates[МО], Levels_MO_S321[[#This Row],[Муниципалитет]], No_Duplicates[Воспитание], E$1)</f>
        <v>1</v>
      </c>
      <c r="F25" s="3" cm="1">
        <f t="array" ref="F25">ROW() - ROW(_xlfn.TAKE(Levels_MO_S321[], 1)) + 1</f>
        <v>24</v>
      </c>
      <c r="G25" s="1" t="s">
        <v>1074</v>
      </c>
      <c r="H25" s="5">
        <f>SUM(Levels_MO_S321[[#This Row],[Высокий]:[Ниже базового]])</f>
        <v>18</v>
      </c>
      <c r="I25" s="17">
        <f>Levels_MO_S321[[#This Row],[Высокий]] / Levels_MO_S321[[#This Row],[Прошли]]</f>
        <v>0.27777777777777779</v>
      </c>
      <c r="J25" s="18">
        <f>Levels_MO_S321[[#This Row],[Средний]] / Levels_MO_S321[[#This Row],[Прошли]]</f>
        <v>0.61111111111111116</v>
      </c>
      <c r="K25" s="19">
        <f>Levels_MO_S321[[#This Row],[Базовый]] / Levels_MO_S321[[#This Row],[Прошли]]</f>
        <v>5.5555555555555552E-2</v>
      </c>
      <c r="L25" s="20">
        <f>Levels_MO_S321[[#This Row],[Ниже базового]] / Levels_MO_S321[[#This Row],[Прошли]]</f>
        <v>5.5555555555555552E-2</v>
      </c>
      <c r="M25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4.1111111111111107</v>
      </c>
      <c r="N25" s="21" t="e">
        <f>IF(Levels_MO_S321[[#This Row],[Общий уровень МО]] = "высокий", Levels_MO_S321[[#This Row],[Общая оценка МО (от 2 до 5)]], NA())</f>
        <v>#N/A</v>
      </c>
      <c r="O25" s="21">
        <f>IF(Levels_MO_S321[[#This Row],[Общий уровень МО]] = "средний", Levels_MO_S321[[#This Row],[Общая оценка МО (от 2 до 5)]], NA())</f>
        <v>4.1111111111111107</v>
      </c>
      <c r="P25" s="21" t="e">
        <f>IF(Levels_MO_S321[[#This Row],[Общий уровень МО]] = "базовый", Levels_MO_S321[[#This Row],[Общая оценка МО (от 2 до 5)]], NA())</f>
        <v>#N/A</v>
      </c>
      <c r="Q25" s="21" t="e">
        <f>IF(Levels_MO_S321[[#This Row],[Общий уровень МО]] = "ниже базового", Levels_MO_S321[[#This Row],[Общая оценка МО (от 2 до 5)]], NA())</f>
        <v>#N/A</v>
      </c>
      <c r="R25" s="69" t="str" cm="1">
        <f t="array" ref="R25">INDEX({"ниже базового","базовый","средний","высокий"}, ROUND(Levels_MO_S321[[#This Row],[Общая оценка МО (от 2 до 5)]], 0) - 1)</f>
        <v>средний</v>
      </c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</row>
    <row r="26" spans="1:31" x14ac:dyDescent="0.25">
      <c r="A26" s="3">
        <v>3</v>
      </c>
      <c r="B26" s="13">
        <f>COUNTIFS(No_Duplicates[МО], Levels_MO_S321[[#This Row],[Муниципалитет]], No_Duplicates[Воспитание], B$1)</f>
        <v>6</v>
      </c>
      <c r="C26" s="14">
        <f>COUNTIFS(No_Duplicates[МО], Levels_MO_S321[[#This Row],[Муниципалитет]], No_Duplicates[Воспитание], C$1)</f>
        <v>8</v>
      </c>
      <c r="D26" s="15">
        <f>COUNTIFS(No_Duplicates[МО], Levels_MO_S321[[#This Row],[Муниципалитет]], No_Duplicates[Воспитание], D$1)</f>
        <v>4</v>
      </c>
      <c r="E26" s="16">
        <f>COUNTIFS(No_Duplicates[МО], Levels_MO_S321[[#This Row],[Муниципалитет]], No_Duplicates[Воспитание], E$1)</f>
        <v>0</v>
      </c>
      <c r="F26" s="3" cm="1">
        <f t="array" ref="F26">ROW() - ROW(_xlfn.TAKE(Levels_MO_S321[], 1)) + 1</f>
        <v>25</v>
      </c>
      <c r="G26" s="1" t="s">
        <v>89</v>
      </c>
      <c r="H26" s="5">
        <f>SUM(Levels_MO_S321[[#This Row],[Высокий]:[Ниже базового]])</f>
        <v>18</v>
      </c>
      <c r="I26" s="17">
        <f>Levels_MO_S321[[#This Row],[Высокий]] / Levels_MO_S321[[#This Row],[Прошли]]</f>
        <v>0.33333333333333331</v>
      </c>
      <c r="J26" s="18">
        <f>Levels_MO_S321[[#This Row],[Средний]] / Levels_MO_S321[[#This Row],[Прошли]]</f>
        <v>0.44444444444444442</v>
      </c>
      <c r="K26" s="19">
        <f>Levels_MO_S321[[#This Row],[Базовый]] / Levels_MO_S321[[#This Row],[Прошли]]</f>
        <v>0.22222222222222221</v>
      </c>
      <c r="L26" s="20">
        <f>Levels_MO_S321[[#This Row],[Ниже базового]] / Levels_MO_S321[[#This Row],[Прошли]]</f>
        <v>0</v>
      </c>
      <c r="M26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4.1111111111111107</v>
      </c>
      <c r="N26" s="21" t="e">
        <f>IF(Levels_MO_S321[[#This Row],[Общий уровень МО]] = "высокий", Levels_MO_S321[[#This Row],[Общая оценка МО (от 2 до 5)]], NA())</f>
        <v>#N/A</v>
      </c>
      <c r="O26" s="21">
        <f>IF(Levels_MO_S321[[#This Row],[Общий уровень МО]] = "средний", Levels_MO_S321[[#This Row],[Общая оценка МО (от 2 до 5)]], NA())</f>
        <v>4.1111111111111107</v>
      </c>
      <c r="P26" s="21" t="e">
        <f>IF(Levels_MO_S321[[#This Row],[Общий уровень МО]] = "базовый", Levels_MO_S321[[#This Row],[Общая оценка МО (от 2 до 5)]], NA())</f>
        <v>#N/A</v>
      </c>
      <c r="Q26" s="21" t="e">
        <f>IF(Levels_MO_S321[[#This Row],[Общий уровень МО]] = "ниже базового", Levels_MO_S321[[#This Row],[Общая оценка МО (от 2 до 5)]], NA())</f>
        <v>#N/A</v>
      </c>
      <c r="R26" s="69" t="str" cm="1">
        <f t="array" ref="R26">INDEX({"ниже базового","базовый","средний","высокий"}, ROUND(Levels_MO_S321[[#This Row],[Общая оценка МО (от 2 до 5)]], 0) - 1)</f>
        <v>средний</v>
      </c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</row>
    <row r="27" spans="1:31" x14ac:dyDescent="0.25">
      <c r="A27" s="3">
        <v>7</v>
      </c>
      <c r="B27" s="13">
        <f>COUNTIFS(No_Duplicates[МО], Levels_MO_S321[[#This Row],[Муниципалитет]], No_Duplicates[Воспитание], B$1)</f>
        <v>10</v>
      </c>
      <c r="C27" s="14">
        <f>COUNTIFS(No_Duplicates[МО], Levels_MO_S321[[#This Row],[Муниципалитет]], No_Duplicates[Воспитание], C$1)</f>
        <v>30</v>
      </c>
      <c r="D27" s="15">
        <f>COUNTIFS(No_Duplicates[МО], Levels_MO_S321[[#This Row],[Муниципалитет]], No_Duplicates[Воспитание], D$1)</f>
        <v>5</v>
      </c>
      <c r="E27" s="16">
        <f>COUNTIFS(No_Duplicates[МО], Levels_MO_S321[[#This Row],[Муниципалитет]], No_Duplicates[Воспитание], E$1)</f>
        <v>0</v>
      </c>
      <c r="F27" s="3" cm="1">
        <f t="array" ref="F27">ROW() - ROW(_xlfn.TAKE(Levels_MO_S321[], 1)) + 1</f>
        <v>26</v>
      </c>
      <c r="G27" s="1" t="s">
        <v>505</v>
      </c>
      <c r="H27" s="5">
        <f>SUM(Levels_MO_S321[[#This Row],[Высокий]:[Ниже базового]])</f>
        <v>45</v>
      </c>
      <c r="I27" s="17">
        <f>Levels_MO_S321[[#This Row],[Высокий]] / Levels_MO_S321[[#This Row],[Прошли]]</f>
        <v>0.22222222222222221</v>
      </c>
      <c r="J27" s="18">
        <f>Levels_MO_S321[[#This Row],[Средний]] / Levels_MO_S321[[#This Row],[Прошли]]</f>
        <v>0.66666666666666663</v>
      </c>
      <c r="K27" s="19">
        <f>Levels_MO_S321[[#This Row],[Базовый]] / Levels_MO_S321[[#This Row],[Прошли]]</f>
        <v>0.1111111111111111</v>
      </c>
      <c r="L27" s="20">
        <f>Levels_MO_S321[[#This Row],[Ниже базового]] / Levels_MO_S321[[#This Row],[Прошли]]</f>
        <v>0</v>
      </c>
      <c r="M27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4.1111111111111107</v>
      </c>
      <c r="N27" s="21" t="e">
        <f>IF(Levels_MO_S321[[#This Row],[Общий уровень МО]] = "высокий", Levels_MO_S321[[#This Row],[Общая оценка МО (от 2 до 5)]], NA())</f>
        <v>#N/A</v>
      </c>
      <c r="O27" s="21">
        <f>IF(Levels_MO_S321[[#This Row],[Общий уровень МО]] = "средний", Levels_MO_S321[[#This Row],[Общая оценка МО (от 2 до 5)]], NA())</f>
        <v>4.1111111111111107</v>
      </c>
      <c r="P27" s="21" t="e">
        <f>IF(Levels_MO_S321[[#This Row],[Общий уровень МО]] = "базовый", Levels_MO_S321[[#This Row],[Общая оценка МО (от 2 до 5)]], NA())</f>
        <v>#N/A</v>
      </c>
      <c r="Q27" s="21" t="e">
        <f>IF(Levels_MO_S321[[#This Row],[Общий уровень МО]] = "ниже базового", Levels_MO_S321[[#This Row],[Общая оценка МО (от 2 до 5)]], NA())</f>
        <v>#N/A</v>
      </c>
      <c r="R27" s="69" t="str" cm="1">
        <f t="array" ref="R27">INDEX({"ниже базового","базовый","средний","высокий"}, ROUND(Levels_MO_S321[[#This Row],[Общая оценка МО (от 2 до 5)]], 0) - 1)</f>
        <v>средний</v>
      </c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</row>
    <row r="28" spans="1:31" x14ac:dyDescent="0.25">
      <c r="A28" s="3">
        <v>5</v>
      </c>
      <c r="B28" s="13">
        <f>COUNTIFS(No_Duplicates[МО], Levels_MO_S321[[#This Row],[Муниципалитет]], No_Duplicates[Воспитание], B$1)</f>
        <v>7</v>
      </c>
      <c r="C28" s="14">
        <f>COUNTIFS(No_Duplicates[МО], Levels_MO_S321[[#This Row],[Муниципалитет]], No_Duplicates[Воспитание], C$1)</f>
        <v>47</v>
      </c>
      <c r="D28" s="15">
        <f>COUNTIFS(No_Duplicates[МО], Levels_MO_S321[[#This Row],[Муниципалитет]], No_Duplicates[Воспитание], D$1)</f>
        <v>1</v>
      </c>
      <c r="E28" s="16">
        <f>COUNTIFS(No_Duplicates[МО], Levels_MO_S321[[#This Row],[Муниципалитет]], No_Duplicates[Воспитание], E$1)</f>
        <v>0</v>
      </c>
      <c r="F28" s="3" cm="1">
        <f t="array" ref="F28">ROW() - ROW(_xlfn.TAKE(Levels_MO_S321[], 1)) + 1</f>
        <v>27</v>
      </c>
      <c r="G28" s="1" t="s">
        <v>1136</v>
      </c>
      <c r="H28" s="5">
        <f>SUM(Levels_MO_S321[[#This Row],[Высокий]:[Ниже базового]])</f>
        <v>55</v>
      </c>
      <c r="I28" s="17">
        <f>Levels_MO_S321[[#This Row],[Высокий]] / Levels_MO_S321[[#This Row],[Прошли]]</f>
        <v>0.12727272727272726</v>
      </c>
      <c r="J28" s="18">
        <f>Levels_MO_S321[[#This Row],[Средний]] / Levels_MO_S321[[#This Row],[Прошли]]</f>
        <v>0.8545454545454545</v>
      </c>
      <c r="K28" s="19">
        <f>Levels_MO_S321[[#This Row],[Базовый]] / Levels_MO_S321[[#This Row],[Прошли]]</f>
        <v>1.8181818181818181E-2</v>
      </c>
      <c r="L28" s="20">
        <f>Levels_MO_S321[[#This Row],[Ниже базового]] / Levels_MO_S321[[#This Row],[Прошли]]</f>
        <v>0</v>
      </c>
      <c r="M28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4.1090909090909093</v>
      </c>
      <c r="N28" s="21" t="e">
        <f>IF(Levels_MO_S321[[#This Row],[Общий уровень МО]] = "высокий", Levels_MO_S321[[#This Row],[Общая оценка МО (от 2 до 5)]], NA())</f>
        <v>#N/A</v>
      </c>
      <c r="O28" s="21">
        <f>IF(Levels_MO_S321[[#This Row],[Общий уровень МО]] = "средний", Levels_MO_S321[[#This Row],[Общая оценка МО (от 2 до 5)]], NA())</f>
        <v>4.1090909090909093</v>
      </c>
      <c r="P28" s="21" t="e">
        <f>IF(Levels_MO_S321[[#This Row],[Общий уровень МО]] = "базовый", Levels_MO_S321[[#This Row],[Общая оценка МО (от 2 до 5)]], NA())</f>
        <v>#N/A</v>
      </c>
      <c r="Q28" s="21" t="e">
        <f>IF(Levels_MO_S321[[#This Row],[Общий уровень МО]] = "ниже базового", Levels_MO_S321[[#This Row],[Общая оценка МО (от 2 до 5)]], NA())</f>
        <v>#N/A</v>
      </c>
      <c r="R28" s="69" t="str" cm="1">
        <f t="array" ref="R28">INDEX({"ниже базового","базовый","средний","высокий"}, ROUND(Levels_MO_S321[[#This Row],[Общая оценка МО (от 2 до 5)]], 0) - 1)</f>
        <v>средний</v>
      </c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</row>
    <row r="29" spans="1:31" x14ac:dyDescent="0.25">
      <c r="A29" s="3">
        <v>19</v>
      </c>
      <c r="B29" s="13">
        <f>COUNTIFS(No_Duplicates[МО], Levels_MO_S321[[#This Row],[Муниципалитет]], No_Duplicates[Воспитание], B$1)</f>
        <v>4</v>
      </c>
      <c r="C29" s="14">
        <f>COUNTIFS(No_Duplicates[МО], Levels_MO_S321[[#This Row],[Муниципалитет]], No_Duplicates[Воспитание], C$1)</f>
        <v>15</v>
      </c>
      <c r="D29" s="15">
        <f>COUNTIFS(No_Duplicates[МО], Levels_MO_S321[[#This Row],[Муниципалитет]], No_Duplicates[Воспитание], D$1)</f>
        <v>2</v>
      </c>
      <c r="E29" s="16">
        <f>COUNTIFS(No_Duplicates[МО], Levels_MO_S321[[#This Row],[Муниципалитет]], No_Duplicates[Воспитание], E$1)</f>
        <v>0</v>
      </c>
      <c r="F29" s="3" cm="1">
        <f t="array" ref="F29">ROW() - ROW(_xlfn.TAKE(Levels_MO_S321[], 1)) + 1</f>
        <v>28</v>
      </c>
      <c r="G29" s="1" t="s">
        <v>110</v>
      </c>
      <c r="H29" s="5">
        <f>SUM(Levels_MO_S321[[#This Row],[Высокий]:[Ниже базового]])</f>
        <v>21</v>
      </c>
      <c r="I29" s="17">
        <f>Levels_MO_S321[[#This Row],[Высокий]] / Levels_MO_S321[[#This Row],[Прошли]]</f>
        <v>0.19047619047619047</v>
      </c>
      <c r="J29" s="18">
        <f>Levels_MO_S321[[#This Row],[Средний]] / Levels_MO_S321[[#This Row],[Прошли]]</f>
        <v>0.7142857142857143</v>
      </c>
      <c r="K29" s="19">
        <f>Levels_MO_S321[[#This Row],[Базовый]] / Levels_MO_S321[[#This Row],[Прошли]]</f>
        <v>9.5238095238095233E-2</v>
      </c>
      <c r="L29" s="20">
        <f>Levels_MO_S321[[#This Row],[Ниже базового]] / Levels_MO_S321[[#This Row],[Прошли]]</f>
        <v>0</v>
      </c>
      <c r="M29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4.0952380952380949</v>
      </c>
      <c r="N29" s="21" t="e">
        <f>IF(Levels_MO_S321[[#This Row],[Общий уровень МО]] = "высокий", Levels_MO_S321[[#This Row],[Общая оценка МО (от 2 до 5)]], NA())</f>
        <v>#N/A</v>
      </c>
      <c r="O29" s="21">
        <f>IF(Levels_MO_S321[[#This Row],[Общий уровень МО]] = "средний", Levels_MO_S321[[#This Row],[Общая оценка МО (от 2 до 5)]], NA())</f>
        <v>4.0952380952380949</v>
      </c>
      <c r="P29" s="21" t="e">
        <f>IF(Levels_MO_S321[[#This Row],[Общий уровень МО]] = "базовый", Levels_MO_S321[[#This Row],[Общая оценка МО (от 2 до 5)]], NA())</f>
        <v>#N/A</v>
      </c>
      <c r="Q29" s="21" t="e">
        <f>IF(Levels_MO_S321[[#This Row],[Общий уровень МО]] = "ниже базового", Levels_MO_S321[[#This Row],[Общая оценка МО (от 2 до 5)]], NA())</f>
        <v>#N/A</v>
      </c>
      <c r="R29" s="69" t="str" cm="1">
        <f t="array" ref="R29">INDEX({"ниже базового","базовый","средний","высокий"}, ROUND(Levels_MO_S321[[#This Row],[Общая оценка МО (от 2 до 5)]], 0) - 1)</f>
        <v>средний</v>
      </c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</row>
    <row r="30" spans="1:31" x14ac:dyDescent="0.25">
      <c r="A30" s="3">
        <v>9</v>
      </c>
      <c r="B30" s="13">
        <f>COUNTIFS(No_Duplicates[МО], Levels_MO_S321[[#This Row],[Муниципалитет]], No_Duplicates[Воспитание], B$1)</f>
        <v>1</v>
      </c>
      <c r="C30" s="14">
        <f>COUNTIFS(No_Duplicates[МО], Levels_MO_S321[[#This Row],[Муниципалитет]], No_Duplicates[Воспитание], C$1)</f>
        <v>10</v>
      </c>
      <c r="D30" s="15">
        <f>COUNTIFS(No_Duplicates[МО], Levels_MO_S321[[#This Row],[Муниципалитет]], No_Duplicates[Воспитание], D$1)</f>
        <v>0</v>
      </c>
      <c r="E30" s="16">
        <f>COUNTIFS(No_Duplicates[МО], Levels_MO_S321[[#This Row],[Муниципалитет]], No_Duplicates[Воспитание], E$1)</f>
        <v>0</v>
      </c>
      <c r="F30" s="3" cm="1">
        <f t="array" ref="F30">ROW() - ROW(_xlfn.TAKE(Levels_MO_S321[], 1)) + 1</f>
        <v>29</v>
      </c>
      <c r="G30" s="1" t="s">
        <v>205</v>
      </c>
      <c r="H30" s="5">
        <f>SUM(Levels_MO_S321[[#This Row],[Высокий]:[Ниже базового]])</f>
        <v>11</v>
      </c>
      <c r="I30" s="17">
        <f>Levels_MO_S321[[#This Row],[Высокий]] / Levels_MO_S321[[#This Row],[Прошли]]</f>
        <v>9.0909090909090912E-2</v>
      </c>
      <c r="J30" s="18">
        <f>Levels_MO_S321[[#This Row],[Средний]] / Levels_MO_S321[[#This Row],[Прошли]]</f>
        <v>0.90909090909090906</v>
      </c>
      <c r="K30" s="19">
        <f>Levels_MO_S321[[#This Row],[Базовый]] / Levels_MO_S321[[#This Row],[Прошли]]</f>
        <v>0</v>
      </c>
      <c r="L30" s="20">
        <f>Levels_MO_S321[[#This Row],[Ниже базового]] / Levels_MO_S321[[#This Row],[Прошли]]</f>
        <v>0</v>
      </c>
      <c r="M30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4.0909090909090908</v>
      </c>
      <c r="N30" s="21" t="e">
        <f>IF(Levels_MO_S321[[#This Row],[Общий уровень МО]] = "высокий", Levels_MO_S321[[#This Row],[Общая оценка МО (от 2 до 5)]], NA())</f>
        <v>#N/A</v>
      </c>
      <c r="O30" s="21">
        <f>IF(Levels_MO_S321[[#This Row],[Общий уровень МО]] = "средний", Levels_MO_S321[[#This Row],[Общая оценка МО (от 2 до 5)]], NA())</f>
        <v>4.0909090909090908</v>
      </c>
      <c r="P30" s="21" t="e">
        <f>IF(Levels_MO_S321[[#This Row],[Общий уровень МО]] = "базовый", Levels_MO_S321[[#This Row],[Общая оценка МО (от 2 до 5)]], NA())</f>
        <v>#N/A</v>
      </c>
      <c r="Q30" s="21" t="e">
        <f>IF(Levels_MO_S321[[#This Row],[Общий уровень МО]] = "ниже базового", Levels_MO_S321[[#This Row],[Общая оценка МО (от 2 до 5)]], NA())</f>
        <v>#N/A</v>
      </c>
      <c r="R30" s="69" t="str" cm="1">
        <f t="array" ref="R30">INDEX({"ниже базового","базовый","средний","высокий"}, ROUND(Levels_MO_S321[[#This Row],[Общая оценка МО (от 2 до 5)]], 0) - 1)</f>
        <v>средний</v>
      </c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</row>
    <row r="31" spans="1:31" x14ac:dyDescent="0.25">
      <c r="A31" s="3">
        <v>54</v>
      </c>
      <c r="B31" s="13">
        <f>COUNTIFS(No_Duplicates[МО], Levels_MO_S321[[#This Row],[Муниципалитет]], No_Duplicates[Воспитание], B$1)</f>
        <v>7</v>
      </c>
      <c r="C31" s="14">
        <f>COUNTIFS(No_Duplicates[МО], Levels_MO_S321[[#This Row],[Муниципалитет]], No_Duplicates[Воспитание], C$1)</f>
        <v>25</v>
      </c>
      <c r="D31" s="15">
        <f>COUNTIFS(No_Duplicates[МО], Levels_MO_S321[[#This Row],[Муниципалитет]], No_Duplicates[Воспитание], D$1)</f>
        <v>4</v>
      </c>
      <c r="E31" s="16">
        <f>COUNTIFS(No_Duplicates[МО], Levels_MO_S321[[#This Row],[Муниципалитет]], No_Duplicates[Воспитание], E$1)</f>
        <v>0</v>
      </c>
      <c r="F31" s="3" cm="1">
        <f t="array" ref="F31">ROW() - ROW(_xlfn.TAKE(Levels_MO_S321[], 1)) + 1</f>
        <v>30</v>
      </c>
      <c r="G31" s="1" t="s">
        <v>168</v>
      </c>
      <c r="H31" s="5">
        <f>SUM(Levels_MO_S321[[#This Row],[Высокий]:[Ниже базового]])</f>
        <v>36</v>
      </c>
      <c r="I31" s="17">
        <f>Levels_MO_S321[[#This Row],[Высокий]] / Levels_MO_S321[[#This Row],[Прошли]]</f>
        <v>0.19444444444444445</v>
      </c>
      <c r="J31" s="18">
        <f>Levels_MO_S321[[#This Row],[Средний]] / Levels_MO_S321[[#This Row],[Прошли]]</f>
        <v>0.69444444444444442</v>
      </c>
      <c r="K31" s="19">
        <f>Levels_MO_S321[[#This Row],[Базовый]] / Levels_MO_S321[[#This Row],[Прошли]]</f>
        <v>0.1111111111111111</v>
      </c>
      <c r="L31" s="20">
        <f>Levels_MO_S321[[#This Row],[Ниже базового]] / Levels_MO_S321[[#This Row],[Прошли]]</f>
        <v>0</v>
      </c>
      <c r="M31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4.083333333333333</v>
      </c>
      <c r="N31" s="21" t="e">
        <f>IF(Levels_MO_S321[[#This Row],[Общий уровень МО]] = "высокий", Levels_MO_S321[[#This Row],[Общая оценка МО (от 2 до 5)]], NA())</f>
        <v>#N/A</v>
      </c>
      <c r="O31" s="21">
        <f>IF(Levels_MO_S321[[#This Row],[Общий уровень МО]] = "средний", Levels_MO_S321[[#This Row],[Общая оценка МО (от 2 до 5)]], NA())</f>
        <v>4.083333333333333</v>
      </c>
      <c r="P31" s="21" t="e">
        <f>IF(Levels_MO_S321[[#This Row],[Общий уровень МО]] = "базовый", Levels_MO_S321[[#This Row],[Общая оценка МО (от 2 до 5)]], NA())</f>
        <v>#N/A</v>
      </c>
      <c r="Q31" s="21" t="e">
        <f>IF(Levels_MO_S321[[#This Row],[Общий уровень МО]] = "ниже базового", Levels_MO_S321[[#This Row],[Общая оценка МО (от 2 до 5)]], NA())</f>
        <v>#N/A</v>
      </c>
      <c r="R31" s="69" t="str" cm="1">
        <f t="array" ref="R31">INDEX({"ниже базового","базовый","средний","высокий"}, ROUND(Levels_MO_S321[[#This Row],[Общая оценка МО (от 2 до 5)]], 0) - 1)</f>
        <v>средний</v>
      </c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</row>
    <row r="32" spans="1:31" x14ac:dyDescent="0.25">
      <c r="A32" s="3">
        <v>39</v>
      </c>
      <c r="B32" s="13">
        <f>COUNTIFS(No_Duplicates[МО], Levels_MO_S321[[#This Row],[Муниципалитет]], No_Duplicates[Воспитание], B$1)</f>
        <v>12</v>
      </c>
      <c r="C32" s="14">
        <f>COUNTIFS(No_Duplicates[МО], Levels_MO_S321[[#This Row],[Муниципалитет]], No_Duplicates[Воспитание], C$1)</f>
        <v>22</v>
      </c>
      <c r="D32" s="15">
        <f>COUNTIFS(No_Duplicates[МО], Levels_MO_S321[[#This Row],[Муниципалитет]], No_Duplicates[Воспитание], D$1)</f>
        <v>9</v>
      </c>
      <c r="E32" s="16">
        <f>COUNTIFS(No_Duplicates[МО], Levels_MO_S321[[#This Row],[Муниципалитет]], No_Duplicates[Воспитание], E$1)</f>
        <v>0</v>
      </c>
      <c r="F32" s="3" cm="1">
        <f t="array" ref="F32">ROW() - ROW(_xlfn.TAKE(Levels_MO_S321[], 1)) + 1</f>
        <v>31</v>
      </c>
      <c r="G32" s="1" t="s">
        <v>460</v>
      </c>
      <c r="H32" s="5">
        <f>SUM(Levels_MO_S321[[#This Row],[Высокий]:[Ниже базового]])</f>
        <v>43</v>
      </c>
      <c r="I32" s="17">
        <f>Levels_MO_S321[[#This Row],[Высокий]] / Levels_MO_S321[[#This Row],[Прошли]]</f>
        <v>0.27906976744186046</v>
      </c>
      <c r="J32" s="18">
        <f>Levels_MO_S321[[#This Row],[Средний]] / Levels_MO_S321[[#This Row],[Прошли]]</f>
        <v>0.51162790697674421</v>
      </c>
      <c r="K32" s="19">
        <f>Levels_MO_S321[[#This Row],[Базовый]] / Levels_MO_S321[[#This Row],[Прошли]]</f>
        <v>0.20930232558139536</v>
      </c>
      <c r="L32" s="20">
        <f>Levels_MO_S321[[#This Row],[Ниже базового]] / Levels_MO_S321[[#This Row],[Прошли]]</f>
        <v>0</v>
      </c>
      <c r="M32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4.0697674418604652</v>
      </c>
      <c r="N32" s="21" t="e">
        <f>IF(Levels_MO_S321[[#This Row],[Общий уровень МО]] = "высокий", Levels_MO_S321[[#This Row],[Общая оценка МО (от 2 до 5)]], NA())</f>
        <v>#N/A</v>
      </c>
      <c r="O32" s="21">
        <f>IF(Levels_MO_S321[[#This Row],[Общий уровень МО]] = "средний", Levels_MO_S321[[#This Row],[Общая оценка МО (от 2 до 5)]], NA())</f>
        <v>4.0697674418604652</v>
      </c>
      <c r="P32" s="21" t="e">
        <f>IF(Levels_MO_S321[[#This Row],[Общий уровень МО]] = "базовый", Levels_MO_S321[[#This Row],[Общая оценка МО (от 2 до 5)]], NA())</f>
        <v>#N/A</v>
      </c>
      <c r="Q32" s="21" t="e">
        <f>IF(Levels_MO_S321[[#This Row],[Общий уровень МО]] = "ниже базового", Levels_MO_S321[[#This Row],[Общая оценка МО (от 2 до 5)]], NA())</f>
        <v>#N/A</v>
      </c>
      <c r="R32" s="69" t="str" cm="1">
        <f t="array" ref="R32">INDEX({"ниже базового","базовый","средний","высокий"}, ROUND(Levels_MO_S321[[#This Row],[Общая оценка МО (от 2 до 5)]], 0) - 1)</f>
        <v>средний</v>
      </c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</row>
    <row r="33" spans="1:31" x14ac:dyDescent="0.25">
      <c r="A33" s="3">
        <v>51</v>
      </c>
      <c r="B33" s="13">
        <f>COUNTIFS(No_Duplicates[МО], Levels_MO_S321[[#This Row],[Муниципалитет]], No_Duplicates[Воспитание], B$1)</f>
        <v>4</v>
      </c>
      <c r="C33" s="14">
        <f>COUNTIFS(No_Duplicates[МО], Levels_MO_S321[[#This Row],[Муниципалитет]], No_Duplicates[Воспитание], C$1)</f>
        <v>8</v>
      </c>
      <c r="D33" s="15">
        <f>COUNTIFS(No_Duplicates[МО], Levels_MO_S321[[#This Row],[Муниципалитет]], No_Duplicates[Воспитание], D$1)</f>
        <v>3</v>
      </c>
      <c r="E33" s="16">
        <f>COUNTIFS(No_Duplicates[МО], Levels_MO_S321[[#This Row],[Муниципалитет]], No_Duplicates[Воспитание], E$1)</f>
        <v>0</v>
      </c>
      <c r="F33" s="3" cm="1">
        <f t="array" ref="F33">ROW() - ROW(_xlfn.TAKE(Levels_MO_S321[], 1)) + 1</f>
        <v>32</v>
      </c>
      <c r="G33" s="1" t="s">
        <v>779</v>
      </c>
      <c r="H33" s="5">
        <f>SUM(Levels_MO_S321[[#This Row],[Высокий]:[Ниже базового]])</f>
        <v>15</v>
      </c>
      <c r="I33" s="17">
        <f>Levels_MO_S321[[#This Row],[Высокий]] / Levels_MO_S321[[#This Row],[Прошли]]</f>
        <v>0.26666666666666666</v>
      </c>
      <c r="J33" s="18">
        <f>Levels_MO_S321[[#This Row],[Средний]] / Levels_MO_S321[[#This Row],[Прошли]]</f>
        <v>0.53333333333333333</v>
      </c>
      <c r="K33" s="19">
        <f>Levels_MO_S321[[#This Row],[Базовый]] / Levels_MO_S321[[#This Row],[Прошли]]</f>
        <v>0.2</v>
      </c>
      <c r="L33" s="20">
        <f>Levels_MO_S321[[#This Row],[Ниже базового]] / Levels_MO_S321[[#This Row],[Прошли]]</f>
        <v>0</v>
      </c>
      <c r="M33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4.0666666666666664</v>
      </c>
      <c r="N33" s="21" t="e">
        <f>IF(Levels_MO_S321[[#This Row],[Общий уровень МО]] = "высокий", Levels_MO_S321[[#This Row],[Общая оценка МО (от 2 до 5)]], NA())</f>
        <v>#N/A</v>
      </c>
      <c r="O33" s="21">
        <f>IF(Levels_MO_S321[[#This Row],[Общий уровень МО]] = "средний", Levels_MO_S321[[#This Row],[Общая оценка МО (от 2 до 5)]], NA())</f>
        <v>4.0666666666666664</v>
      </c>
      <c r="P33" s="21" t="e">
        <f>IF(Levels_MO_S321[[#This Row],[Общий уровень МО]] = "базовый", Levels_MO_S321[[#This Row],[Общая оценка МО (от 2 до 5)]], NA())</f>
        <v>#N/A</v>
      </c>
      <c r="Q33" s="21" t="e">
        <f>IF(Levels_MO_S321[[#This Row],[Общий уровень МО]] = "ниже базового", Levels_MO_S321[[#This Row],[Общая оценка МО (от 2 до 5)]], NA())</f>
        <v>#N/A</v>
      </c>
      <c r="R33" s="69" t="str" cm="1">
        <f t="array" ref="R33">INDEX({"ниже базового","базовый","средний","высокий"}, ROUND(Levels_MO_S321[[#This Row],[Общая оценка МО (от 2 до 5)]], 0) - 1)</f>
        <v>средний</v>
      </c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</row>
    <row r="34" spans="1:31" x14ac:dyDescent="0.25">
      <c r="A34" s="3">
        <v>32</v>
      </c>
      <c r="B34" s="13">
        <f>COUNTIFS(No_Duplicates[МО], Levels_MO_S321[[#This Row],[Муниципалитет]], No_Duplicates[Воспитание], B$1)</f>
        <v>5</v>
      </c>
      <c r="C34" s="14">
        <f>COUNTIFS(No_Duplicates[МО], Levels_MO_S321[[#This Row],[Муниципалитет]], No_Duplicates[Воспитание], C$1)</f>
        <v>17</v>
      </c>
      <c r="D34" s="15">
        <f>COUNTIFS(No_Duplicates[МО], Levels_MO_S321[[#This Row],[Муниципалитет]], No_Duplicates[Воспитание], D$1)</f>
        <v>4</v>
      </c>
      <c r="E34" s="16">
        <f>COUNTIFS(No_Duplicates[МО], Levels_MO_S321[[#This Row],[Муниципалитет]], No_Duplicates[Воспитание], E$1)</f>
        <v>0</v>
      </c>
      <c r="F34" s="3" cm="1">
        <f t="array" ref="F34">ROW() - ROW(_xlfn.TAKE(Levels_MO_S321[], 1)) + 1</f>
        <v>33</v>
      </c>
      <c r="G34" s="1" t="s">
        <v>433</v>
      </c>
      <c r="H34" s="5">
        <f>SUM(Levels_MO_S321[[#This Row],[Высокий]:[Ниже базового]])</f>
        <v>26</v>
      </c>
      <c r="I34" s="17">
        <f>Levels_MO_S321[[#This Row],[Высокий]] / Levels_MO_S321[[#This Row],[Прошли]]</f>
        <v>0.19230769230769232</v>
      </c>
      <c r="J34" s="18">
        <f>Levels_MO_S321[[#This Row],[Средний]] / Levels_MO_S321[[#This Row],[Прошли]]</f>
        <v>0.65384615384615385</v>
      </c>
      <c r="K34" s="19">
        <f>Levels_MO_S321[[#This Row],[Базовый]] / Levels_MO_S321[[#This Row],[Прошли]]</f>
        <v>0.15384615384615385</v>
      </c>
      <c r="L34" s="20">
        <f>Levels_MO_S321[[#This Row],[Ниже базового]] / Levels_MO_S321[[#This Row],[Прошли]]</f>
        <v>0</v>
      </c>
      <c r="M34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4.0384615384615383</v>
      </c>
      <c r="N34" s="21" t="e">
        <f>IF(Levels_MO_S321[[#This Row],[Общий уровень МО]] = "высокий", Levels_MO_S321[[#This Row],[Общая оценка МО (от 2 до 5)]], NA())</f>
        <v>#N/A</v>
      </c>
      <c r="O34" s="21">
        <f>IF(Levels_MO_S321[[#This Row],[Общий уровень МО]] = "средний", Levels_MO_S321[[#This Row],[Общая оценка МО (от 2 до 5)]], NA())</f>
        <v>4.0384615384615383</v>
      </c>
      <c r="P34" s="21" t="e">
        <f>IF(Levels_MO_S321[[#This Row],[Общий уровень МО]] = "базовый", Levels_MO_S321[[#This Row],[Общая оценка МО (от 2 до 5)]], NA())</f>
        <v>#N/A</v>
      </c>
      <c r="Q34" s="21" t="e">
        <f>IF(Levels_MO_S321[[#This Row],[Общий уровень МО]] = "ниже базового", Levels_MO_S321[[#This Row],[Общая оценка МО (от 2 до 5)]], NA())</f>
        <v>#N/A</v>
      </c>
      <c r="R34" s="69" t="str" cm="1">
        <f t="array" ref="R34">INDEX({"ниже базового","базовый","средний","высокий"}, ROUND(Levels_MO_S321[[#This Row],[Общая оценка МО (от 2 до 5)]], 0) - 1)</f>
        <v>средний</v>
      </c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</row>
    <row r="35" spans="1:31" x14ac:dyDescent="0.25">
      <c r="A35" s="3">
        <v>38</v>
      </c>
      <c r="B35" s="13">
        <f>COUNTIFS(No_Duplicates[МО], Levels_MO_S321[[#This Row],[Муниципалитет]], No_Duplicates[Воспитание], B$1)</f>
        <v>4</v>
      </c>
      <c r="C35" s="14">
        <f>COUNTIFS(No_Duplicates[МО], Levels_MO_S321[[#This Row],[Муниципалитет]], No_Duplicates[Воспитание], C$1)</f>
        <v>7</v>
      </c>
      <c r="D35" s="15">
        <f>COUNTIFS(No_Duplicates[МО], Levels_MO_S321[[#This Row],[Муниципалитет]], No_Duplicates[Воспитание], D$1)</f>
        <v>4</v>
      </c>
      <c r="E35" s="16">
        <f>COUNTIFS(No_Duplicates[МО], Levels_MO_S321[[#This Row],[Муниципалитет]], No_Duplicates[Воспитание], E$1)</f>
        <v>0</v>
      </c>
      <c r="F35" s="3" cm="1">
        <f t="array" ref="F35">ROW() - ROW(_xlfn.TAKE(Levels_MO_S321[], 1)) + 1</f>
        <v>34</v>
      </c>
      <c r="G35" s="1" t="s">
        <v>909</v>
      </c>
      <c r="H35" s="5">
        <f>SUM(Levels_MO_S321[[#This Row],[Высокий]:[Ниже базового]])</f>
        <v>15</v>
      </c>
      <c r="I35" s="17">
        <f>Levels_MO_S321[[#This Row],[Высокий]] / Levels_MO_S321[[#This Row],[Прошли]]</f>
        <v>0.26666666666666666</v>
      </c>
      <c r="J35" s="18">
        <f>Levels_MO_S321[[#This Row],[Средний]] / Levels_MO_S321[[#This Row],[Прошли]]</f>
        <v>0.46666666666666667</v>
      </c>
      <c r="K35" s="19">
        <f>Levels_MO_S321[[#This Row],[Базовый]] / Levels_MO_S321[[#This Row],[Прошли]]</f>
        <v>0.26666666666666666</v>
      </c>
      <c r="L35" s="20">
        <f>Levels_MO_S321[[#This Row],[Ниже базового]] / Levels_MO_S321[[#This Row],[Прошли]]</f>
        <v>0</v>
      </c>
      <c r="M35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</v>
      </c>
      <c r="N35" s="21" t="e">
        <f>IF(Levels_MO_S321[[#This Row],[Общий уровень МО]] = "высокий", Levels_MO_S321[[#This Row],[Общая оценка МО (от 2 до 5)]], NA())</f>
        <v>#N/A</v>
      </c>
      <c r="O35" s="21">
        <f>IF(Levels_MO_S321[[#This Row],[Общий уровень МО]] = "средний", Levels_MO_S321[[#This Row],[Общая оценка МО (от 2 до 5)]], NA())</f>
        <v>4</v>
      </c>
      <c r="P35" s="21" t="e">
        <f>IF(Levels_MO_S321[[#This Row],[Общий уровень МО]] = "базовый", Levels_MO_S321[[#This Row],[Общая оценка МО (от 2 до 5)]], NA())</f>
        <v>#N/A</v>
      </c>
      <c r="Q35" s="21" t="e">
        <f>IF(Levels_MO_S321[[#This Row],[Общий уровень МО]] = "ниже базового", Levels_MO_S321[[#This Row],[Общая оценка МО (от 2 до 5)]], NA())</f>
        <v>#N/A</v>
      </c>
      <c r="R35" s="69" t="str" cm="1">
        <f t="array" ref="R35">INDEX({"ниже базового","базовый","средний","высокий"}, ROUND(Levels_MO_S321[[#This Row],[Общая оценка МО (от 2 до 5)]], 0) - 1)</f>
        <v>средний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</row>
    <row r="36" spans="1:31" x14ac:dyDescent="0.25">
      <c r="A36" s="3">
        <v>23</v>
      </c>
      <c r="B36" s="13">
        <f>COUNTIFS(No_Duplicates[МО], Levels_MO_S321[[#This Row],[Муниципалитет]], No_Duplicates[Воспитание], B$1)</f>
        <v>4</v>
      </c>
      <c r="C36" s="14">
        <f>COUNTIFS(No_Duplicates[МО], Levels_MO_S321[[#This Row],[Муниципалитет]], No_Duplicates[Воспитание], C$1)</f>
        <v>12</v>
      </c>
      <c r="D36" s="15">
        <f>COUNTIFS(No_Duplicates[МО], Levels_MO_S321[[#This Row],[Муниципалитет]], No_Duplicates[Воспитание], D$1)</f>
        <v>4</v>
      </c>
      <c r="E36" s="16">
        <f>COUNTIFS(No_Duplicates[МО], Levels_MO_S321[[#This Row],[Муниципалитет]], No_Duplicates[Воспитание], E$1)</f>
        <v>0</v>
      </c>
      <c r="F36" s="3" cm="1">
        <f t="array" ref="F36">ROW() - ROW(_xlfn.TAKE(Levels_MO_S321[], 1)) + 1</f>
        <v>35</v>
      </c>
      <c r="G36" s="1" t="s">
        <v>641</v>
      </c>
      <c r="H36" s="5">
        <f>SUM(Levels_MO_S321[[#This Row],[Высокий]:[Ниже базового]])</f>
        <v>20</v>
      </c>
      <c r="I36" s="17">
        <f>Levels_MO_S321[[#This Row],[Высокий]] / Levels_MO_S321[[#This Row],[Прошли]]</f>
        <v>0.2</v>
      </c>
      <c r="J36" s="18">
        <f>Levels_MO_S321[[#This Row],[Средний]] / Levels_MO_S321[[#This Row],[Прошли]]</f>
        <v>0.6</v>
      </c>
      <c r="K36" s="19">
        <f>Levels_MO_S321[[#This Row],[Базовый]] / Levels_MO_S321[[#This Row],[Прошли]]</f>
        <v>0.2</v>
      </c>
      <c r="L36" s="20">
        <f>Levels_MO_S321[[#This Row],[Ниже базового]] / Levels_MO_S321[[#This Row],[Прошли]]</f>
        <v>0</v>
      </c>
      <c r="M36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</v>
      </c>
      <c r="N36" s="21" t="e">
        <f>IF(Levels_MO_S321[[#This Row],[Общий уровень МО]] = "высокий", Levels_MO_S321[[#This Row],[Общая оценка МО (от 2 до 5)]], NA())</f>
        <v>#N/A</v>
      </c>
      <c r="O36" s="21">
        <f>IF(Levels_MO_S321[[#This Row],[Общий уровень МО]] = "средний", Levels_MO_S321[[#This Row],[Общая оценка МО (от 2 до 5)]], NA())</f>
        <v>4</v>
      </c>
      <c r="P36" s="21" t="e">
        <f>IF(Levels_MO_S321[[#This Row],[Общий уровень МО]] = "базовый", Levels_MO_S321[[#This Row],[Общая оценка МО (от 2 до 5)]], NA())</f>
        <v>#N/A</v>
      </c>
      <c r="Q36" s="21" t="e">
        <f>IF(Levels_MO_S321[[#This Row],[Общий уровень МО]] = "ниже базового", Levels_MO_S321[[#This Row],[Общая оценка МО (от 2 до 5)]], NA())</f>
        <v>#N/A</v>
      </c>
      <c r="R36" s="69" t="str" cm="1">
        <f t="array" ref="R36">INDEX({"ниже базового","базовый","средний","высокий"}, ROUND(Levels_MO_S321[[#This Row],[Общая оценка МО (от 2 до 5)]], 0) - 1)</f>
        <v>средний</v>
      </c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</row>
    <row r="37" spans="1:31" x14ac:dyDescent="0.25">
      <c r="A37" s="3">
        <v>1</v>
      </c>
      <c r="B37" s="13">
        <f>COUNTIFS(No_Duplicates[МО], Levels_MO_S321[[#This Row],[Муниципалитет]], No_Duplicates[Воспитание], B$1)</f>
        <v>1</v>
      </c>
      <c r="C37" s="14">
        <f>COUNTIFS(No_Duplicates[МО], Levels_MO_S321[[#This Row],[Муниципалитет]], No_Duplicates[Воспитание], C$1)</f>
        <v>8</v>
      </c>
      <c r="D37" s="15">
        <f>COUNTIFS(No_Duplicates[МО], Levels_MO_S321[[#This Row],[Муниципалитет]], No_Duplicates[Воспитание], D$1)</f>
        <v>1</v>
      </c>
      <c r="E37" s="16">
        <f>COUNTIFS(No_Duplicates[МО], Levels_MO_S321[[#This Row],[Муниципалитет]], No_Duplicates[Воспитание], E$1)</f>
        <v>0</v>
      </c>
      <c r="F37" s="3" cm="1">
        <f t="array" ref="F37">ROW() - ROW(_xlfn.TAKE(Levels_MO_S321[], 1)) + 1</f>
        <v>36</v>
      </c>
      <c r="G37" s="1" t="s">
        <v>402</v>
      </c>
      <c r="H37" s="5">
        <f>SUM(Levels_MO_S321[[#This Row],[Высокий]:[Ниже базового]])</f>
        <v>10</v>
      </c>
      <c r="I37" s="17">
        <f>Levels_MO_S321[[#This Row],[Высокий]] / Levels_MO_S321[[#This Row],[Прошли]]</f>
        <v>0.1</v>
      </c>
      <c r="J37" s="18">
        <f>Levels_MO_S321[[#This Row],[Средний]] / Levels_MO_S321[[#This Row],[Прошли]]</f>
        <v>0.8</v>
      </c>
      <c r="K37" s="19">
        <f>Levels_MO_S321[[#This Row],[Базовый]] / Levels_MO_S321[[#This Row],[Прошли]]</f>
        <v>0.1</v>
      </c>
      <c r="L37" s="20">
        <f>Levels_MO_S321[[#This Row],[Ниже базового]] / Levels_MO_S321[[#This Row],[Прошли]]</f>
        <v>0</v>
      </c>
      <c r="M37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</v>
      </c>
      <c r="N37" s="21" t="e">
        <f>IF(Levels_MO_S321[[#This Row],[Общий уровень МО]] = "высокий", Levels_MO_S321[[#This Row],[Общая оценка МО (от 2 до 5)]], NA())</f>
        <v>#N/A</v>
      </c>
      <c r="O37" s="21">
        <f>IF(Levels_MO_S321[[#This Row],[Общий уровень МО]] = "средний", Levels_MO_S321[[#This Row],[Общая оценка МО (от 2 до 5)]], NA())</f>
        <v>4</v>
      </c>
      <c r="P37" s="21" t="e">
        <f>IF(Levels_MO_S321[[#This Row],[Общий уровень МО]] = "базовый", Levels_MO_S321[[#This Row],[Общая оценка МО (от 2 до 5)]], NA())</f>
        <v>#N/A</v>
      </c>
      <c r="Q37" s="21" t="e">
        <f>IF(Levels_MO_S321[[#This Row],[Общий уровень МО]] = "ниже базового", Levels_MO_S321[[#This Row],[Общая оценка МО (от 2 до 5)]], NA())</f>
        <v>#N/A</v>
      </c>
      <c r="R37" s="69" t="str" cm="1">
        <f t="array" ref="R37">INDEX({"ниже базового","базовый","средний","высокий"}, ROUND(Levels_MO_S321[[#This Row],[Общая оценка МО (от 2 до 5)]], 0) - 1)</f>
        <v>средний</v>
      </c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</row>
    <row r="38" spans="1:31" x14ac:dyDescent="0.25">
      <c r="A38" s="3">
        <v>28</v>
      </c>
      <c r="B38" s="13">
        <f>COUNTIFS(No_Duplicates[МО], Levels_MO_S321[[#This Row],[Муниципалитет]], No_Duplicates[Воспитание], B$1)</f>
        <v>1</v>
      </c>
      <c r="C38" s="14">
        <f>COUNTIFS(No_Duplicates[МО], Levels_MO_S321[[#This Row],[Муниципалитет]], No_Duplicates[Воспитание], C$1)</f>
        <v>8</v>
      </c>
      <c r="D38" s="15">
        <f>COUNTIFS(No_Duplicates[МО], Levels_MO_S321[[#This Row],[Муниципалитет]], No_Duplicates[Воспитание], D$1)</f>
        <v>1</v>
      </c>
      <c r="E38" s="16">
        <f>COUNTIFS(No_Duplicates[МО], Levels_MO_S321[[#This Row],[Муниципалитет]], No_Duplicates[Воспитание], E$1)</f>
        <v>0</v>
      </c>
      <c r="F38" s="3" cm="1">
        <f t="array" ref="F38">ROW() - ROW(_xlfn.TAKE(Levels_MO_S321[], 1)) + 1</f>
        <v>37</v>
      </c>
      <c r="G38" s="1" t="s">
        <v>551</v>
      </c>
      <c r="H38" s="5">
        <f>SUM(Levels_MO_S321[[#This Row],[Высокий]:[Ниже базового]])</f>
        <v>10</v>
      </c>
      <c r="I38" s="17">
        <f>Levels_MO_S321[[#This Row],[Высокий]] / Levels_MO_S321[[#This Row],[Прошли]]</f>
        <v>0.1</v>
      </c>
      <c r="J38" s="18">
        <f>Levels_MO_S321[[#This Row],[Средний]] / Levels_MO_S321[[#This Row],[Прошли]]</f>
        <v>0.8</v>
      </c>
      <c r="K38" s="19">
        <f>Levels_MO_S321[[#This Row],[Базовый]] / Levels_MO_S321[[#This Row],[Прошли]]</f>
        <v>0.1</v>
      </c>
      <c r="L38" s="20">
        <f>Levels_MO_S321[[#This Row],[Ниже базового]] / Levels_MO_S321[[#This Row],[Прошли]]</f>
        <v>0</v>
      </c>
      <c r="M38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</v>
      </c>
      <c r="N38" s="21" t="e">
        <f>IF(Levels_MO_S321[[#This Row],[Общий уровень МО]] = "высокий", Levels_MO_S321[[#This Row],[Общая оценка МО (от 2 до 5)]], NA())</f>
        <v>#N/A</v>
      </c>
      <c r="O38" s="21">
        <f>IF(Levels_MO_S321[[#This Row],[Общий уровень МО]] = "средний", Levels_MO_S321[[#This Row],[Общая оценка МО (от 2 до 5)]], NA())</f>
        <v>4</v>
      </c>
      <c r="P38" s="21" t="e">
        <f>IF(Levels_MO_S321[[#This Row],[Общий уровень МО]] = "базовый", Levels_MO_S321[[#This Row],[Общая оценка МО (от 2 до 5)]], NA())</f>
        <v>#N/A</v>
      </c>
      <c r="Q38" s="21" t="e">
        <f>IF(Levels_MO_S321[[#This Row],[Общий уровень МО]] = "ниже базового", Levels_MO_S321[[#This Row],[Общая оценка МО (от 2 до 5)]], NA())</f>
        <v>#N/A</v>
      </c>
      <c r="R38" s="69" t="str" cm="1">
        <f t="array" ref="R38">INDEX({"ниже базового","базовый","средний","высокий"}, ROUND(Levels_MO_S321[[#This Row],[Общая оценка МО (от 2 до 5)]], 0) - 1)</f>
        <v>средний</v>
      </c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</row>
    <row r="39" spans="1:31" x14ac:dyDescent="0.25">
      <c r="A39" s="3">
        <v>12</v>
      </c>
      <c r="B39" s="13">
        <f>COUNTIFS(No_Duplicates[МО], Levels_MO_S321[[#This Row],[Муниципалитет]], No_Duplicates[Воспитание], B$1)</f>
        <v>4</v>
      </c>
      <c r="C39" s="14">
        <f>COUNTIFS(No_Duplicates[МО], Levels_MO_S321[[#This Row],[Муниципалитет]], No_Duplicates[Воспитание], C$1)</f>
        <v>35</v>
      </c>
      <c r="D39" s="15">
        <f>COUNTIFS(No_Duplicates[МО], Levels_MO_S321[[#This Row],[Муниципалитет]], No_Duplicates[Воспитание], D$1)</f>
        <v>4</v>
      </c>
      <c r="E39" s="16">
        <f>COUNTIFS(No_Duplicates[МО], Levels_MO_S321[[#This Row],[Муниципалитет]], No_Duplicates[Воспитание], E$1)</f>
        <v>0</v>
      </c>
      <c r="F39" s="3" cm="1">
        <f t="array" ref="F39">ROW() - ROW(_xlfn.TAKE(Levels_MO_S321[], 1)) + 1</f>
        <v>38</v>
      </c>
      <c r="G39" s="1" t="s">
        <v>686</v>
      </c>
      <c r="H39" s="5">
        <f>SUM(Levels_MO_S321[[#This Row],[Высокий]:[Ниже базового]])</f>
        <v>43</v>
      </c>
      <c r="I39" s="17">
        <f>Levels_MO_S321[[#This Row],[Высокий]] / Levels_MO_S321[[#This Row],[Прошли]]</f>
        <v>9.3023255813953487E-2</v>
      </c>
      <c r="J39" s="18">
        <f>Levels_MO_S321[[#This Row],[Средний]] / Levels_MO_S321[[#This Row],[Прошли]]</f>
        <v>0.81395348837209303</v>
      </c>
      <c r="K39" s="19">
        <f>Levels_MO_S321[[#This Row],[Базовый]] / Levels_MO_S321[[#This Row],[Прошли]]</f>
        <v>9.3023255813953487E-2</v>
      </c>
      <c r="L39" s="20">
        <f>Levels_MO_S321[[#This Row],[Ниже базового]] / Levels_MO_S321[[#This Row],[Прошли]]</f>
        <v>0</v>
      </c>
      <c r="M39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4</v>
      </c>
      <c r="N39" s="21" t="e">
        <f>IF(Levels_MO_S321[[#This Row],[Общий уровень МО]] = "высокий", Levels_MO_S321[[#This Row],[Общая оценка МО (от 2 до 5)]], NA())</f>
        <v>#N/A</v>
      </c>
      <c r="O39" s="21">
        <f>IF(Levels_MO_S321[[#This Row],[Общий уровень МО]] = "средний", Levels_MO_S321[[#This Row],[Общая оценка МО (от 2 до 5)]], NA())</f>
        <v>4</v>
      </c>
      <c r="P39" s="21" t="e">
        <f>IF(Levels_MO_S321[[#This Row],[Общий уровень МО]] = "базовый", Levels_MO_S321[[#This Row],[Общая оценка МО (от 2 до 5)]], NA())</f>
        <v>#N/A</v>
      </c>
      <c r="Q39" s="21" t="e">
        <f>IF(Levels_MO_S321[[#This Row],[Общий уровень МО]] = "ниже базового", Levels_MO_S321[[#This Row],[Общая оценка МО (от 2 до 5)]], NA())</f>
        <v>#N/A</v>
      </c>
      <c r="R39" s="69" t="str" cm="1">
        <f t="array" ref="R39">INDEX({"ниже базового","базовый","средний","высокий"}, ROUND(Levels_MO_S321[[#This Row],[Общая оценка МО (от 2 до 5)]], 0) - 1)</f>
        <v>средний</v>
      </c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</row>
    <row r="40" spans="1:31" x14ac:dyDescent="0.25">
      <c r="A40" s="3">
        <v>22</v>
      </c>
      <c r="B40" s="13">
        <f>COUNTIFS(No_Duplicates[МО], Levels_MO_S321[[#This Row],[Муниципалитет]], No_Duplicates[Воспитание], B$1)</f>
        <v>2</v>
      </c>
      <c r="C40" s="14">
        <f>COUNTIFS(No_Duplicates[МО], Levels_MO_S321[[#This Row],[Муниципалитет]], No_Duplicates[Воспитание], C$1)</f>
        <v>21</v>
      </c>
      <c r="D40" s="15">
        <f>COUNTIFS(No_Duplicates[МО], Levels_MO_S321[[#This Row],[Муниципалитет]], No_Duplicates[Воспитание], D$1)</f>
        <v>3</v>
      </c>
      <c r="E40" s="16">
        <f>COUNTIFS(No_Duplicates[МО], Levels_MO_S321[[#This Row],[Муниципалитет]], No_Duplicates[Воспитание], E$1)</f>
        <v>0</v>
      </c>
      <c r="F40" s="3" cm="1">
        <f t="array" ref="F40">ROW() - ROW(_xlfn.TAKE(Levels_MO_S321[], 1)) + 1</f>
        <v>39</v>
      </c>
      <c r="G40" s="1" t="s">
        <v>140</v>
      </c>
      <c r="H40" s="5">
        <f>SUM(Levels_MO_S321[[#This Row],[Высокий]:[Ниже базового]])</f>
        <v>26</v>
      </c>
      <c r="I40" s="17">
        <f>Levels_MO_S321[[#This Row],[Высокий]] / Levels_MO_S321[[#This Row],[Прошли]]</f>
        <v>7.6923076923076927E-2</v>
      </c>
      <c r="J40" s="18">
        <f>Levels_MO_S321[[#This Row],[Средний]] / Levels_MO_S321[[#This Row],[Прошли]]</f>
        <v>0.80769230769230771</v>
      </c>
      <c r="K40" s="19">
        <f>Levels_MO_S321[[#This Row],[Базовый]] / Levels_MO_S321[[#This Row],[Прошли]]</f>
        <v>0.11538461538461539</v>
      </c>
      <c r="L40" s="20">
        <f>Levels_MO_S321[[#This Row],[Ниже базового]] / Levels_MO_S321[[#This Row],[Прошли]]</f>
        <v>0</v>
      </c>
      <c r="M40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3.9615384615384617</v>
      </c>
      <c r="N40" s="21" t="e">
        <f>IF(Levels_MO_S321[[#This Row],[Общий уровень МО]] = "высокий", Levels_MO_S321[[#This Row],[Общая оценка МО (от 2 до 5)]], NA())</f>
        <v>#N/A</v>
      </c>
      <c r="O40" s="21">
        <f>IF(Levels_MO_S321[[#This Row],[Общий уровень МО]] = "средний", Levels_MO_S321[[#This Row],[Общая оценка МО (от 2 до 5)]], NA())</f>
        <v>3.9615384615384617</v>
      </c>
      <c r="P40" s="21" t="e">
        <f>IF(Levels_MO_S321[[#This Row],[Общий уровень МО]] = "базовый", Levels_MO_S321[[#This Row],[Общая оценка МО (от 2 до 5)]], NA())</f>
        <v>#N/A</v>
      </c>
      <c r="Q40" s="21" t="e">
        <f>IF(Levels_MO_S321[[#This Row],[Общий уровень МО]] = "ниже базового", Levels_MO_S321[[#This Row],[Общая оценка МО (от 2 до 5)]], NA())</f>
        <v>#N/A</v>
      </c>
      <c r="R40" s="69" t="str" cm="1">
        <f t="array" ref="R40">INDEX({"ниже базового","базовый","средний","высокий"}, ROUND(Levels_MO_S321[[#This Row],[Общая оценка МО (от 2 до 5)]], 0) - 1)</f>
        <v>средний</v>
      </c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</row>
    <row r="41" spans="1:31" x14ac:dyDescent="0.25">
      <c r="A41" s="3">
        <v>30</v>
      </c>
      <c r="B41" s="13">
        <f>COUNTIFS(No_Duplicates[МО], Levels_MO_S321[[#This Row],[Муниципалитет]], No_Duplicates[Воспитание], B$1)</f>
        <v>3</v>
      </c>
      <c r="C41" s="14">
        <f>COUNTIFS(No_Duplicates[МО], Levels_MO_S321[[#This Row],[Муниципалитет]], No_Duplicates[Воспитание], C$1)</f>
        <v>36</v>
      </c>
      <c r="D41" s="15">
        <f>COUNTIFS(No_Duplicates[МО], Levels_MO_S321[[#This Row],[Муниципалитет]], No_Duplicates[Воспитание], D$1)</f>
        <v>6</v>
      </c>
      <c r="E41" s="16">
        <f>COUNTIFS(No_Duplicates[МО], Levels_MO_S321[[#This Row],[Муниципалитет]], No_Duplicates[Воспитание], E$1)</f>
        <v>0</v>
      </c>
      <c r="F41" s="3" cm="1">
        <f t="array" ref="F41">ROW() - ROW(_xlfn.TAKE(Levels_MO_S321[], 1)) + 1</f>
        <v>40</v>
      </c>
      <c r="G41" s="1" t="s">
        <v>27</v>
      </c>
      <c r="H41" s="5">
        <f>SUM(Levels_MO_S321[[#This Row],[Высокий]:[Ниже базового]])</f>
        <v>45</v>
      </c>
      <c r="I41" s="17">
        <f>Levels_MO_S321[[#This Row],[Высокий]] / Levels_MO_S321[[#This Row],[Прошли]]</f>
        <v>6.6666666666666666E-2</v>
      </c>
      <c r="J41" s="18">
        <f>Levels_MO_S321[[#This Row],[Средний]] / Levels_MO_S321[[#This Row],[Прошли]]</f>
        <v>0.8</v>
      </c>
      <c r="K41" s="19">
        <f>Levels_MO_S321[[#This Row],[Базовый]] / Levels_MO_S321[[#This Row],[Прошли]]</f>
        <v>0.13333333333333333</v>
      </c>
      <c r="L41" s="20">
        <f>Levels_MO_S321[[#This Row],[Ниже базового]] / Levels_MO_S321[[#This Row],[Прошли]]</f>
        <v>0</v>
      </c>
      <c r="M41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3.9333333333333331</v>
      </c>
      <c r="N41" s="21" t="e">
        <f>IF(Levels_MO_S321[[#This Row],[Общий уровень МО]] = "высокий", Levels_MO_S321[[#This Row],[Общая оценка МО (от 2 до 5)]], NA())</f>
        <v>#N/A</v>
      </c>
      <c r="O41" s="21">
        <f>IF(Levels_MO_S321[[#This Row],[Общий уровень МО]] = "средний", Levels_MO_S321[[#This Row],[Общая оценка МО (от 2 до 5)]], NA())</f>
        <v>3.9333333333333331</v>
      </c>
      <c r="P41" s="21" t="e">
        <f>IF(Levels_MO_S321[[#This Row],[Общий уровень МО]] = "базовый", Levels_MO_S321[[#This Row],[Общая оценка МО (от 2 до 5)]], NA())</f>
        <v>#N/A</v>
      </c>
      <c r="Q41" s="21" t="e">
        <f>IF(Levels_MO_S321[[#This Row],[Общий уровень МО]] = "ниже базового", Levels_MO_S321[[#This Row],[Общая оценка МО (от 2 до 5)]], NA())</f>
        <v>#N/A</v>
      </c>
      <c r="R41" s="69" t="str" cm="1">
        <f t="array" ref="R41">INDEX({"ниже базового","базовый","средний","высокий"}, ROUND(Levels_MO_S321[[#This Row],[Общая оценка МО (от 2 до 5)]], 0) - 1)</f>
        <v>средний</v>
      </c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</row>
    <row r="42" spans="1:31" x14ac:dyDescent="0.25">
      <c r="A42" s="3">
        <v>49</v>
      </c>
      <c r="B42" s="13">
        <f>COUNTIFS(No_Duplicates[МО], Levels_MO_S321[[#This Row],[Муниципалитет]], No_Duplicates[Воспитание], B$1)</f>
        <v>6</v>
      </c>
      <c r="C42" s="14">
        <f>COUNTIFS(No_Duplicates[МО], Levels_MO_S321[[#This Row],[Муниципалитет]], No_Duplicates[Воспитание], C$1)</f>
        <v>41</v>
      </c>
      <c r="D42" s="15">
        <f>COUNTIFS(No_Duplicates[МО], Levels_MO_S321[[#This Row],[Муниципалитет]], No_Duplicates[Воспитание], D$1)</f>
        <v>10</v>
      </c>
      <c r="E42" s="16">
        <f>COUNTIFS(No_Duplicates[МО], Levels_MO_S321[[#This Row],[Муниципалитет]], No_Duplicates[Воспитание], E$1)</f>
        <v>0</v>
      </c>
      <c r="F42" s="3" cm="1">
        <f t="array" ref="F42">ROW() - ROW(_xlfn.TAKE(Levels_MO_S321[], 1)) + 1</f>
        <v>41</v>
      </c>
      <c r="G42" s="1" t="s">
        <v>1016</v>
      </c>
      <c r="H42" s="5">
        <f>SUM(Levels_MO_S321[[#This Row],[Высокий]:[Ниже базового]])</f>
        <v>57</v>
      </c>
      <c r="I42" s="17">
        <f>Levels_MO_S321[[#This Row],[Высокий]] / Levels_MO_S321[[#This Row],[Прошли]]</f>
        <v>0.10526315789473684</v>
      </c>
      <c r="J42" s="18">
        <f>Levels_MO_S321[[#This Row],[Средний]] / Levels_MO_S321[[#This Row],[Прошли]]</f>
        <v>0.7192982456140351</v>
      </c>
      <c r="K42" s="19">
        <f>Levels_MO_S321[[#This Row],[Базовый]] / Levels_MO_S321[[#This Row],[Прошли]]</f>
        <v>0.17543859649122806</v>
      </c>
      <c r="L42" s="20">
        <f>Levels_MO_S321[[#This Row],[Ниже базового]] / Levels_MO_S321[[#This Row],[Прошли]]</f>
        <v>0</v>
      </c>
      <c r="M42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3.9298245614035086</v>
      </c>
      <c r="N42" s="21" t="e">
        <f>IF(Levels_MO_S321[[#This Row],[Общий уровень МО]] = "высокий", Levels_MO_S321[[#This Row],[Общая оценка МО (от 2 до 5)]], NA())</f>
        <v>#N/A</v>
      </c>
      <c r="O42" s="21">
        <f>IF(Levels_MO_S321[[#This Row],[Общий уровень МО]] = "средний", Levels_MO_S321[[#This Row],[Общая оценка МО (от 2 до 5)]], NA())</f>
        <v>3.9298245614035086</v>
      </c>
      <c r="P42" s="21" t="e">
        <f>IF(Levels_MO_S321[[#This Row],[Общий уровень МО]] = "базовый", Levels_MO_S321[[#This Row],[Общая оценка МО (от 2 до 5)]], NA())</f>
        <v>#N/A</v>
      </c>
      <c r="Q42" s="21" t="e">
        <f>IF(Levels_MO_S321[[#This Row],[Общий уровень МО]] = "ниже базового", Levels_MO_S321[[#This Row],[Общая оценка МО (от 2 до 5)]], NA())</f>
        <v>#N/A</v>
      </c>
      <c r="R42" s="69" t="str" cm="1">
        <f t="array" ref="R42">INDEX({"ниже базового","базовый","средний","высокий"}, ROUND(Levels_MO_S321[[#This Row],[Общая оценка МО (от 2 до 5)]], 0) - 1)</f>
        <v>средний</v>
      </c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</row>
    <row r="43" spans="1:31" x14ac:dyDescent="0.25">
      <c r="A43" s="3">
        <v>35</v>
      </c>
      <c r="B43" s="13">
        <f>COUNTIFS(No_Duplicates[МО], Levels_MO_S321[[#This Row],[Муниципалитет]], No_Duplicates[Воспитание], B$1)</f>
        <v>1</v>
      </c>
      <c r="C43" s="14">
        <f>COUNTIFS(No_Duplicates[МО], Levels_MO_S321[[#This Row],[Муниципалитет]], No_Duplicates[Воспитание], C$1)</f>
        <v>11</v>
      </c>
      <c r="D43" s="15">
        <f>COUNTIFS(No_Duplicates[МО], Levels_MO_S321[[#This Row],[Муниципалитет]], No_Duplicates[Воспитание], D$1)</f>
        <v>2</v>
      </c>
      <c r="E43" s="16">
        <f>COUNTIFS(No_Duplicates[МО], Levels_MO_S321[[#This Row],[Муниципалитет]], No_Duplicates[Воспитание], E$1)</f>
        <v>0</v>
      </c>
      <c r="F43" s="3" cm="1">
        <f t="array" ref="F43">ROW() - ROW(_xlfn.TAKE(Levels_MO_S321[], 1)) + 1</f>
        <v>42</v>
      </c>
      <c r="G43" s="1" t="s">
        <v>730</v>
      </c>
      <c r="H43" s="5">
        <f>SUM(Levels_MO_S321[[#This Row],[Высокий]:[Ниже базового]])</f>
        <v>14</v>
      </c>
      <c r="I43" s="17">
        <f>Levels_MO_S321[[#This Row],[Высокий]] / Levels_MO_S321[[#This Row],[Прошли]]</f>
        <v>7.1428571428571425E-2</v>
      </c>
      <c r="J43" s="18">
        <f>Levels_MO_S321[[#This Row],[Средний]] / Levels_MO_S321[[#This Row],[Прошли]]</f>
        <v>0.7857142857142857</v>
      </c>
      <c r="K43" s="19">
        <f>Levels_MO_S321[[#This Row],[Базовый]] / Levels_MO_S321[[#This Row],[Прошли]]</f>
        <v>0.14285714285714285</v>
      </c>
      <c r="L43" s="20">
        <f>Levels_MO_S321[[#This Row],[Ниже базового]] / Levels_MO_S321[[#This Row],[Прошли]]</f>
        <v>0</v>
      </c>
      <c r="M43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3.9285714285714284</v>
      </c>
      <c r="N43" s="21" t="e">
        <f>IF(Levels_MO_S321[[#This Row],[Общий уровень МО]] = "высокий", Levels_MO_S321[[#This Row],[Общая оценка МО (от 2 до 5)]], NA())</f>
        <v>#N/A</v>
      </c>
      <c r="O43" s="21">
        <f>IF(Levels_MO_S321[[#This Row],[Общий уровень МО]] = "средний", Levels_MO_S321[[#This Row],[Общая оценка МО (от 2 до 5)]], NA())</f>
        <v>3.9285714285714284</v>
      </c>
      <c r="P43" s="21" t="e">
        <f>IF(Levels_MO_S321[[#This Row],[Общий уровень МО]] = "базовый", Levels_MO_S321[[#This Row],[Общая оценка МО (от 2 до 5)]], NA())</f>
        <v>#N/A</v>
      </c>
      <c r="Q43" s="21" t="e">
        <f>IF(Levels_MO_S321[[#This Row],[Общий уровень МО]] = "ниже базового", Levels_MO_S321[[#This Row],[Общая оценка МО (от 2 до 5)]], NA())</f>
        <v>#N/A</v>
      </c>
      <c r="R43" s="69" t="str" cm="1">
        <f t="array" ref="R43">INDEX({"ниже базового","базовый","средний","высокий"}, ROUND(Levels_MO_S321[[#This Row],[Общая оценка МО (от 2 до 5)]], 0) - 1)</f>
        <v>средний</v>
      </c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</row>
    <row r="44" spans="1:31" x14ac:dyDescent="0.25">
      <c r="A44" s="3">
        <v>24</v>
      </c>
      <c r="B44" s="13">
        <f>COUNTIFS(No_Duplicates[МО], Levels_MO_S321[[#This Row],[Муниципалитет]], No_Duplicates[Воспитание], B$1)</f>
        <v>2</v>
      </c>
      <c r="C44" s="14">
        <f>COUNTIFS(No_Duplicates[МО], Levels_MO_S321[[#This Row],[Муниципалитет]], No_Duplicates[Воспитание], C$1)</f>
        <v>9</v>
      </c>
      <c r="D44" s="15">
        <f>COUNTIFS(No_Duplicates[МО], Levels_MO_S321[[#This Row],[Муниципалитет]], No_Duplicates[Воспитание], D$1)</f>
        <v>3</v>
      </c>
      <c r="E44" s="16">
        <f>COUNTIFS(No_Duplicates[МО], Levels_MO_S321[[#This Row],[Муниципалитет]], No_Duplicates[Воспитание], E$1)</f>
        <v>0</v>
      </c>
      <c r="F44" s="3" cm="1">
        <f t="array" ref="F44">ROW() - ROW(_xlfn.TAKE(Levels_MO_S321[], 1)) + 1</f>
        <v>43</v>
      </c>
      <c r="G44" s="1" t="s">
        <v>73</v>
      </c>
      <c r="H44" s="5">
        <f>SUM(Levels_MO_S321[[#This Row],[Высокий]:[Ниже базового]])</f>
        <v>14</v>
      </c>
      <c r="I44" s="17">
        <f>Levels_MO_S321[[#This Row],[Высокий]] / Levels_MO_S321[[#This Row],[Прошли]]</f>
        <v>0.14285714285714285</v>
      </c>
      <c r="J44" s="18">
        <f>Levels_MO_S321[[#This Row],[Средний]] / Levels_MO_S321[[#This Row],[Прошли]]</f>
        <v>0.6428571428571429</v>
      </c>
      <c r="K44" s="19">
        <f>Levels_MO_S321[[#This Row],[Базовый]] / Levels_MO_S321[[#This Row],[Прошли]]</f>
        <v>0.21428571428571427</v>
      </c>
      <c r="L44" s="20">
        <f>Levels_MO_S321[[#This Row],[Ниже базового]] / Levels_MO_S321[[#This Row],[Прошли]]</f>
        <v>0</v>
      </c>
      <c r="M44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3.9285714285714284</v>
      </c>
      <c r="N44" s="21" t="e">
        <f>IF(Levels_MO_S321[[#This Row],[Общий уровень МО]] = "высокий", Levels_MO_S321[[#This Row],[Общая оценка МО (от 2 до 5)]], NA())</f>
        <v>#N/A</v>
      </c>
      <c r="O44" s="21">
        <f>IF(Levels_MO_S321[[#This Row],[Общий уровень МО]] = "средний", Levels_MO_S321[[#This Row],[Общая оценка МО (от 2 до 5)]], NA())</f>
        <v>3.9285714285714284</v>
      </c>
      <c r="P44" s="21" t="e">
        <f>IF(Levels_MO_S321[[#This Row],[Общий уровень МО]] = "базовый", Levels_MO_S321[[#This Row],[Общая оценка МО (от 2 до 5)]], NA())</f>
        <v>#N/A</v>
      </c>
      <c r="Q44" s="21" t="e">
        <f>IF(Levels_MO_S321[[#This Row],[Общий уровень МО]] = "ниже базового", Levels_MO_S321[[#This Row],[Общая оценка МО (от 2 до 5)]], NA())</f>
        <v>#N/A</v>
      </c>
      <c r="R44" s="69" t="str" cm="1">
        <f t="array" ref="R44">INDEX({"ниже базового","базовый","средний","высокий"}, ROUND(Levels_MO_S321[[#This Row],[Общая оценка МО (от 2 до 5)]], 0) - 1)</f>
        <v>средний</v>
      </c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</row>
    <row r="45" spans="1:31" x14ac:dyDescent="0.25">
      <c r="A45" s="3">
        <v>13</v>
      </c>
      <c r="B45" s="13">
        <f>COUNTIFS(No_Duplicates[МО], Levels_MO_S321[[#This Row],[Муниципалитет]], No_Duplicates[Воспитание], B$1)</f>
        <v>2</v>
      </c>
      <c r="C45" s="14">
        <f>COUNTIFS(No_Duplicates[МО], Levels_MO_S321[[#This Row],[Муниципалитет]], No_Duplicates[Воспитание], C$1)</f>
        <v>18</v>
      </c>
      <c r="D45" s="15">
        <f>COUNTIFS(No_Duplicates[МО], Levels_MO_S321[[#This Row],[Муниципалитет]], No_Duplicates[Воспитание], D$1)</f>
        <v>2</v>
      </c>
      <c r="E45" s="16">
        <f>COUNTIFS(No_Duplicates[МО], Levels_MO_S321[[#This Row],[Муниципалитет]], No_Duplicates[Воспитание], E$1)</f>
        <v>1</v>
      </c>
      <c r="F45" s="3" cm="1">
        <f t="array" ref="F45">ROW() - ROW(_xlfn.TAKE(Levels_MO_S321[], 1)) + 1</f>
        <v>44</v>
      </c>
      <c r="G45" s="1" t="s">
        <v>373</v>
      </c>
      <c r="H45" s="5">
        <f>SUM(Levels_MO_S321[[#This Row],[Высокий]:[Ниже базового]])</f>
        <v>23</v>
      </c>
      <c r="I45" s="17">
        <f>Levels_MO_S321[[#This Row],[Высокий]] / Levels_MO_S321[[#This Row],[Прошли]]</f>
        <v>8.6956521739130432E-2</v>
      </c>
      <c r="J45" s="18">
        <f>Levels_MO_S321[[#This Row],[Средний]] / Levels_MO_S321[[#This Row],[Прошли]]</f>
        <v>0.78260869565217395</v>
      </c>
      <c r="K45" s="19">
        <f>Levels_MO_S321[[#This Row],[Базовый]] / Levels_MO_S321[[#This Row],[Прошли]]</f>
        <v>8.6956521739130432E-2</v>
      </c>
      <c r="L45" s="20">
        <f>Levels_MO_S321[[#This Row],[Ниже базового]] / Levels_MO_S321[[#This Row],[Прошли]]</f>
        <v>4.3478260869565216E-2</v>
      </c>
      <c r="M45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3.9130434782608696</v>
      </c>
      <c r="N45" s="21" t="e">
        <f>IF(Levels_MO_S321[[#This Row],[Общий уровень МО]] = "высокий", Levels_MO_S321[[#This Row],[Общая оценка МО (от 2 до 5)]], NA())</f>
        <v>#N/A</v>
      </c>
      <c r="O45" s="21">
        <f>IF(Levels_MO_S321[[#This Row],[Общий уровень МО]] = "средний", Levels_MO_S321[[#This Row],[Общая оценка МО (от 2 до 5)]], NA())</f>
        <v>3.9130434782608696</v>
      </c>
      <c r="P45" s="21" t="e">
        <f>IF(Levels_MO_S321[[#This Row],[Общий уровень МО]] = "базовый", Levels_MO_S321[[#This Row],[Общая оценка МО (от 2 до 5)]], NA())</f>
        <v>#N/A</v>
      </c>
      <c r="Q45" s="21" t="e">
        <f>IF(Levels_MO_S321[[#This Row],[Общий уровень МО]] = "ниже базового", Levels_MO_S321[[#This Row],[Общая оценка МО (от 2 до 5)]], NA())</f>
        <v>#N/A</v>
      </c>
      <c r="R45" s="69" t="str" cm="1">
        <f t="array" ref="R45">INDEX({"ниже базового","базовый","средний","высокий"}, ROUND(Levels_MO_S321[[#This Row],[Общая оценка МО (от 2 до 5)]], 0) - 1)</f>
        <v>средний</v>
      </c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</row>
    <row r="46" spans="1:31" x14ac:dyDescent="0.25">
      <c r="A46" s="3">
        <v>10</v>
      </c>
      <c r="B46" s="13">
        <f>COUNTIFS(No_Duplicates[МО], Levels_MO_S321[[#This Row],[Муниципалитет]], No_Duplicates[Воспитание], B$1)</f>
        <v>1</v>
      </c>
      <c r="C46" s="14">
        <f>COUNTIFS(No_Duplicates[МО], Levels_MO_S321[[#This Row],[Муниципалитет]], No_Duplicates[Воспитание], C$1)</f>
        <v>18</v>
      </c>
      <c r="D46" s="15">
        <f>COUNTIFS(No_Duplicates[МО], Levels_MO_S321[[#This Row],[Муниципалитет]], No_Duplicates[Воспитание], D$1)</f>
        <v>3</v>
      </c>
      <c r="E46" s="16">
        <f>COUNTIFS(No_Duplicates[МО], Levels_MO_S321[[#This Row],[Муниципалитет]], No_Duplicates[Воспитание], E$1)</f>
        <v>0</v>
      </c>
      <c r="F46" s="3" cm="1">
        <f t="array" ref="F46">ROW() - ROW(_xlfn.TAKE(Levels_MO_S321[], 1)) + 1</f>
        <v>45</v>
      </c>
      <c r="G46" s="1" t="s">
        <v>953</v>
      </c>
      <c r="H46" s="5">
        <f>SUM(Levels_MO_S321[[#This Row],[Высокий]:[Ниже базового]])</f>
        <v>22</v>
      </c>
      <c r="I46" s="17">
        <f>Levels_MO_S321[[#This Row],[Высокий]] / Levels_MO_S321[[#This Row],[Прошли]]</f>
        <v>4.5454545454545456E-2</v>
      </c>
      <c r="J46" s="18">
        <f>Levels_MO_S321[[#This Row],[Средний]] / Levels_MO_S321[[#This Row],[Прошли]]</f>
        <v>0.81818181818181823</v>
      </c>
      <c r="K46" s="19">
        <f>Levels_MO_S321[[#This Row],[Базовый]] / Levels_MO_S321[[#This Row],[Прошли]]</f>
        <v>0.13636363636363635</v>
      </c>
      <c r="L46" s="20">
        <f>Levels_MO_S321[[#This Row],[Ниже базового]] / Levels_MO_S321[[#This Row],[Прошли]]</f>
        <v>0</v>
      </c>
      <c r="M46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3.9090909090909092</v>
      </c>
      <c r="N46" s="21" t="e">
        <f>IF(Levels_MO_S321[[#This Row],[Общий уровень МО]] = "высокий", Levels_MO_S321[[#This Row],[Общая оценка МО (от 2 до 5)]], NA())</f>
        <v>#N/A</v>
      </c>
      <c r="O46" s="21">
        <f>IF(Levels_MO_S321[[#This Row],[Общий уровень МО]] = "средний", Levels_MO_S321[[#This Row],[Общая оценка МО (от 2 до 5)]], NA())</f>
        <v>3.9090909090909092</v>
      </c>
      <c r="P46" s="21" t="e">
        <f>IF(Levels_MO_S321[[#This Row],[Общий уровень МО]] = "базовый", Levels_MO_S321[[#This Row],[Общая оценка МО (от 2 до 5)]], NA())</f>
        <v>#N/A</v>
      </c>
      <c r="Q46" s="21" t="e">
        <f>IF(Levels_MO_S321[[#This Row],[Общий уровень МО]] = "ниже базового", Levels_MO_S321[[#This Row],[Общая оценка МО (от 2 до 5)]], NA())</f>
        <v>#N/A</v>
      </c>
      <c r="R46" s="69" t="str" cm="1">
        <f t="array" ref="R46">INDEX({"ниже базового","базовый","средний","высокий"}, ROUND(Levels_MO_S321[[#This Row],[Общая оценка МО (от 2 до 5)]], 0) - 1)</f>
        <v>средний</v>
      </c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</row>
    <row r="47" spans="1:31" x14ac:dyDescent="0.25">
      <c r="A47" s="3">
        <v>34</v>
      </c>
      <c r="B47" s="13">
        <f>COUNTIFS(No_Duplicates[МО], Levels_MO_S321[[#This Row],[Муниципалитет]], No_Duplicates[Воспитание], B$1)</f>
        <v>0</v>
      </c>
      <c r="C47" s="14">
        <f>COUNTIFS(No_Duplicates[МО], Levels_MO_S321[[#This Row],[Муниципалитет]], No_Duplicates[Воспитание], C$1)</f>
        <v>9</v>
      </c>
      <c r="D47" s="15">
        <f>COUNTIFS(No_Duplicates[МО], Levels_MO_S321[[#This Row],[Муниципалитет]], No_Duplicates[Воспитание], D$1)</f>
        <v>1</v>
      </c>
      <c r="E47" s="16">
        <f>COUNTIFS(No_Duplicates[МО], Levels_MO_S321[[#This Row],[Муниципалитет]], No_Duplicates[Воспитание], E$1)</f>
        <v>0</v>
      </c>
      <c r="F47" s="3" cm="1">
        <f t="array" ref="F47">ROW() - ROW(_xlfn.TAKE(Levels_MO_S321[], 1)) + 1</f>
        <v>46</v>
      </c>
      <c r="G47" s="1" t="s">
        <v>287</v>
      </c>
      <c r="H47" s="5">
        <f>SUM(Levels_MO_S321[[#This Row],[Высокий]:[Ниже базового]])</f>
        <v>10</v>
      </c>
      <c r="I47" s="17">
        <f>Levels_MO_S321[[#This Row],[Высокий]] / Levels_MO_S321[[#This Row],[Прошли]]</f>
        <v>0</v>
      </c>
      <c r="J47" s="18">
        <f>Levels_MO_S321[[#This Row],[Средний]] / Levels_MO_S321[[#This Row],[Прошли]]</f>
        <v>0.9</v>
      </c>
      <c r="K47" s="19">
        <f>Levels_MO_S321[[#This Row],[Базовый]] / Levels_MO_S321[[#This Row],[Прошли]]</f>
        <v>0.1</v>
      </c>
      <c r="L47" s="20">
        <f>Levels_MO_S321[[#This Row],[Ниже базового]] / Levels_MO_S321[[#This Row],[Прошли]]</f>
        <v>0</v>
      </c>
      <c r="M47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3.9</v>
      </c>
      <c r="N47" s="21" t="e">
        <f>IF(Levels_MO_S321[[#This Row],[Общий уровень МО]] = "высокий", Levels_MO_S321[[#This Row],[Общая оценка МО (от 2 до 5)]], NA())</f>
        <v>#N/A</v>
      </c>
      <c r="O47" s="21">
        <f>IF(Levels_MO_S321[[#This Row],[Общий уровень МО]] = "средний", Levels_MO_S321[[#This Row],[Общая оценка МО (от 2 до 5)]], NA())</f>
        <v>3.9</v>
      </c>
      <c r="P47" s="21" t="e">
        <f>IF(Levels_MO_S321[[#This Row],[Общий уровень МО]] = "базовый", Levels_MO_S321[[#This Row],[Общая оценка МО (от 2 до 5)]], NA())</f>
        <v>#N/A</v>
      </c>
      <c r="Q47" s="21" t="e">
        <f>IF(Levels_MO_S321[[#This Row],[Общий уровень МО]] = "ниже базового", Levels_MO_S321[[#This Row],[Общая оценка МО (от 2 до 5)]], NA())</f>
        <v>#N/A</v>
      </c>
      <c r="R47" s="69" t="str" cm="1">
        <f t="array" ref="R47">INDEX({"ниже базового","базовый","средний","высокий"}, ROUND(Levels_MO_S321[[#This Row],[Общая оценка МО (от 2 до 5)]], 0) - 1)</f>
        <v>средний</v>
      </c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</row>
    <row r="48" spans="1:31" x14ac:dyDescent="0.25">
      <c r="A48" s="3">
        <v>48</v>
      </c>
      <c r="B48" s="13">
        <f>COUNTIFS(No_Duplicates[МО], Levels_MO_S321[[#This Row],[Муниципалитет]], No_Duplicates[Воспитание], B$1)</f>
        <v>1</v>
      </c>
      <c r="C48" s="14">
        <f>COUNTIFS(No_Duplicates[МО], Levels_MO_S321[[#This Row],[Муниципалитет]], No_Duplicates[Воспитание], C$1)</f>
        <v>6</v>
      </c>
      <c r="D48" s="15">
        <f>COUNTIFS(No_Duplicates[МО], Levels_MO_S321[[#This Row],[Муниципалитет]], No_Duplicates[Воспитание], D$1)</f>
        <v>2</v>
      </c>
      <c r="E48" s="16">
        <f>COUNTIFS(No_Duplicates[МО], Levels_MO_S321[[#This Row],[Муниципалитет]], No_Duplicates[Воспитание], E$1)</f>
        <v>0</v>
      </c>
      <c r="F48" s="3" cm="1">
        <f t="array" ref="F48">ROW() - ROW(_xlfn.TAKE(Levels_MO_S321[], 1)) + 1</f>
        <v>47</v>
      </c>
      <c r="G48" s="1" t="s">
        <v>1381</v>
      </c>
      <c r="H48" s="5">
        <f>SUM(Levels_MO_S321[[#This Row],[Высокий]:[Ниже базового]])</f>
        <v>9</v>
      </c>
      <c r="I48" s="17">
        <f>Levels_MO_S321[[#This Row],[Высокий]] / Levels_MO_S321[[#This Row],[Прошли]]</f>
        <v>0.1111111111111111</v>
      </c>
      <c r="J48" s="18">
        <f>Levels_MO_S321[[#This Row],[Средний]] / Levels_MO_S321[[#This Row],[Прошли]]</f>
        <v>0.66666666666666663</v>
      </c>
      <c r="K48" s="19">
        <f>Levels_MO_S321[[#This Row],[Базовый]] / Levels_MO_S321[[#This Row],[Прошли]]</f>
        <v>0.22222222222222221</v>
      </c>
      <c r="L48" s="20">
        <f>Levels_MO_S321[[#This Row],[Ниже базового]] / Levels_MO_S321[[#This Row],[Прошли]]</f>
        <v>0</v>
      </c>
      <c r="M48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3.8888888888888888</v>
      </c>
      <c r="N48" s="21" t="e">
        <f>IF(Levels_MO_S321[[#This Row],[Общий уровень МО]] = "высокий", Levels_MO_S321[[#This Row],[Общая оценка МО (от 2 до 5)]], NA())</f>
        <v>#N/A</v>
      </c>
      <c r="O48" s="21">
        <f>IF(Levels_MO_S321[[#This Row],[Общий уровень МО]] = "средний", Levels_MO_S321[[#This Row],[Общая оценка МО (от 2 до 5)]], NA())</f>
        <v>3.8888888888888888</v>
      </c>
      <c r="P48" s="21" t="e">
        <f>IF(Levels_MO_S321[[#This Row],[Общий уровень МО]] = "базовый", Levels_MO_S321[[#This Row],[Общая оценка МО (от 2 до 5)]], NA())</f>
        <v>#N/A</v>
      </c>
      <c r="Q48" s="21" t="e">
        <f>IF(Levels_MO_S321[[#This Row],[Общий уровень МО]] = "ниже базового", Levels_MO_S321[[#This Row],[Общая оценка МО (от 2 до 5)]], NA())</f>
        <v>#N/A</v>
      </c>
      <c r="R48" s="69" t="str" cm="1">
        <f t="array" ref="R48">INDEX({"ниже базового","базовый","средний","высокий"}, ROUND(Levels_MO_S321[[#This Row],[Общая оценка МО (от 2 до 5)]], 0) - 1)</f>
        <v>средний</v>
      </c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</row>
    <row r="49" spans="1:31" x14ac:dyDescent="0.25">
      <c r="A49" s="3">
        <v>41</v>
      </c>
      <c r="B49" s="13">
        <f>COUNTIFS(No_Duplicates[МО], Levels_MO_S321[[#This Row],[Муниципалитет]], No_Duplicates[Воспитание], B$1)</f>
        <v>2</v>
      </c>
      <c r="C49" s="14">
        <f>COUNTIFS(No_Duplicates[МО], Levels_MO_S321[[#This Row],[Муниципалитет]], No_Duplicates[Воспитание], C$1)</f>
        <v>9</v>
      </c>
      <c r="D49" s="15">
        <f>COUNTIFS(No_Duplicates[МО], Levels_MO_S321[[#This Row],[Муниципалитет]], No_Duplicates[Воспитание], D$1)</f>
        <v>4</v>
      </c>
      <c r="E49" s="16">
        <f>COUNTIFS(No_Duplicates[МО], Levels_MO_S321[[#This Row],[Муниципалитет]], No_Duplicates[Воспитание], E$1)</f>
        <v>0</v>
      </c>
      <c r="F49" s="3" cm="1">
        <f t="array" ref="F49">ROW() - ROW(_xlfn.TAKE(Levels_MO_S321[], 1)) + 1</f>
        <v>48</v>
      </c>
      <c r="G49" s="1" t="s">
        <v>1120</v>
      </c>
      <c r="H49" s="5">
        <f>SUM(Levels_MO_S321[[#This Row],[Высокий]:[Ниже базового]])</f>
        <v>15</v>
      </c>
      <c r="I49" s="17">
        <f>Levels_MO_S321[[#This Row],[Высокий]] / Levels_MO_S321[[#This Row],[Прошли]]</f>
        <v>0.13333333333333333</v>
      </c>
      <c r="J49" s="18">
        <f>Levels_MO_S321[[#This Row],[Средний]] / Levels_MO_S321[[#This Row],[Прошли]]</f>
        <v>0.6</v>
      </c>
      <c r="K49" s="19">
        <f>Levels_MO_S321[[#This Row],[Базовый]] / Levels_MO_S321[[#This Row],[Прошли]]</f>
        <v>0.26666666666666666</v>
      </c>
      <c r="L49" s="20">
        <f>Levels_MO_S321[[#This Row],[Ниже базового]] / Levels_MO_S321[[#This Row],[Прошли]]</f>
        <v>0</v>
      </c>
      <c r="M49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3.8666666666666667</v>
      </c>
      <c r="N49" s="21" t="e">
        <f>IF(Levels_MO_S321[[#This Row],[Общий уровень МО]] = "высокий", Levels_MO_S321[[#This Row],[Общая оценка МО (от 2 до 5)]], NA())</f>
        <v>#N/A</v>
      </c>
      <c r="O49" s="21">
        <f>IF(Levels_MO_S321[[#This Row],[Общий уровень МО]] = "средний", Levels_MO_S321[[#This Row],[Общая оценка МО (от 2 до 5)]], NA())</f>
        <v>3.8666666666666667</v>
      </c>
      <c r="P49" s="21" t="e">
        <f>IF(Levels_MO_S321[[#This Row],[Общий уровень МО]] = "базовый", Levels_MO_S321[[#This Row],[Общая оценка МО (от 2 до 5)]], NA())</f>
        <v>#N/A</v>
      </c>
      <c r="Q49" s="21" t="e">
        <f>IF(Levels_MO_S321[[#This Row],[Общий уровень МО]] = "ниже базового", Levels_MO_S321[[#This Row],[Общая оценка МО (от 2 до 5)]], NA())</f>
        <v>#N/A</v>
      </c>
      <c r="R49" s="69" t="str" cm="1">
        <f t="array" ref="R49">INDEX({"ниже базового","базовый","средний","высокий"}, ROUND(Levels_MO_S321[[#This Row],[Общая оценка МО (от 2 до 5)]], 0) - 1)</f>
        <v>средний</v>
      </c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</row>
    <row r="50" spans="1:31" x14ac:dyDescent="0.25">
      <c r="A50" s="3">
        <v>52</v>
      </c>
      <c r="B50" s="13">
        <f>COUNTIFS(No_Duplicates[МО], Levels_MO_S321[[#This Row],[Муниципалитет]], No_Duplicates[Воспитание], B$1)</f>
        <v>5</v>
      </c>
      <c r="C50" s="14">
        <f>COUNTIFS(No_Duplicates[МО], Levels_MO_S321[[#This Row],[Муниципалитет]], No_Duplicates[Воспитание], C$1)</f>
        <v>21</v>
      </c>
      <c r="D50" s="15">
        <f>COUNTIFS(No_Duplicates[МО], Levels_MO_S321[[#This Row],[Муниципалитет]], No_Duplicates[Воспитание], D$1)</f>
        <v>11</v>
      </c>
      <c r="E50" s="16">
        <f>COUNTIFS(No_Duplicates[МО], Levels_MO_S321[[#This Row],[Муниципалитет]], No_Duplicates[Воспитание], E$1)</f>
        <v>0</v>
      </c>
      <c r="F50" s="3" cm="1">
        <f t="array" ref="F50">ROW() - ROW(_xlfn.TAKE(Levels_MO_S321[], 1)) + 1</f>
        <v>49</v>
      </c>
      <c r="G50" s="1" t="s">
        <v>1219</v>
      </c>
      <c r="H50" s="5">
        <f>SUM(Levels_MO_S321[[#This Row],[Высокий]:[Ниже базового]])</f>
        <v>37</v>
      </c>
      <c r="I50" s="17">
        <f>Levels_MO_S321[[#This Row],[Высокий]] / Levels_MO_S321[[#This Row],[Прошли]]</f>
        <v>0.13513513513513514</v>
      </c>
      <c r="J50" s="18">
        <f>Levels_MO_S321[[#This Row],[Средний]] / Levels_MO_S321[[#This Row],[Прошли]]</f>
        <v>0.56756756756756754</v>
      </c>
      <c r="K50" s="19">
        <f>Levels_MO_S321[[#This Row],[Базовый]] / Levels_MO_S321[[#This Row],[Прошли]]</f>
        <v>0.29729729729729731</v>
      </c>
      <c r="L50" s="20">
        <f>Levels_MO_S321[[#This Row],[Ниже базового]] / Levels_MO_S321[[#This Row],[Прошли]]</f>
        <v>0</v>
      </c>
      <c r="M50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3.8378378378378377</v>
      </c>
      <c r="N50" s="21" t="e">
        <f>IF(Levels_MO_S321[[#This Row],[Общий уровень МО]] = "высокий", Levels_MO_S321[[#This Row],[Общая оценка МО (от 2 до 5)]], NA())</f>
        <v>#N/A</v>
      </c>
      <c r="O50" s="21">
        <f>IF(Levels_MO_S321[[#This Row],[Общий уровень МО]] = "средний", Levels_MO_S321[[#This Row],[Общая оценка МО (от 2 до 5)]], NA())</f>
        <v>3.8378378378378377</v>
      </c>
      <c r="P50" s="21" t="e">
        <f>IF(Levels_MO_S321[[#This Row],[Общий уровень МО]] = "базовый", Levels_MO_S321[[#This Row],[Общая оценка МО (от 2 до 5)]], NA())</f>
        <v>#N/A</v>
      </c>
      <c r="Q50" s="21" t="e">
        <f>IF(Levels_MO_S321[[#This Row],[Общий уровень МО]] = "ниже базового", Levels_MO_S321[[#This Row],[Общая оценка МО (от 2 до 5)]], NA())</f>
        <v>#N/A</v>
      </c>
      <c r="R50" s="69" t="str" cm="1">
        <f t="array" ref="R50">INDEX({"ниже базового","базовый","средний","высокий"}, ROUND(Levels_MO_S321[[#This Row],[Общая оценка МО (от 2 до 5)]], 0) - 1)</f>
        <v>средний</v>
      </c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</row>
    <row r="51" spans="1:31" x14ac:dyDescent="0.25">
      <c r="A51" s="3">
        <v>31</v>
      </c>
      <c r="B51" s="13">
        <f>COUNTIFS(No_Duplicates[МО], Levels_MO_S321[[#This Row],[Муниципалитет]], No_Duplicates[Воспитание], B$1)</f>
        <v>6</v>
      </c>
      <c r="C51" s="14">
        <f>COUNTIFS(No_Duplicates[МО], Levels_MO_S321[[#This Row],[Муниципалитет]], No_Duplicates[Воспитание], C$1)</f>
        <v>21</v>
      </c>
      <c r="D51" s="15">
        <f>COUNTIFS(No_Duplicates[МО], Levels_MO_S321[[#This Row],[Муниципалитет]], No_Duplicates[Воспитание], D$1)</f>
        <v>9</v>
      </c>
      <c r="E51" s="16">
        <f>COUNTIFS(No_Duplicates[МО], Levels_MO_S321[[#This Row],[Муниципалитет]], No_Duplicates[Воспитание], E$1)</f>
        <v>3</v>
      </c>
      <c r="F51" s="3" cm="1">
        <f t="array" ref="F51">ROW() - ROW(_xlfn.TAKE(Levels_MO_S321[], 1)) + 1</f>
        <v>50</v>
      </c>
      <c r="G51" s="1" t="s">
        <v>1413</v>
      </c>
      <c r="H51" s="5">
        <f>SUM(Levels_MO_S321[[#This Row],[Высокий]:[Ниже базового]])</f>
        <v>39</v>
      </c>
      <c r="I51" s="17">
        <f>Levels_MO_S321[[#This Row],[Высокий]] / Levels_MO_S321[[#This Row],[Прошли]]</f>
        <v>0.15384615384615385</v>
      </c>
      <c r="J51" s="18">
        <f>Levels_MO_S321[[#This Row],[Средний]] / Levels_MO_S321[[#This Row],[Прошли]]</f>
        <v>0.53846153846153844</v>
      </c>
      <c r="K51" s="19">
        <f>Levels_MO_S321[[#This Row],[Базовый]] / Levels_MO_S321[[#This Row],[Прошли]]</f>
        <v>0.23076923076923078</v>
      </c>
      <c r="L51" s="20">
        <f>Levels_MO_S321[[#This Row],[Ниже базового]] / Levels_MO_S321[[#This Row],[Прошли]]</f>
        <v>7.6923076923076927E-2</v>
      </c>
      <c r="M51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3.7692307692307692</v>
      </c>
      <c r="N51" s="21" t="e">
        <f>IF(Levels_MO_S321[[#This Row],[Общий уровень МО]] = "высокий", Levels_MO_S321[[#This Row],[Общая оценка МО (от 2 до 5)]], NA())</f>
        <v>#N/A</v>
      </c>
      <c r="O51" s="21">
        <f>IF(Levels_MO_S321[[#This Row],[Общий уровень МО]] = "средний", Levels_MO_S321[[#This Row],[Общая оценка МО (от 2 до 5)]], NA())</f>
        <v>3.7692307692307692</v>
      </c>
      <c r="P51" s="21" t="e">
        <f>IF(Levels_MO_S321[[#This Row],[Общий уровень МО]] = "базовый", Levels_MO_S321[[#This Row],[Общая оценка МО (от 2 до 5)]], NA())</f>
        <v>#N/A</v>
      </c>
      <c r="Q51" s="21" t="e">
        <f>IF(Levels_MO_S321[[#This Row],[Общий уровень МО]] = "ниже базового", Levels_MO_S321[[#This Row],[Общая оценка МО (от 2 до 5)]], NA())</f>
        <v>#N/A</v>
      </c>
      <c r="R51" s="69" t="str" cm="1">
        <f t="array" ref="R51">INDEX({"ниже базового","базовый","средний","высокий"}, ROUND(Levels_MO_S321[[#This Row],[Общая оценка МО (от 2 до 5)]], 0) - 1)</f>
        <v>средний</v>
      </c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</row>
    <row r="52" spans="1:31" x14ac:dyDescent="0.25">
      <c r="A52" s="3">
        <v>50</v>
      </c>
      <c r="B52" s="13">
        <f>COUNTIFS(No_Duplicates[МО], Levels_MO_S321[[#This Row],[Муниципалитет]], No_Duplicates[Воспитание], B$1)</f>
        <v>0</v>
      </c>
      <c r="C52" s="14">
        <f>COUNTIFS(No_Duplicates[МО], Levels_MO_S321[[#This Row],[Муниципалитет]], No_Duplicates[Воспитание], C$1)</f>
        <v>3</v>
      </c>
      <c r="D52" s="15">
        <f>COUNTIFS(No_Duplicates[МО], Levels_MO_S321[[#This Row],[Муниципалитет]], No_Duplicates[Воспитание], D$1)</f>
        <v>1</v>
      </c>
      <c r="E52" s="16">
        <f>COUNTIFS(No_Duplicates[МО], Levels_MO_S321[[#This Row],[Муниципалитет]], No_Duplicates[Воспитание], E$1)</f>
        <v>0</v>
      </c>
      <c r="F52" s="3" cm="1">
        <f t="array" ref="F52">ROW() - ROW(_xlfn.TAKE(Levels_MO_S321[], 1)) + 1</f>
        <v>51</v>
      </c>
      <c r="G52" s="1" t="s">
        <v>397</v>
      </c>
      <c r="H52" s="5">
        <f>SUM(Levels_MO_S321[[#This Row],[Высокий]:[Ниже базового]])</f>
        <v>4</v>
      </c>
      <c r="I52" s="17">
        <f>Levels_MO_S321[[#This Row],[Высокий]] / Levels_MO_S321[[#This Row],[Прошли]]</f>
        <v>0</v>
      </c>
      <c r="J52" s="18">
        <f>Levels_MO_S321[[#This Row],[Средний]] / Levels_MO_S321[[#This Row],[Прошли]]</f>
        <v>0.75</v>
      </c>
      <c r="K52" s="19">
        <f>Levels_MO_S321[[#This Row],[Базовый]] / Levels_MO_S321[[#This Row],[Прошли]]</f>
        <v>0.25</v>
      </c>
      <c r="L52" s="20">
        <f>Levels_MO_S321[[#This Row],[Ниже базового]] / Levels_MO_S321[[#This Row],[Прошли]]</f>
        <v>0</v>
      </c>
      <c r="M52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3.75</v>
      </c>
      <c r="N52" s="21" t="e">
        <f>IF(Levels_MO_S321[[#This Row],[Общий уровень МО]] = "высокий", Levels_MO_S321[[#This Row],[Общая оценка МО (от 2 до 5)]], NA())</f>
        <v>#N/A</v>
      </c>
      <c r="O52" s="21">
        <f>IF(Levels_MO_S321[[#This Row],[Общий уровень МО]] = "средний", Levels_MO_S321[[#This Row],[Общая оценка МО (от 2 до 5)]], NA())</f>
        <v>3.75</v>
      </c>
      <c r="P52" s="21" t="e">
        <f>IF(Levels_MO_S321[[#This Row],[Общий уровень МО]] = "базовый", Levels_MO_S321[[#This Row],[Общая оценка МО (от 2 до 5)]], NA())</f>
        <v>#N/A</v>
      </c>
      <c r="Q52" s="21" t="e">
        <f>IF(Levels_MO_S321[[#This Row],[Общий уровень МО]] = "ниже базового", Levels_MO_S321[[#This Row],[Общая оценка МО (от 2 до 5)]], NA())</f>
        <v>#N/A</v>
      </c>
      <c r="R52" s="69" t="str" cm="1">
        <f t="array" ref="R52">INDEX({"ниже базового","базовый","средний","высокий"}, ROUND(Levels_MO_S321[[#This Row],[Общая оценка МО (от 2 до 5)]], 0) - 1)</f>
        <v>средний</v>
      </c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</row>
    <row r="53" spans="1:31" x14ac:dyDescent="0.25">
      <c r="A53" s="3">
        <v>17</v>
      </c>
      <c r="B53" s="13">
        <f>COUNTIFS(No_Duplicates[МО], Levels_MO_S321[[#This Row],[Муниципалитет]], No_Duplicates[Воспитание], B$1)</f>
        <v>4</v>
      </c>
      <c r="C53" s="14">
        <f>COUNTIFS(No_Duplicates[МО], Levels_MO_S321[[#This Row],[Муниципалитет]], No_Duplicates[Воспитание], C$1)</f>
        <v>21</v>
      </c>
      <c r="D53" s="15">
        <f>COUNTIFS(No_Duplicates[МО], Levels_MO_S321[[#This Row],[Муниципалитет]], No_Duplicates[Воспитание], D$1)</f>
        <v>14</v>
      </c>
      <c r="E53" s="16">
        <f>COUNTIFS(No_Duplicates[МО], Levels_MO_S321[[#This Row],[Муниципалитет]], No_Duplicates[Воспитание], E$1)</f>
        <v>0</v>
      </c>
      <c r="F53" s="3" cm="1">
        <f t="array" ref="F53">ROW() - ROW(_xlfn.TAKE(Levels_MO_S321[], 1)) + 1</f>
        <v>52</v>
      </c>
      <c r="G53" s="1" t="s">
        <v>795</v>
      </c>
      <c r="H53" s="5">
        <f>SUM(Levels_MO_S321[[#This Row],[Высокий]:[Ниже базового]])</f>
        <v>39</v>
      </c>
      <c r="I53" s="17">
        <f>Levels_MO_S321[[#This Row],[Высокий]] / Levels_MO_S321[[#This Row],[Прошли]]</f>
        <v>0.10256410256410256</v>
      </c>
      <c r="J53" s="18">
        <f>Levels_MO_S321[[#This Row],[Средний]] / Levels_MO_S321[[#This Row],[Прошли]]</f>
        <v>0.53846153846153844</v>
      </c>
      <c r="K53" s="19">
        <f>Levels_MO_S321[[#This Row],[Базовый]] / Levels_MO_S321[[#This Row],[Прошли]]</f>
        <v>0.35897435897435898</v>
      </c>
      <c r="L53" s="20">
        <f>Levels_MO_S321[[#This Row],[Ниже базового]] / Levels_MO_S321[[#This Row],[Прошли]]</f>
        <v>0</v>
      </c>
      <c r="M53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3.7435897435897436</v>
      </c>
      <c r="N53" s="21" t="e">
        <f>IF(Levels_MO_S321[[#This Row],[Общий уровень МО]] = "высокий", Levels_MO_S321[[#This Row],[Общая оценка МО (от 2 до 5)]], NA())</f>
        <v>#N/A</v>
      </c>
      <c r="O53" s="21">
        <f>IF(Levels_MO_S321[[#This Row],[Общий уровень МО]] = "средний", Levels_MO_S321[[#This Row],[Общая оценка МО (от 2 до 5)]], NA())</f>
        <v>3.7435897435897436</v>
      </c>
      <c r="P53" s="21" t="e">
        <f>IF(Levels_MO_S321[[#This Row],[Общий уровень МО]] = "базовый", Levels_MO_S321[[#This Row],[Общая оценка МО (от 2 до 5)]], NA())</f>
        <v>#N/A</v>
      </c>
      <c r="Q53" s="21" t="e">
        <f>IF(Levels_MO_S321[[#This Row],[Общий уровень МО]] = "ниже базового", Levels_MO_S321[[#This Row],[Общая оценка МО (от 2 до 5)]], NA())</f>
        <v>#N/A</v>
      </c>
      <c r="R53" s="69" t="str" cm="1">
        <f t="array" ref="R53">INDEX({"ниже базового","базовый","средний","высокий"}, ROUND(Levels_MO_S321[[#This Row],[Общая оценка МО (от 2 до 5)]], 0) - 1)</f>
        <v>средний</v>
      </c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</row>
    <row r="54" spans="1:31" x14ac:dyDescent="0.25">
      <c r="A54" s="3">
        <v>33</v>
      </c>
      <c r="B54" s="13">
        <f>COUNTIFS(No_Duplicates[МО], Levels_MO_S321[[#This Row],[Муниципалитет]], No_Duplicates[Воспитание], B$1)</f>
        <v>2</v>
      </c>
      <c r="C54" s="14">
        <f>COUNTIFS(No_Duplicates[МО], Levels_MO_S321[[#This Row],[Муниципалитет]], No_Duplicates[Воспитание], C$1)</f>
        <v>14</v>
      </c>
      <c r="D54" s="15">
        <f>COUNTIFS(No_Duplicates[МО], Levels_MO_S321[[#This Row],[Муниципалитет]], No_Duplicates[Воспитание], D$1)</f>
        <v>5</v>
      </c>
      <c r="E54" s="16">
        <f>COUNTIFS(No_Duplicates[МО], Levels_MO_S321[[#This Row],[Муниципалитет]], No_Duplicates[Воспитание], E$1)</f>
        <v>2</v>
      </c>
      <c r="F54" s="3" cm="1">
        <f t="array" ref="F54">ROW() - ROW(_xlfn.TAKE(Levels_MO_S321[], 1)) + 1</f>
        <v>53</v>
      </c>
      <c r="G54" s="1" t="s">
        <v>755</v>
      </c>
      <c r="H54" s="5">
        <f>SUM(Levels_MO_S321[[#This Row],[Высокий]:[Ниже базового]])</f>
        <v>23</v>
      </c>
      <c r="I54" s="17">
        <f>Levels_MO_S321[[#This Row],[Высокий]] / Levels_MO_S321[[#This Row],[Прошли]]</f>
        <v>8.6956521739130432E-2</v>
      </c>
      <c r="J54" s="18">
        <f>Levels_MO_S321[[#This Row],[Средний]] / Levels_MO_S321[[#This Row],[Прошли]]</f>
        <v>0.60869565217391308</v>
      </c>
      <c r="K54" s="19">
        <f>Levels_MO_S321[[#This Row],[Базовый]] / Levels_MO_S321[[#This Row],[Прошли]]</f>
        <v>0.21739130434782608</v>
      </c>
      <c r="L54" s="20">
        <f>Levels_MO_S321[[#This Row],[Ниже базового]] / Levels_MO_S321[[#This Row],[Прошли]]</f>
        <v>8.6956521739130432E-2</v>
      </c>
      <c r="M54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3.6956521739130435</v>
      </c>
      <c r="N54" s="21" t="e">
        <f>IF(Levels_MO_S321[[#This Row],[Общий уровень МО]] = "высокий", Levels_MO_S321[[#This Row],[Общая оценка МО (от 2 до 5)]], NA())</f>
        <v>#N/A</v>
      </c>
      <c r="O54" s="21">
        <f>IF(Levels_MO_S321[[#This Row],[Общий уровень МО]] = "средний", Levels_MO_S321[[#This Row],[Общая оценка МО (от 2 до 5)]], NA())</f>
        <v>3.6956521739130435</v>
      </c>
      <c r="P54" s="21" t="e">
        <f>IF(Levels_MO_S321[[#This Row],[Общий уровень МО]] = "базовый", Levels_MO_S321[[#This Row],[Общая оценка МО (от 2 до 5)]], NA())</f>
        <v>#N/A</v>
      </c>
      <c r="Q54" s="21" t="e">
        <f>IF(Levels_MO_S321[[#This Row],[Общий уровень МО]] = "ниже базового", Levels_MO_S321[[#This Row],[Общая оценка МО (от 2 до 5)]], NA())</f>
        <v>#N/A</v>
      </c>
      <c r="R54" s="69" t="str" cm="1">
        <f t="array" ref="R54">INDEX({"ниже базового","базовый","средний","высокий"}, ROUND(Levels_MO_S321[[#This Row],[Общая оценка МО (от 2 до 5)]], 0) - 1)</f>
        <v>средний</v>
      </c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</row>
    <row r="55" spans="1:31" x14ac:dyDescent="0.25">
      <c r="A55" s="3">
        <v>44</v>
      </c>
      <c r="B55" s="13">
        <f>COUNTIFS(No_Duplicates[МО], Levels_MO_S321[[#This Row],[Муниципалитет]], No_Duplicates[Воспитание], B$1)</f>
        <v>2</v>
      </c>
      <c r="C55" s="14">
        <f>COUNTIFS(No_Duplicates[МО], Levels_MO_S321[[#This Row],[Муниципалитет]], No_Duplicates[Воспитание], C$1)</f>
        <v>7</v>
      </c>
      <c r="D55" s="15">
        <f>COUNTIFS(No_Duplicates[МО], Levels_MO_S321[[#This Row],[Муниципалитет]], No_Duplicates[Воспитание], D$1)</f>
        <v>16</v>
      </c>
      <c r="E55" s="16">
        <f>COUNTIFS(No_Duplicates[МО], Levels_MO_S321[[#This Row],[Муниципалитет]], No_Duplicates[Воспитание], E$1)</f>
        <v>1</v>
      </c>
      <c r="F55" s="3" cm="1">
        <f t="array" ref="F55">ROW() - ROW(_xlfn.TAKE(Levels_MO_S321[], 1)) + 1</f>
        <v>54</v>
      </c>
      <c r="G55" s="1" t="s">
        <v>1093</v>
      </c>
      <c r="H55" s="5">
        <f>SUM(Levels_MO_S321[[#This Row],[Высокий]:[Ниже базового]])</f>
        <v>26</v>
      </c>
      <c r="I55" s="17">
        <f>Levels_MO_S321[[#This Row],[Высокий]] / Levels_MO_S321[[#This Row],[Прошли]]</f>
        <v>7.6923076923076927E-2</v>
      </c>
      <c r="J55" s="18">
        <f>Levels_MO_S321[[#This Row],[Средний]] / Levels_MO_S321[[#This Row],[Прошли]]</f>
        <v>0.26923076923076922</v>
      </c>
      <c r="K55" s="19">
        <f>Levels_MO_S321[[#This Row],[Базовый]] / Levels_MO_S321[[#This Row],[Прошли]]</f>
        <v>0.61538461538461542</v>
      </c>
      <c r="L55" s="20">
        <f>Levels_MO_S321[[#This Row],[Ниже базового]] / Levels_MO_S321[[#This Row],[Прошли]]</f>
        <v>3.8461538461538464E-2</v>
      </c>
      <c r="M55" s="21">
        <f>(5 * Levels_MO_S321[[#This Row],[Высокий]] + 4 * Levels_MO_S321[[#This Row],[Средний]] + 3 * Levels_MO_S321[[#This Row],[Базовый]] + 2 * Levels_MO_S321[[#This Row],[Ниже базового]]) / Levels_MO_S321[[#This Row],[Прошли]]</f>
        <v>3.3846153846153846</v>
      </c>
      <c r="N55" s="21" t="e">
        <f>IF(Levels_MO_S321[[#This Row],[Общий уровень МО]] = "высокий", Levels_MO_S321[[#This Row],[Общая оценка МО (от 2 до 5)]], NA())</f>
        <v>#N/A</v>
      </c>
      <c r="O55" s="21" t="e">
        <f>IF(Levels_MO_S321[[#This Row],[Общий уровень МО]] = "средний", Levels_MO_S321[[#This Row],[Общая оценка МО (от 2 до 5)]], NA())</f>
        <v>#N/A</v>
      </c>
      <c r="P55" s="21">
        <f>IF(Levels_MO_S321[[#This Row],[Общий уровень МО]] = "базовый", Levels_MO_S321[[#This Row],[Общая оценка МО (от 2 до 5)]], NA())</f>
        <v>3.3846153846153846</v>
      </c>
      <c r="Q55" s="21" t="e">
        <f>IF(Levels_MO_S321[[#This Row],[Общий уровень МО]] = "ниже базового", Levels_MO_S321[[#This Row],[Общая оценка МО (от 2 до 5)]], NA())</f>
        <v>#N/A</v>
      </c>
      <c r="R55" s="69" t="str" cm="1">
        <f t="array" ref="R55">INDEX({"ниже базового","базовый","средний","высокий"}, ROUND(Levels_MO_S321[[#This Row],[Общая оценка МО (от 2 до 5)]], 0) - 1)</f>
        <v>базовый</v>
      </c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</row>
    <row r="56" spans="1:31" x14ac:dyDescent="0.25">
      <c r="A56" s="3"/>
      <c r="B56" s="22">
        <f>SUM(Levels_MO_S321[Высокий])</f>
        <v>298</v>
      </c>
      <c r="C56" s="23">
        <f>SUM(Levels_MO_S321[Средний])</f>
        <v>867</v>
      </c>
      <c r="D56" s="24">
        <f>SUM(Levels_MO_S321[Базовый])</f>
        <v>170</v>
      </c>
      <c r="E56" s="25">
        <f>SUM(Levels_MO_S321[Ниже базового])</f>
        <v>14</v>
      </c>
      <c r="F56" s="27"/>
      <c r="G56" s="27" t="s">
        <v>1466</v>
      </c>
      <c r="H56" s="26">
        <f>SUM(Levels_MO_S321[Прошли])</f>
        <v>1349</v>
      </c>
      <c r="I56" s="28">
        <f>Levels_MO_S321[[#Totals],[Высокий]] / Levels_MO_S321[[#Totals],[Прошли]]</f>
        <v>0.22090437361008153</v>
      </c>
      <c r="J56" s="29">
        <f>Levels_MO_S321[[#Totals],[Средний]] / Levels_MO_S321[[#Totals],[Прошли]]</f>
        <v>0.64269829503335807</v>
      </c>
      <c r="K56" s="30">
        <f>Levels_MO_S321[[#Totals],[Базовый]] / Levels_MO_S321[[#Totals],[Прошли]]</f>
        <v>0.12601927353595255</v>
      </c>
      <c r="L56" s="31">
        <f>Levels_MO_S321[[#Totals],[Ниже базового]] / Levels_MO_S321[[#Totals],[Прошли]]</f>
        <v>1.0378057820607857E-2</v>
      </c>
      <c r="M56" s="21">
        <f>(5 * Levels_MO_S321[[#Totals],[Высокий]] + 4 * Levels_MO_S321[[#Totals],[Средний]] + 3 * Levels_MO_S321[[#Totals],[Базовый]] + 2 * Levels_MO_S321[[#Totals],[Ниже базового]]) / Levels_MO_S321[[#Totals],[Прошли]]</f>
        <v>4.0741289844329129</v>
      </c>
      <c r="N56" s="21"/>
      <c r="O56" s="21"/>
      <c r="P56" s="21"/>
      <c r="Q56" s="21"/>
      <c r="R56" s="69" t="str" cm="1">
        <f t="array" ref="R56">INDEX({"ниже базового","базовый","средний","высокий"}, ROUND(Levels_MO_S321[[#Totals],[Общая оценка МО (от 2 до 5)]], 0) - 1)</f>
        <v>средний</v>
      </c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</row>
  </sheetData>
  <conditionalFormatting sqref="R2:R56">
    <cfRule type="cellIs" dxfId="199" priority="1" operator="equal">
      <formula>"Высокий"</formula>
    </cfRule>
    <cfRule type="cellIs" dxfId="198" priority="2" operator="equal">
      <formula>"Средний"</formula>
    </cfRule>
    <cfRule type="cellIs" dxfId="197" priority="3" operator="equal">
      <formula>"Базовый"</formula>
    </cfRule>
    <cfRule type="cellIs" dxfId="196" priority="4" operator="equal">
      <formula>"Ниже базового"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7D604-E589-465F-B373-5664B065412A}">
  <dimension ref="A1:BG56"/>
  <sheetViews>
    <sheetView workbookViewId="0">
      <selection activeCell="D2" sqref="D2"/>
    </sheetView>
  </sheetViews>
  <sheetFormatPr defaultRowHeight="15" outlineLevelCol="1" x14ac:dyDescent="0.25"/>
  <cols>
    <col min="1" max="1" width="4" customWidth="1"/>
    <col min="2" max="2" width="9.28515625" bestFit="1" customWidth="1"/>
    <col min="3" max="4" width="9.140625" bestFit="1" customWidth="1"/>
    <col min="5" max="5" width="10" customWidth="1"/>
    <col min="6" max="6" width="4.140625" customWidth="1"/>
    <col min="7" max="7" width="22.5703125" bestFit="1" customWidth="1"/>
    <col min="8" max="8" width="8.42578125" bestFit="1" customWidth="1"/>
    <col min="9" max="9" width="9.28515625" customWidth="1"/>
    <col min="10" max="11" width="9.140625" customWidth="1"/>
    <col min="12" max="12" width="10" customWidth="1"/>
    <col min="13" max="13" width="11" bestFit="1" customWidth="1"/>
    <col min="14" max="14" width="11" hidden="1" customWidth="1" outlineLevel="1"/>
    <col min="15" max="16" width="9.42578125" hidden="1" customWidth="1" outlineLevel="1"/>
    <col min="17" max="17" width="12.42578125" hidden="1" customWidth="1" outlineLevel="1"/>
    <col min="18" max="18" width="13.28515625" bestFit="1" customWidth="1" collapsed="1"/>
    <col min="19" max="31" width="9.7109375" customWidth="1"/>
    <col min="32" max="32" width="17.85546875" bestFit="1" customWidth="1"/>
    <col min="33" max="33" width="9.42578125" bestFit="1" customWidth="1"/>
    <col min="34" max="34" width="11.42578125" bestFit="1" customWidth="1"/>
    <col min="36" max="36" width="17.7109375" bestFit="1" customWidth="1"/>
    <col min="37" max="37" width="11.28515625" customWidth="1"/>
    <col min="38" max="38" width="13" bestFit="1" customWidth="1"/>
  </cols>
  <sheetData>
    <row r="1" spans="1:59" ht="45.75" customHeight="1" x14ac:dyDescent="0.25">
      <c r="A1" s="5" t="s">
        <v>9</v>
      </c>
      <c r="B1" s="8" t="s">
        <v>6</v>
      </c>
      <c r="C1" s="9" t="s">
        <v>5</v>
      </c>
      <c r="D1" s="10" t="s">
        <v>8</v>
      </c>
      <c r="E1" s="11" t="s">
        <v>7</v>
      </c>
      <c r="F1" s="5" t="s">
        <v>1460</v>
      </c>
      <c r="G1" s="5" t="s">
        <v>1461</v>
      </c>
      <c r="H1" s="5" t="s">
        <v>1462</v>
      </c>
      <c r="I1" s="8" t="s">
        <v>1507</v>
      </c>
      <c r="J1" s="9" t="s">
        <v>1470</v>
      </c>
      <c r="K1" s="10" t="s">
        <v>1471</v>
      </c>
      <c r="L1" s="12" t="s">
        <v>1463</v>
      </c>
      <c r="M1" s="2" t="s">
        <v>1464</v>
      </c>
      <c r="N1" s="2" t="s">
        <v>1510</v>
      </c>
      <c r="O1" s="2" t="s">
        <v>1508</v>
      </c>
      <c r="P1" s="2" t="s">
        <v>1509</v>
      </c>
      <c r="Q1" s="2" t="s">
        <v>1472</v>
      </c>
      <c r="R1" s="2" t="s">
        <v>1465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BG1" t="s">
        <v>1467</v>
      </c>
    </row>
    <row r="2" spans="1:59" x14ac:dyDescent="0.25">
      <c r="A2" s="3">
        <v>20</v>
      </c>
      <c r="B2" s="13">
        <f>COUNTIFS(No_Duplicates[МО], Levels_MO_S32122[[#This Row],[Муниципалитет]], No_Duplicates[Профориентация], B$1)</f>
        <v>22</v>
      </c>
      <c r="C2" s="14">
        <f>COUNTIFS(No_Duplicates[МО], Levels_MO_S32122[[#This Row],[Муниципалитет]], No_Duplicates[Профориентация], C$1)</f>
        <v>1</v>
      </c>
      <c r="D2" s="15">
        <f>COUNTIFS(No_Duplicates[МО], Levels_MO_S32122[[#This Row],[Муниципалитет]], No_Duplicates[Профориентация], D$1)</f>
        <v>0</v>
      </c>
      <c r="E2" s="16">
        <f>COUNTIFS(No_Duplicates[МО], Levels_MO_S32122[[#This Row],[Муниципалитет]], No_Duplicates[Профориентация], E$1)</f>
        <v>0</v>
      </c>
      <c r="F2" s="3" cm="1">
        <f t="array" ref="F2">ROW() - ROW(_xlfn.TAKE(Levels_MO_S32122[], 1)) + 1</f>
        <v>1</v>
      </c>
      <c r="G2" s="1" t="s">
        <v>662</v>
      </c>
      <c r="H2" s="5">
        <f>SUM(Levels_MO_S32122[[#This Row],[Высокий]:[Ниже базового]])</f>
        <v>23</v>
      </c>
      <c r="I2" s="17">
        <f>Levels_MO_S32122[[#This Row],[Высокий]] / Levels_MO_S32122[[#This Row],[Прошли]]</f>
        <v>0.95652173913043481</v>
      </c>
      <c r="J2" s="18">
        <f>Levels_MO_S32122[[#This Row],[Средний]] / Levels_MO_S32122[[#This Row],[Прошли]]</f>
        <v>4.3478260869565216E-2</v>
      </c>
      <c r="K2" s="19">
        <f>Levels_MO_S32122[[#This Row],[Базовый]] / Levels_MO_S32122[[#This Row],[Прошли]]</f>
        <v>0</v>
      </c>
      <c r="L2" s="20">
        <f>Levels_MO_S32122[[#This Row],[Ниже базового]] / Levels_MO_S32122[[#This Row],[Прошли]]</f>
        <v>0</v>
      </c>
      <c r="M2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4.9565217391304346</v>
      </c>
      <c r="N2" s="21">
        <f>IF(Levels_MO_S32122[[#This Row],[Общий уровень МО]] = "высокий", Levels_MO_S32122[[#This Row],[Общая оценка МО (от 2 до 5)]], NA())</f>
        <v>4.9565217391304346</v>
      </c>
      <c r="O2" s="21" t="e">
        <f>IF(Levels_MO_S32122[[#This Row],[Общий уровень МО]] = "средний", Levels_MO_S32122[[#This Row],[Общая оценка МО (от 2 до 5)]], NA())</f>
        <v>#N/A</v>
      </c>
      <c r="P2" s="21" t="e">
        <f>IF(Levels_MO_S32122[[#This Row],[Общий уровень МО]] = "базовый", Levels_MO_S32122[[#This Row],[Общая оценка МО (от 2 до 5)]], NA())</f>
        <v>#N/A</v>
      </c>
      <c r="Q2" s="21" t="e">
        <f>IF(Levels_MO_S32122[[#This Row],[Общий уровень МО]] = "ниже базового", Levels_MO_S32122[[#This Row],[Общая оценка МО (от 2 до 5)]], NA())</f>
        <v>#N/A</v>
      </c>
      <c r="R2" s="69" t="str" cm="1">
        <f t="array" ref="R2">INDEX({"ниже базового","базовый","средний","высокий"}, ROUND(Levels_MO_S32122[[#This Row],[Общая оценка МО (от 2 до 5)]], 0) - 1)</f>
        <v>высокий</v>
      </c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1:59" x14ac:dyDescent="0.25">
      <c r="A3" s="3">
        <v>26</v>
      </c>
      <c r="B3" s="13">
        <f>COUNTIFS(No_Duplicates[МО], Levels_MO_S32122[[#This Row],[Муниципалитет]], No_Duplicates[Профориентация], B$1)</f>
        <v>15</v>
      </c>
      <c r="C3" s="14">
        <f>COUNTIFS(No_Duplicates[МО], Levels_MO_S32122[[#This Row],[Муниципалитет]], No_Duplicates[Профориентация], C$1)</f>
        <v>0</v>
      </c>
      <c r="D3" s="15">
        <f>COUNTIFS(No_Duplicates[МО], Levels_MO_S32122[[#This Row],[Муниципалитет]], No_Duplicates[Профориентация], D$1)</f>
        <v>1</v>
      </c>
      <c r="E3" s="16">
        <f>COUNTIFS(No_Duplicates[МО], Levels_MO_S32122[[#This Row],[Муниципалитет]], No_Duplicates[Профориентация], E$1)</f>
        <v>0</v>
      </c>
      <c r="F3" s="3" cm="1">
        <f t="array" ref="F3">ROW() - ROW(_xlfn.TAKE(Levels_MO_S32122[], 1)) + 1</f>
        <v>2</v>
      </c>
      <c r="G3" s="1" t="s">
        <v>261</v>
      </c>
      <c r="H3" s="5">
        <f>SUM(Levels_MO_S32122[[#This Row],[Высокий]:[Ниже базового]])</f>
        <v>16</v>
      </c>
      <c r="I3" s="17">
        <f>Levels_MO_S32122[[#This Row],[Высокий]] / Levels_MO_S32122[[#This Row],[Прошли]]</f>
        <v>0.9375</v>
      </c>
      <c r="J3" s="18">
        <f>Levels_MO_S32122[[#This Row],[Средний]] / Levels_MO_S32122[[#This Row],[Прошли]]</f>
        <v>0</v>
      </c>
      <c r="K3" s="19">
        <f>Levels_MO_S32122[[#This Row],[Базовый]] / Levels_MO_S32122[[#This Row],[Прошли]]</f>
        <v>6.25E-2</v>
      </c>
      <c r="L3" s="20">
        <f>Levels_MO_S32122[[#This Row],[Ниже базового]] / Levels_MO_S32122[[#This Row],[Прошли]]</f>
        <v>0</v>
      </c>
      <c r="M3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4.875</v>
      </c>
      <c r="N3" s="21">
        <f>IF(Levels_MO_S32122[[#This Row],[Общий уровень МО]] = "высокий", Levels_MO_S32122[[#This Row],[Общая оценка МО (от 2 до 5)]], NA())</f>
        <v>4.875</v>
      </c>
      <c r="O3" s="21" t="e">
        <f>IF(Levels_MO_S32122[[#This Row],[Общий уровень МО]] = "средний", Levels_MO_S32122[[#This Row],[Общая оценка МО (от 2 до 5)]], NA())</f>
        <v>#N/A</v>
      </c>
      <c r="P3" s="21" t="e">
        <f>IF(Levels_MO_S32122[[#This Row],[Общий уровень МО]] = "базовый", Levels_MO_S32122[[#This Row],[Общая оценка МО (от 2 до 5)]], NA())</f>
        <v>#N/A</v>
      </c>
      <c r="Q3" s="21" t="e">
        <f>IF(Levels_MO_S32122[[#This Row],[Общий уровень МО]] = "ниже базового", Levels_MO_S32122[[#This Row],[Общая оценка МО (от 2 до 5)]], NA())</f>
        <v>#N/A</v>
      </c>
      <c r="R3" s="69" t="str" cm="1">
        <f t="array" ref="R3">INDEX({"ниже базового","базовый","средний","высокий"}, ROUND(Levels_MO_S32122[[#This Row],[Общая оценка МО (от 2 до 5)]], 0) - 1)</f>
        <v>высокий</v>
      </c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</row>
    <row r="4" spans="1:59" x14ac:dyDescent="0.25">
      <c r="A4" s="3">
        <v>50</v>
      </c>
      <c r="B4" s="13">
        <f>COUNTIFS(No_Duplicates[МО], Levels_MO_S32122[[#This Row],[Муниципалитет]], No_Duplicates[Профориентация], B$1)</f>
        <v>3</v>
      </c>
      <c r="C4" s="14">
        <f>COUNTIFS(No_Duplicates[МО], Levels_MO_S32122[[#This Row],[Муниципалитет]], No_Duplicates[Профориентация], C$1)</f>
        <v>1</v>
      </c>
      <c r="D4" s="15">
        <f>COUNTIFS(No_Duplicates[МО], Levels_MO_S32122[[#This Row],[Муниципалитет]], No_Duplicates[Профориентация], D$1)</f>
        <v>0</v>
      </c>
      <c r="E4" s="16">
        <f>COUNTIFS(No_Duplicates[МО], Levels_MO_S32122[[#This Row],[Муниципалитет]], No_Duplicates[Профориентация], E$1)</f>
        <v>0</v>
      </c>
      <c r="F4" s="3" cm="1">
        <f t="array" ref="F4">ROW() - ROW(_xlfn.TAKE(Levels_MO_S32122[], 1)) + 1</f>
        <v>3</v>
      </c>
      <c r="G4" s="1" t="s">
        <v>397</v>
      </c>
      <c r="H4" s="5">
        <f>SUM(Levels_MO_S32122[[#This Row],[Высокий]:[Ниже базового]])</f>
        <v>4</v>
      </c>
      <c r="I4" s="17">
        <f>Levels_MO_S32122[[#This Row],[Высокий]] / Levels_MO_S32122[[#This Row],[Прошли]]</f>
        <v>0.75</v>
      </c>
      <c r="J4" s="18">
        <f>Levels_MO_S32122[[#This Row],[Средний]] / Levels_MO_S32122[[#This Row],[Прошли]]</f>
        <v>0.25</v>
      </c>
      <c r="K4" s="19">
        <f>Levels_MO_S32122[[#This Row],[Базовый]] / Levels_MO_S32122[[#This Row],[Прошли]]</f>
        <v>0</v>
      </c>
      <c r="L4" s="20">
        <f>Levels_MO_S32122[[#This Row],[Ниже базового]] / Levels_MO_S32122[[#This Row],[Прошли]]</f>
        <v>0</v>
      </c>
      <c r="M4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4.75</v>
      </c>
      <c r="N4" s="21">
        <f>IF(Levels_MO_S32122[[#This Row],[Общий уровень МО]] = "высокий", Levels_MO_S32122[[#This Row],[Общая оценка МО (от 2 до 5)]], NA())</f>
        <v>4.75</v>
      </c>
      <c r="O4" s="21" t="e">
        <f>IF(Levels_MO_S32122[[#This Row],[Общий уровень МО]] = "средний", Levels_MO_S32122[[#This Row],[Общая оценка МО (от 2 до 5)]], NA())</f>
        <v>#N/A</v>
      </c>
      <c r="P4" s="21" t="e">
        <f>IF(Levels_MO_S32122[[#This Row],[Общий уровень МО]] = "базовый", Levels_MO_S32122[[#This Row],[Общая оценка МО (от 2 до 5)]], NA())</f>
        <v>#N/A</v>
      </c>
      <c r="Q4" s="21" t="e">
        <f>IF(Levels_MO_S32122[[#This Row],[Общий уровень МО]] = "ниже базового", Levels_MO_S32122[[#This Row],[Общая оценка МО (от 2 до 5)]], NA())</f>
        <v>#N/A</v>
      </c>
      <c r="R4" s="69" t="str" cm="1">
        <f t="array" ref="R4">INDEX({"ниже базового","базовый","средний","высокий"}, ROUND(Levels_MO_S32122[[#This Row],[Общая оценка МО (от 2 до 5)]], 0) - 1)</f>
        <v>высокий</v>
      </c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</row>
    <row r="5" spans="1:59" x14ac:dyDescent="0.25">
      <c r="A5" s="3">
        <v>36</v>
      </c>
      <c r="B5" s="13">
        <f>COUNTIFS(No_Duplicates[МО], Levels_MO_S32122[[#This Row],[Муниципалитет]], No_Duplicates[Профориентация], B$1)</f>
        <v>17</v>
      </c>
      <c r="C5" s="14">
        <f>COUNTIFS(No_Duplicates[МО], Levels_MO_S32122[[#This Row],[Муниципалитет]], No_Duplicates[Профориентация], C$1)</f>
        <v>6</v>
      </c>
      <c r="D5" s="15">
        <f>COUNTIFS(No_Duplicates[МО], Levels_MO_S32122[[#This Row],[Муниципалитет]], No_Duplicates[Профориентация], D$1)</f>
        <v>0</v>
      </c>
      <c r="E5" s="16">
        <f>COUNTIFS(No_Duplicates[МО], Levels_MO_S32122[[#This Row],[Муниципалитет]], No_Duplicates[Профориентация], E$1)</f>
        <v>0</v>
      </c>
      <c r="F5" s="3" cm="1">
        <f t="array" ref="F5">ROW() - ROW(_xlfn.TAKE(Levels_MO_S32122[], 1)) + 1</f>
        <v>4</v>
      </c>
      <c r="G5" s="1" t="s">
        <v>868</v>
      </c>
      <c r="H5" s="5">
        <f>SUM(Levels_MO_S32122[[#This Row],[Высокий]:[Ниже базового]])</f>
        <v>23</v>
      </c>
      <c r="I5" s="17">
        <f>Levels_MO_S32122[[#This Row],[Высокий]] / Levels_MO_S32122[[#This Row],[Прошли]]</f>
        <v>0.73913043478260865</v>
      </c>
      <c r="J5" s="18">
        <f>Levels_MO_S32122[[#This Row],[Средний]] / Levels_MO_S32122[[#This Row],[Прошли]]</f>
        <v>0.2608695652173913</v>
      </c>
      <c r="K5" s="19">
        <f>Levels_MO_S32122[[#This Row],[Базовый]] / Levels_MO_S32122[[#This Row],[Прошли]]</f>
        <v>0</v>
      </c>
      <c r="L5" s="20">
        <f>Levels_MO_S32122[[#This Row],[Ниже базового]] / Levels_MO_S32122[[#This Row],[Прошли]]</f>
        <v>0</v>
      </c>
      <c r="M5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4.7391304347826084</v>
      </c>
      <c r="N5" s="21">
        <f>IF(Levels_MO_S32122[[#This Row],[Общий уровень МО]] = "высокий", Levels_MO_S32122[[#This Row],[Общая оценка МО (от 2 до 5)]], NA())</f>
        <v>4.7391304347826084</v>
      </c>
      <c r="O5" s="21" t="e">
        <f>IF(Levels_MO_S32122[[#This Row],[Общий уровень МО]] = "средний", Levels_MO_S32122[[#This Row],[Общая оценка МО (от 2 до 5)]], NA())</f>
        <v>#N/A</v>
      </c>
      <c r="P5" s="21" t="e">
        <f>IF(Levels_MO_S32122[[#This Row],[Общий уровень МО]] = "базовый", Levels_MO_S32122[[#This Row],[Общая оценка МО (от 2 до 5)]], NA())</f>
        <v>#N/A</v>
      </c>
      <c r="Q5" s="21" t="e">
        <f>IF(Levels_MO_S32122[[#This Row],[Общий уровень МО]] = "ниже базового", Levels_MO_S32122[[#This Row],[Общая оценка МО (от 2 до 5)]], NA())</f>
        <v>#N/A</v>
      </c>
      <c r="R5" s="69" t="str" cm="1">
        <f t="array" ref="R5">INDEX({"ниже базового","базовый","средний","высокий"}, ROUND(Levels_MO_S32122[[#This Row],[Общая оценка МО (от 2 до 5)]], 0) - 1)</f>
        <v>высокий</v>
      </c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</row>
    <row r="6" spans="1:59" x14ac:dyDescent="0.25">
      <c r="A6" s="3">
        <v>47</v>
      </c>
      <c r="B6" s="13">
        <f>COUNTIFS(No_Duplicates[МО], Levels_MO_S32122[[#This Row],[Муниципалитет]], No_Duplicates[Профориентация], B$1)</f>
        <v>15</v>
      </c>
      <c r="C6" s="14">
        <f>COUNTIFS(No_Duplicates[МО], Levels_MO_S32122[[#This Row],[Муниципалитет]], No_Duplicates[Профориентация], C$1)</f>
        <v>4</v>
      </c>
      <c r="D6" s="15">
        <f>COUNTIFS(No_Duplicates[МО], Levels_MO_S32122[[#This Row],[Муниципалитет]], No_Duplicates[Профориентация], D$1)</f>
        <v>1</v>
      </c>
      <c r="E6" s="16">
        <f>COUNTIFS(No_Duplicates[МО], Levels_MO_S32122[[#This Row],[Муниципалитет]], No_Duplicates[Профориентация], E$1)</f>
        <v>0</v>
      </c>
      <c r="F6" s="3" cm="1">
        <f t="array" ref="F6">ROW() - ROW(_xlfn.TAKE(Levels_MO_S32122[], 1)) + 1</f>
        <v>5</v>
      </c>
      <c r="G6" s="1" t="s">
        <v>1360</v>
      </c>
      <c r="H6" s="5">
        <f>SUM(Levels_MO_S32122[[#This Row],[Высокий]:[Ниже базового]])</f>
        <v>20</v>
      </c>
      <c r="I6" s="17">
        <f>Levels_MO_S32122[[#This Row],[Высокий]] / Levels_MO_S32122[[#This Row],[Прошли]]</f>
        <v>0.75</v>
      </c>
      <c r="J6" s="18">
        <f>Levels_MO_S32122[[#This Row],[Средний]] / Levels_MO_S32122[[#This Row],[Прошли]]</f>
        <v>0.2</v>
      </c>
      <c r="K6" s="19">
        <f>Levels_MO_S32122[[#This Row],[Базовый]] / Levels_MO_S32122[[#This Row],[Прошли]]</f>
        <v>0.05</v>
      </c>
      <c r="L6" s="20">
        <f>Levels_MO_S32122[[#This Row],[Ниже базового]] / Levels_MO_S32122[[#This Row],[Прошли]]</f>
        <v>0</v>
      </c>
      <c r="M6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4.7</v>
      </c>
      <c r="N6" s="21">
        <f>IF(Levels_MO_S32122[[#This Row],[Общий уровень МО]] = "высокий", Levels_MO_S32122[[#This Row],[Общая оценка МО (от 2 до 5)]], NA())</f>
        <v>4.7</v>
      </c>
      <c r="O6" s="21" t="e">
        <f>IF(Levels_MO_S32122[[#This Row],[Общий уровень МО]] = "средний", Levels_MO_S32122[[#This Row],[Общая оценка МО (от 2 до 5)]], NA())</f>
        <v>#N/A</v>
      </c>
      <c r="P6" s="21" t="e">
        <f>IF(Levels_MO_S32122[[#This Row],[Общий уровень МО]] = "базовый", Levels_MO_S32122[[#This Row],[Общая оценка МО (от 2 до 5)]], NA())</f>
        <v>#N/A</v>
      </c>
      <c r="Q6" s="21" t="e">
        <f>IF(Levels_MO_S32122[[#This Row],[Общий уровень МО]] = "ниже базового", Levels_MO_S32122[[#This Row],[Общая оценка МО (от 2 до 5)]], NA())</f>
        <v>#N/A</v>
      </c>
      <c r="R6" s="69" t="str" cm="1">
        <f t="array" ref="R6">INDEX({"ниже базового","базовый","средний","высокий"}, ROUND(Levels_MO_S32122[[#This Row],[Общая оценка МО (от 2 до 5)]], 0) - 1)</f>
        <v>высокий</v>
      </c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</row>
    <row r="7" spans="1:59" x14ac:dyDescent="0.25">
      <c r="A7" s="3">
        <v>38</v>
      </c>
      <c r="B7" s="13">
        <f>COUNTIFS(No_Duplicates[МО], Levels_MO_S32122[[#This Row],[Муниципалитет]], No_Duplicates[Профориентация], B$1)</f>
        <v>10</v>
      </c>
      <c r="C7" s="14">
        <f>COUNTIFS(No_Duplicates[МО], Levels_MO_S32122[[#This Row],[Муниципалитет]], No_Duplicates[Профориентация], C$1)</f>
        <v>5</v>
      </c>
      <c r="D7" s="15">
        <f>COUNTIFS(No_Duplicates[МО], Levels_MO_S32122[[#This Row],[Муниципалитет]], No_Duplicates[Профориентация], D$1)</f>
        <v>0</v>
      </c>
      <c r="E7" s="16">
        <f>COUNTIFS(No_Duplicates[МО], Levels_MO_S32122[[#This Row],[Муниципалитет]], No_Duplicates[Профориентация], E$1)</f>
        <v>0</v>
      </c>
      <c r="F7" s="3" cm="1">
        <f t="array" ref="F7">ROW() - ROW(_xlfn.TAKE(Levels_MO_S32122[], 1)) + 1</f>
        <v>6</v>
      </c>
      <c r="G7" s="1" t="s">
        <v>909</v>
      </c>
      <c r="H7" s="5">
        <f>SUM(Levels_MO_S32122[[#This Row],[Высокий]:[Ниже базового]])</f>
        <v>15</v>
      </c>
      <c r="I7" s="17">
        <f>Levels_MO_S32122[[#This Row],[Высокий]] / Levels_MO_S32122[[#This Row],[Прошли]]</f>
        <v>0.66666666666666663</v>
      </c>
      <c r="J7" s="18">
        <f>Levels_MO_S32122[[#This Row],[Средний]] / Levels_MO_S32122[[#This Row],[Прошли]]</f>
        <v>0.33333333333333331</v>
      </c>
      <c r="K7" s="19">
        <f>Levels_MO_S32122[[#This Row],[Базовый]] / Levels_MO_S32122[[#This Row],[Прошли]]</f>
        <v>0</v>
      </c>
      <c r="L7" s="20">
        <f>Levels_MO_S32122[[#This Row],[Ниже базового]] / Levels_MO_S32122[[#This Row],[Прошли]]</f>
        <v>0</v>
      </c>
      <c r="M7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4.666666666666667</v>
      </c>
      <c r="N7" s="21">
        <f>IF(Levels_MO_S32122[[#This Row],[Общий уровень МО]] = "высокий", Levels_MO_S32122[[#This Row],[Общая оценка МО (от 2 до 5)]], NA())</f>
        <v>4.666666666666667</v>
      </c>
      <c r="O7" s="21" t="e">
        <f>IF(Levels_MO_S32122[[#This Row],[Общий уровень МО]] = "средний", Levels_MO_S32122[[#This Row],[Общая оценка МО (от 2 до 5)]], NA())</f>
        <v>#N/A</v>
      </c>
      <c r="P7" s="21" t="e">
        <f>IF(Levels_MO_S32122[[#This Row],[Общий уровень МО]] = "базовый", Levels_MO_S32122[[#This Row],[Общая оценка МО (от 2 до 5)]], NA())</f>
        <v>#N/A</v>
      </c>
      <c r="Q7" s="21" t="e">
        <f>IF(Levels_MO_S32122[[#This Row],[Общий уровень МО]] = "ниже базового", Levels_MO_S32122[[#This Row],[Общая оценка МО (от 2 до 5)]], NA())</f>
        <v>#N/A</v>
      </c>
      <c r="R7" s="69" t="str" cm="1">
        <f t="array" ref="R7">INDEX({"ниже базового","базовый","средний","высокий"}, ROUND(Levels_MO_S32122[[#This Row],[Общая оценка МО (от 2 до 5)]], 0) - 1)</f>
        <v>высокий</v>
      </c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</row>
    <row r="8" spans="1:59" x14ac:dyDescent="0.25">
      <c r="A8" s="3">
        <v>43</v>
      </c>
      <c r="B8" s="13">
        <f>COUNTIFS(No_Duplicates[МО], Levels_MO_S32122[[#This Row],[Муниципалитет]], No_Duplicates[Профориентация], B$1)</f>
        <v>50</v>
      </c>
      <c r="C8" s="14">
        <f>COUNTIFS(No_Duplicates[МО], Levels_MO_S32122[[#This Row],[Муниципалитет]], No_Duplicates[Профориентация], C$1)</f>
        <v>26</v>
      </c>
      <c r="D8" s="15">
        <f>COUNTIFS(No_Duplicates[МО], Levels_MO_S32122[[#This Row],[Муниципалитет]], No_Duplicates[Профориентация], D$1)</f>
        <v>1</v>
      </c>
      <c r="E8" s="16">
        <f>COUNTIFS(No_Duplicates[МО], Levels_MO_S32122[[#This Row],[Муниципалитет]], No_Duplicates[Профориентация], E$1)</f>
        <v>0</v>
      </c>
      <c r="F8" s="3" cm="1">
        <f t="array" ref="F8">ROW() - ROW(_xlfn.TAKE(Levels_MO_S32122[], 1)) + 1</f>
        <v>7</v>
      </c>
      <c r="G8" s="1" t="s">
        <v>1258</v>
      </c>
      <c r="H8" s="5">
        <f>SUM(Levels_MO_S32122[[#This Row],[Высокий]:[Ниже базового]])</f>
        <v>77</v>
      </c>
      <c r="I8" s="17">
        <f>Levels_MO_S32122[[#This Row],[Высокий]] / Levels_MO_S32122[[#This Row],[Прошли]]</f>
        <v>0.64935064935064934</v>
      </c>
      <c r="J8" s="18">
        <f>Levels_MO_S32122[[#This Row],[Средний]] / Levels_MO_S32122[[#This Row],[Прошли]]</f>
        <v>0.33766233766233766</v>
      </c>
      <c r="K8" s="19">
        <f>Levels_MO_S32122[[#This Row],[Базовый]] / Levels_MO_S32122[[#This Row],[Прошли]]</f>
        <v>1.2987012987012988E-2</v>
      </c>
      <c r="L8" s="20">
        <f>Levels_MO_S32122[[#This Row],[Ниже базового]] / Levels_MO_S32122[[#This Row],[Прошли]]</f>
        <v>0</v>
      </c>
      <c r="M8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4.6363636363636367</v>
      </c>
      <c r="N8" s="21">
        <f>IF(Levels_MO_S32122[[#This Row],[Общий уровень МО]] = "высокий", Levels_MO_S32122[[#This Row],[Общая оценка МО (от 2 до 5)]], NA())</f>
        <v>4.6363636363636367</v>
      </c>
      <c r="O8" s="21" t="e">
        <f>IF(Levels_MO_S32122[[#This Row],[Общий уровень МО]] = "средний", Levels_MO_S32122[[#This Row],[Общая оценка МО (от 2 до 5)]], NA())</f>
        <v>#N/A</v>
      </c>
      <c r="P8" s="21" t="e">
        <f>IF(Levels_MO_S32122[[#This Row],[Общий уровень МО]] = "базовый", Levels_MO_S32122[[#This Row],[Общая оценка МО (от 2 до 5)]], NA())</f>
        <v>#N/A</v>
      </c>
      <c r="Q8" s="21" t="e">
        <f>IF(Levels_MO_S32122[[#This Row],[Общий уровень МО]] = "ниже базового", Levels_MO_S32122[[#This Row],[Общая оценка МО (от 2 до 5)]], NA())</f>
        <v>#N/A</v>
      </c>
      <c r="R8" s="69" t="str" cm="1">
        <f t="array" ref="R8">INDEX({"ниже базового","базовый","средний","высокий"}, ROUND(Levels_MO_S32122[[#This Row],[Общая оценка МО (от 2 до 5)]], 0) - 1)</f>
        <v>высокий</v>
      </c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</row>
    <row r="9" spans="1:59" x14ac:dyDescent="0.25">
      <c r="A9" s="3">
        <v>9</v>
      </c>
      <c r="B9" s="13">
        <f>COUNTIFS(No_Duplicates[МО], Levels_MO_S32122[[#This Row],[Муниципалитет]], No_Duplicates[Профориентация], B$1)</f>
        <v>7</v>
      </c>
      <c r="C9" s="14">
        <f>COUNTIFS(No_Duplicates[МО], Levels_MO_S32122[[#This Row],[Муниципалитет]], No_Duplicates[Профориентация], C$1)</f>
        <v>4</v>
      </c>
      <c r="D9" s="15">
        <f>COUNTIFS(No_Duplicates[МО], Levels_MO_S32122[[#This Row],[Муниципалитет]], No_Duplicates[Профориентация], D$1)</f>
        <v>0</v>
      </c>
      <c r="E9" s="16">
        <f>COUNTIFS(No_Duplicates[МО], Levels_MO_S32122[[#This Row],[Муниципалитет]], No_Duplicates[Профориентация], E$1)</f>
        <v>0</v>
      </c>
      <c r="F9" s="3" cm="1">
        <f t="array" ref="F9">ROW() - ROW(_xlfn.TAKE(Levels_MO_S32122[], 1)) + 1</f>
        <v>8</v>
      </c>
      <c r="G9" s="1" t="s">
        <v>205</v>
      </c>
      <c r="H9" s="5">
        <f>SUM(Levels_MO_S32122[[#This Row],[Высокий]:[Ниже базового]])</f>
        <v>11</v>
      </c>
      <c r="I9" s="17">
        <f>Levels_MO_S32122[[#This Row],[Высокий]] / Levels_MO_S32122[[#This Row],[Прошли]]</f>
        <v>0.63636363636363635</v>
      </c>
      <c r="J9" s="18">
        <f>Levels_MO_S32122[[#This Row],[Средний]] / Levels_MO_S32122[[#This Row],[Прошли]]</f>
        <v>0.36363636363636365</v>
      </c>
      <c r="K9" s="19">
        <f>Levels_MO_S32122[[#This Row],[Базовый]] / Levels_MO_S32122[[#This Row],[Прошли]]</f>
        <v>0</v>
      </c>
      <c r="L9" s="20">
        <f>Levels_MO_S32122[[#This Row],[Ниже базового]] / Levels_MO_S32122[[#This Row],[Прошли]]</f>
        <v>0</v>
      </c>
      <c r="M9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4.6363636363636367</v>
      </c>
      <c r="N9" s="21">
        <f>IF(Levels_MO_S32122[[#This Row],[Общий уровень МО]] = "высокий", Levels_MO_S32122[[#This Row],[Общая оценка МО (от 2 до 5)]], NA())</f>
        <v>4.6363636363636367</v>
      </c>
      <c r="O9" s="21" t="e">
        <f>IF(Levels_MO_S32122[[#This Row],[Общий уровень МО]] = "средний", Levels_MO_S32122[[#This Row],[Общая оценка МО (от 2 до 5)]], NA())</f>
        <v>#N/A</v>
      </c>
      <c r="P9" s="21" t="e">
        <f>IF(Levels_MO_S32122[[#This Row],[Общий уровень МО]] = "базовый", Levels_MO_S32122[[#This Row],[Общая оценка МО (от 2 до 5)]], NA())</f>
        <v>#N/A</v>
      </c>
      <c r="Q9" s="21" t="e">
        <f>IF(Levels_MO_S32122[[#This Row],[Общий уровень МО]] = "ниже базового", Levels_MO_S32122[[#This Row],[Общая оценка МО (от 2 до 5)]], NA())</f>
        <v>#N/A</v>
      </c>
      <c r="R9" s="69" t="str" cm="1">
        <f t="array" ref="R9">INDEX({"ниже базового","базовый","средний","высокий"}, ROUND(Levels_MO_S32122[[#This Row],[Общая оценка МО (от 2 до 5)]], 0) - 1)</f>
        <v>высокий</v>
      </c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</row>
    <row r="10" spans="1:59" x14ac:dyDescent="0.25">
      <c r="A10" s="3">
        <v>14</v>
      </c>
      <c r="B10" s="13">
        <f>COUNTIFS(No_Duplicates[МО], Levels_MO_S32122[[#This Row],[Муниципалитет]], No_Duplicates[Профориентация], B$1)</f>
        <v>5</v>
      </c>
      <c r="C10" s="14">
        <f>COUNTIFS(No_Duplicates[МО], Levels_MO_S32122[[#This Row],[Муниципалитет]], No_Duplicates[Профориентация], C$1)</f>
        <v>3</v>
      </c>
      <c r="D10" s="15">
        <f>COUNTIFS(No_Duplicates[МО], Levels_MO_S32122[[#This Row],[Муниципалитет]], No_Duplicates[Профориентация], D$1)</f>
        <v>0</v>
      </c>
      <c r="E10" s="16">
        <f>COUNTIFS(No_Duplicates[МО], Levels_MO_S32122[[#This Row],[Муниципалитет]], No_Duplicates[Профориентация], E$1)</f>
        <v>0</v>
      </c>
      <c r="F10" s="3" cm="1">
        <f t="array" ref="F10">ROW() - ROW(_xlfn.TAKE(Levels_MO_S32122[], 1)) + 1</f>
        <v>9</v>
      </c>
      <c r="G10" s="1" t="s">
        <v>252</v>
      </c>
      <c r="H10" s="5">
        <f>SUM(Levels_MO_S32122[[#This Row],[Высокий]:[Ниже базового]])</f>
        <v>8</v>
      </c>
      <c r="I10" s="17">
        <f>Levels_MO_S32122[[#This Row],[Высокий]] / Levels_MO_S32122[[#This Row],[Прошли]]</f>
        <v>0.625</v>
      </c>
      <c r="J10" s="18">
        <f>Levels_MO_S32122[[#This Row],[Средний]] / Levels_MO_S32122[[#This Row],[Прошли]]</f>
        <v>0.375</v>
      </c>
      <c r="K10" s="19">
        <f>Levels_MO_S32122[[#This Row],[Базовый]] / Levels_MO_S32122[[#This Row],[Прошли]]</f>
        <v>0</v>
      </c>
      <c r="L10" s="20">
        <f>Levels_MO_S32122[[#This Row],[Ниже базового]] / Levels_MO_S32122[[#This Row],[Прошли]]</f>
        <v>0</v>
      </c>
      <c r="M10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4.625</v>
      </c>
      <c r="N10" s="21">
        <f>IF(Levels_MO_S32122[[#This Row],[Общий уровень МО]] = "высокий", Levels_MO_S32122[[#This Row],[Общая оценка МО (от 2 до 5)]], NA())</f>
        <v>4.625</v>
      </c>
      <c r="O10" s="21" t="e">
        <f>IF(Levels_MO_S32122[[#This Row],[Общий уровень МО]] = "средний", Levels_MO_S32122[[#This Row],[Общая оценка МО (от 2 до 5)]], NA())</f>
        <v>#N/A</v>
      </c>
      <c r="P10" s="21" t="e">
        <f>IF(Levels_MO_S32122[[#This Row],[Общий уровень МО]] = "базовый", Levels_MO_S32122[[#This Row],[Общая оценка МО (от 2 до 5)]], NA())</f>
        <v>#N/A</v>
      </c>
      <c r="Q10" s="21" t="e">
        <f>IF(Levels_MO_S32122[[#This Row],[Общий уровень МО]] = "ниже базового", Levels_MO_S32122[[#This Row],[Общая оценка МО (от 2 до 5)]], NA())</f>
        <v>#N/A</v>
      </c>
      <c r="R10" s="69" t="str" cm="1">
        <f t="array" ref="R10">INDEX({"ниже базового","базовый","средний","высокий"}, ROUND(Levels_MO_S32122[[#This Row],[Общая оценка МО (от 2 до 5)]], 0) - 1)</f>
        <v>высокий</v>
      </c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</row>
    <row r="11" spans="1:59" x14ac:dyDescent="0.25">
      <c r="A11" s="3">
        <v>2</v>
      </c>
      <c r="B11" s="13">
        <f>COUNTIFS(No_Duplicates[МО], Levels_MO_S32122[[#This Row],[Муниципалитет]], No_Duplicates[Профориентация], B$1)</f>
        <v>5</v>
      </c>
      <c r="C11" s="14">
        <f>COUNTIFS(No_Duplicates[МО], Levels_MO_S32122[[#This Row],[Муниципалитет]], No_Duplicates[Профориентация], C$1)</f>
        <v>3</v>
      </c>
      <c r="D11" s="15">
        <f>COUNTIFS(No_Duplicates[МО], Levels_MO_S32122[[#This Row],[Муниципалитет]], No_Duplicates[Профориентация], D$1)</f>
        <v>0</v>
      </c>
      <c r="E11" s="16">
        <f>COUNTIFS(No_Duplicates[МО], Levels_MO_S32122[[#This Row],[Муниципалитет]], No_Duplicates[Профориентация], E$1)</f>
        <v>0</v>
      </c>
      <c r="F11" s="3" cm="1">
        <f t="array" ref="F11">ROW() - ROW(_xlfn.TAKE(Levels_MO_S32122[], 1)) + 1</f>
        <v>10</v>
      </c>
      <c r="G11" s="1" t="s">
        <v>745</v>
      </c>
      <c r="H11" s="5">
        <f>SUM(Levels_MO_S32122[[#This Row],[Высокий]:[Ниже базового]])</f>
        <v>8</v>
      </c>
      <c r="I11" s="17">
        <f>Levels_MO_S32122[[#This Row],[Высокий]] / Levels_MO_S32122[[#This Row],[Прошли]]</f>
        <v>0.625</v>
      </c>
      <c r="J11" s="18">
        <f>Levels_MO_S32122[[#This Row],[Средний]] / Levels_MO_S32122[[#This Row],[Прошли]]</f>
        <v>0.375</v>
      </c>
      <c r="K11" s="19">
        <f>Levels_MO_S32122[[#This Row],[Базовый]] / Levels_MO_S32122[[#This Row],[Прошли]]</f>
        <v>0</v>
      </c>
      <c r="L11" s="20">
        <f>Levels_MO_S32122[[#This Row],[Ниже базового]] / Levels_MO_S32122[[#This Row],[Прошли]]</f>
        <v>0</v>
      </c>
      <c r="M11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4.625</v>
      </c>
      <c r="N11" s="21">
        <f>IF(Levels_MO_S32122[[#This Row],[Общий уровень МО]] = "высокий", Levels_MO_S32122[[#This Row],[Общая оценка МО (от 2 до 5)]], NA())</f>
        <v>4.625</v>
      </c>
      <c r="O11" s="21" t="e">
        <f>IF(Levels_MO_S32122[[#This Row],[Общий уровень МО]] = "средний", Levels_MO_S32122[[#This Row],[Общая оценка МО (от 2 до 5)]], NA())</f>
        <v>#N/A</v>
      </c>
      <c r="P11" s="21" t="e">
        <f>IF(Levels_MO_S32122[[#This Row],[Общий уровень МО]] = "базовый", Levels_MO_S32122[[#This Row],[Общая оценка МО (от 2 до 5)]], NA())</f>
        <v>#N/A</v>
      </c>
      <c r="Q11" s="21" t="e">
        <f>IF(Levels_MO_S32122[[#This Row],[Общий уровень МО]] = "ниже базового", Levels_MO_S32122[[#This Row],[Общая оценка МО (от 2 до 5)]], NA())</f>
        <v>#N/A</v>
      </c>
      <c r="R11" s="69" t="str" cm="1">
        <f t="array" ref="R11">INDEX({"ниже базового","базовый","средний","высокий"}, ROUND(Levels_MO_S32122[[#This Row],[Общая оценка МО (от 2 до 5)]], 0) - 1)</f>
        <v>высокий</v>
      </c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</row>
    <row r="12" spans="1:59" x14ac:dyDescent="0.25">
      <c r="A12" s="3">
        <v>16</v>
      </c>
      <c r="B12" s="13">
        <f>COUNTIFS(No_Duplicates[МО], Levels_MO_S32122[[#This Row],[Муниципалитет]], No_Duplicates[Профориентация], B$1)</f>
        <v>4</v>
      </c>
      <c r="C12" s="14">
        <f>COUNTIFS(No_Duplicates[МО], Levels_MO_S32122[[#This Row],[Муниципалитет]], No_Duplicates[Профориентация], C$1)</f>
        <v>3</v>
      </c>
      <c r="D12" s="15">
        <f>COUNTIFS(No_Duplicates[МО], Levels_MO_S32122[[#This Row],[Муниципалитет]], No_Duplicates[Профориентация], D$1)</f>
        <v>0</v>
      </c>
      <c r="E12" s="16">
        <f>COUNTIFS(No_Duplicates[МО], Levels_MO_S32122[[#This Row],[Муниципалитет]], No_Duplicates[Профориентация], E$1)</f>
        <v>0</v>
      </c>
      <c r="F12" s="3" cm="1">
        <f t="array" ref="F12">ROW() - ROW(_xlfn.TAKE(Levels_MO_S32122[], 1)) + 1</f>
        <v>11</v>
      </c>
      <c r="G12" s="1" t="s">
        <v>132</v>
      </c>
      <c r="H12" s="5">
        <f>SUM(Levels_MO_S32122[[#This Row],[Высокий]:[Ниже базового]])</f>
        <v>7</v>
      </c>
      <c r="I12" s="17">
        <f>Levels_MO_S32122[[#This Row],[Высокий]] / Levels_MO_S32122[[#This Row],[Прошли]]</f>
        <v>0.5714285714285714</v>
      </c>
      <c r="J12" s="18">
        <f>Levels_MO_S32122[[#This Row],[Средний]] / Levels_MO_S32122[[#This Row],[Прошли]]</f>
        <v>0.42857142857142855</v>
      </c>
      <c r="K12" s="19">
        <f>Levels_MO_S32122[[#This Row],[Базовый]] / Levels_MO_S32122[[#This Row],[Прошли]]</f>
        <v>0</v>
      </c>
      <c r="L12" s="20">
        <f>Levels_MO_S32122[[#This Row],[Ниже базового]] / Levels_MO_S32122[[#This Row],[Прошли]]</f>
        <v>0</v>
      </c>
      <c r="M12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4.5714285714285712</v>
      </c>
      <c r="N12" s="21">
        <f>IF(Levels_MO_S32122[[#This Row],[Общий уровень МО]] = "высокий", Levels_MO_S32122[[#This Row],[Общая оценка МО (от 2 до 5)]], NA())</f>
        <v>4.5714285714285712</v>
      </c>
      <c r="O12" s="21" t="e">
        <f>IF(Levels_MO_S32122[[#This Row],[Общий уровень МО]] = "средний", Levels_MO_S32122[[#This Row],[Общая оценка МО (от 2 до 5)]], NA())</f>
        <v>#N/A</v>
      </c>
      <c r="P12" s="21" t="e">
        <f>IF(Levels_MO_S32122[[#This Row],[Общий уровень МО]] = "базовый", Levels_MO_S32122[[#This Row],[Общая оценка МО (от 2 до 5)]], NA())</f>
        <v>#N/A</v>
      </c>
      <c r="Q12" s="21" t="e">
        <f>IF(Levels_MO_S32122[[#This Row],[Общий уровень МО]] = "ниже базового", Levels_MO_S32122[[#This Row],[Общая оценка МО (от 2 до 5)]], NA())</f>
        <v>#N/A</v>
      </c>
      <c r="R12" s="69" t="str" cm="1">
        <f t="array" ref="R12">INDEX({"ниже базового","базовый","средний","высокий"}, ROUND(Levels_MO_S32122[[#This Row],[Общая оценка МО (от 2 до 5)]], 0) - 1)</f>
        <v>высокий</v>
      </c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</row>
    <row r="13" spans="1:59" x14ac:dyDescent="0.25">
      <c r="A13" s="3">
        <v>11</v>
      </c>
      <c r="B13" s="13">
        <f>COUNTIFS(No_Duplicates[МО], Levels_MO_S32122[[#This Row],[Муниципалитет]], No_Duplicates[Профориентация], B$1)</f>
        <v>17</v>
      </c>
      <c r="C13" s="14">
        <f>COUNTIFS(No_Duplicates[МО], Levels_MO_S32122[[#This Row],[Муниципалитет]], No_Duplicates[Профориентация], C$1)</f>
        <v>2</v>
      </c>
      <c r="D13" s="15">
        <f>COUNTIFS(No_Duplicates[МО], Levels_MO_S32122[[#This Row],[Муниципалитет]], No_Duplicates[Профориентация], D$1)</f>
        <v>4</v>
      </c>
      <c r="E13" s="16">
        <f>COUNTIFS(No_Duplicates[МО], Levels_MO_S32122[[#This Row],[Муниципалитет]], No_Duplicates[Профориентация], E$1)</f>
        <v>0</v>
      </c>
      <c r="F13" s="3" cm="1">
        <f t="array" ref="F13">ROW() - ROW(_xlfn.TAKE(Levels_MO_S32122[], 1)) + 1</f>
        <v>12</v>
      </c>
      <c r="G13" s="1" t="s">
        <v>925</v>
      </c>
      <c r="H13" s="5">
        <f>SUM(Levels_MO_S32122[[#This Row],[Высокий]:[Ниже базового]])</f>
        <v>23</v>
      </c>
      <c r="I13" s="17">
        <f>Levels_MO_S32122[[#This Row],[Высокий]] / Levels_MO_S32122[[#This Row],[Прошли]]</f>
        <v>0.73913043478260865</v>
      </c>
      <c r="J13" s="18">
        <f>Levels_MO_S32122[[#This Row],[Средний]] / Levels_MO_S32122[[#This Row],[Прошли]]</f>
        <v>8.6956521739130432E-2</v>
      </c>
      <c r="K13" s="19">
        <f>Levels_MO_S32122[[#This Row],[Базовый]] / Levels_MO_S32122[[#This Row],[Прошли]]</f>
        <v>0.17391304347826086</v>
      </c>
      <c r="L13" s="20">
        <f>Levels_MO_S32122[[#This Row],[Ниже базового]] / Levels_MO_S32122[[#This Row],[Прошли]]</f>
        <v>0</v>
      </c>
      <c r="M13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4.5652173913043477</v>
      </c>
      <c r="N13" s="21">
        <f>IF(Levels_MO_S32122[[#This Row],[Общий уровень МО]] = "высокий", Levels_MO_S32122[[#This Row],[Общая оценка МО (от 2 до 5)]], NA())</f>
        <v>4.5652173913043477</v>
      </c>
      <c r="O13" s="21" t="e">
        <f>IF(Levels_MO_S32122[[#This Row],[Общий уровень МО]] = "средний", Levels_MO_S32122[[#This Row],[Общая оценка МО (от 2 до 5)]], NA())</f>
        <v>#N/A</v>
      </c>
      <c r="P13" s="21" t="e">
        <f>IF(Levels_MO_S32122[[#This Row],[Общий уровень МО]] = "базовый", Levels_MO_S32122[[#This Row],[Общая оценка МО (от 2 до 5)]], NA())</f>
        <v>#N/A</v>
      </c>
      <c r="Q13" s="21" t="e">
        <f>IF(Levels_MO_S32122[[#This Row],[Общий уровень МО]] = "ниже базового", Levels_MO_S32122[[#This Row],[Общая оценка МО (от 2 до 5)]], NA())</f>
        <v>#N/A</v>
      </c>
      <c r="R13" s="69" t="str" cm="1">
        <f t="array" ref="R13">INDEX({"ниже базового","базовый","средний","высокий"}, ROUND(Levels_MO_S32122[[#This Row],[Общая оценка МО (от 2 до 5)]], 0) - 1)</f>
        <v>высокий</v>
      </c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</row>
    <row r="14" spans="1:59" x14ac:dyDescent="0.25">
      <c r="A14" s="3">
        <v>13</v>
      </c>
      <c r="B14" s="13">
        <f>COUNTIFS(No_Duplicates[МО], Levels_MO_S32122[[#This Row],[Муниципалитет]], No_Duplicates[Профориентация], B$1)</f>
        <v>16</v>
      </c>
      <c r="C14" s="14">
        <f>COUNTIFS(No_Duplicates[МО], Levels_MO_S32122[[#This Row],[Муниципалитет]], No_Duplicates[Профориентация], C$1)</f>
        <v>4</v>
      </c>
      <c r="D14" s="15">
        <f>COUNTIFS(No_Duplicates[МО], Levels_MO_S32122[[#This Row],[Муниципалитет]], No_Duplicates[Профориентация], D$1)</f>
        <v>3</v>
      </c>
      <c r="E14" s="16">
        <f>COUNTIFS(No_Duplicates[МО], Levels_MO_S32122[[#This Row],[Муниципалитет]], No_Duplicates[Профориентация], E$1)</f>
        <v>0</v>
      </c>
      <c r="F14" s="3" cm="1">
        <f t="array" ref="F14">ROW() - ROW(_xlfn.TAKE(Levels_MO_S32122[], 1)) + 1</f>
        <v>13</v>
      </c>
      <c r="G14" s="1" t="s">
        <v>373</v>
      </c>
      <c r="H14" s="5">
        <f>SUM(Levels_MO_S32122[[#This Row],[Высокий]:[Ниже базового]])</f>
        <v>23</v>
      </c>
      <c r="I14" s="17">
        <f>Levels_MO_S32122[[#This Row],[Высокий]] / Levels_MO_S32122[[#This Row],[Прошли]]</f>
        <v>0.69565217391304346</v>
      </c>
      <c r="J14" s="18">
        <f>Levels_MO_S32122[[#This Row],[Средний]] / Levels_MO_S32122[[#This Row],[Прошли]]</f>
        <v>0.17391304347826086</v>
      </c>
      <c r="K14" s="19">
        <f>Levels_MO_S32122[[#This Row],[Базовый]] / Levels_MO_S32122[[#This Row],[Прошли]]</f>
        <v>0.13043478260869565</v>
      </c>
      <c r="L14" s="20">
        <f>Levels_MO_S32122[[#This Row],[Ниже базового]] / Levels_MO_S32122[[#This Row],[Прошли]]</f>
        <v>0</v>
      </c>
      <c r="M14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4.5652173913043477</v>
      </c>
      <c r="N14" s="21">
        <f>IF(Levels_MO_S32122[[#This Row],[Общий уровень МО]] = "высокий", Levels_MO_S32122[[#This Row],[Общая оценка МО (от 2 до 5)]], NA())</f>
        <v>4.5652173913043477</v>
      </c>
      <c r="O14" s="21" t="e">
        <f>IF(Levels_MO_S32122[[#This Row],[Общий уровень МО]] = "средний", Levels_MO_S32122[[#This Row],[Общая оценка МО (от 2 до 5)]], NA())</f>
        <v>#N/A</v>
      </c>
      <c r="P14" s="21" t="e">
        <f>IF(Levels_MO_S32122[[#This Row],[Общий уровень МО]] = "базовый", Levels_MO_S32122[[#This Row],[Общая оценка МО (от 2 до 5)]], NA())</f>
        <v>#N/A</v>
      </c>
      <c r="Q14" s="21" t="e">
        <f>IF(Levels_MO_S32122[[#This Row],[Общий уровень МО]] = "ниже базового", Levels_MO_S32122[[#This Row],[Общая оценка МО (от 2 до 5)]], NA())</f>
        <v>#N/A</v>
      </c>
      <c r="R14" s="69" t="str" cm="1">
        <f t="array" ref="R14">INDEX({"ниже базового","базовый","средний","высокий"}, ROUND(Levels_MO_S32122[[#This Row],[Общая оценка МО (от 2 до 5)]], 0) - 1)</f>
        <v>высокий</v>
      </c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</row>
    <row r="15" spans="1:59" x14ac:dyDescent="0.25">
      <c r="A15" s="3">
        <v>21</v>
      </c>
      <c r="B15" s="13">
        <f>COUNTIFS(No_Duplicates[МО], Levels_MO_S32122[[#This Row],[Муниципалитет]], No_Duplicates[Профориентация], B$1)</f>
        <v>16</v>
      </c>
      <c r="C15" s="14">
        <f>COUNTIFS(No_Duplicates[МО], Levels_MO_S32122[[#This Row],[Муниципалитет]], No_Duplicates[Профориентация], C$1)</f>
        <v>7</v>
      </c>
      <c r="D15" s="15">
        <f>COUNTIFS(No_Duplicates[МО], Levels_MO_S32122[[#This Row],[Муниципалитет]], No_Duplicates[Профориентация], D$1)</f>
        <v>2</v>
      </c>
      <c r="E15" s="16">
        <f>COUNTIFS(No_Duplicates[МО], Levels_MO_S32122[[#This Row],[Муниципалитет]], No_Duplicates[Профориентация], E$1)</f>
        <v>0</v>
      </c>
      <c r="F15" s="3" cm="1">
        <f t="array" ref="F15">ROW() - ROW(_xlfn.TAKE(Levels_MO_S32122[], 1)) + 1</f>
        <v>14</v>
      </c>
      <c r="G15" s="1" t="s">
        <v>1192</v>
      </c>
      <c r="H15" s="5">
        <f>SUM(Levels_MO_S32122[[#This Row],[Высокий]:[Ниже базового]])</f>
        <v>25</v>
      </c>
      <c r="I15" s="17">
        <f>Levels_MO_S32122[[#This Row],[Высокий]] / Levels_MO_S32122[[#This Row],[Прошли]]</f>
        <v>0.64</v>
      </c>
      <c r="J15" s="18">
        <f>Levels_MO_S32122[[#This Row],[Средний]] / Levels_MO_S32122[[#This Row],[Прошли]]</f>
        <v>0.28000000000000003</v>
      </c>
      <c r="K15" s="19">
        <f>Levels_MO_S32122[[#This Row],[Базовый]] / Levels_MO_S32122[[#This Row],[Прошли]]</f>
        <v>0.08</v>
      </c>
      <c r="L15" s="20">
        <f>Levels_MO_S32122[[#This Row],[Ниже базового]] / Levels_MO_S32122[[#This Row],[Прошли]]</f>
        <v>0</v>
      </c>
      <c r="M15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4.5599999999999996</v>
      </c>
      <c r="N15" s="21">
        <f>IF(Levels_MO_S32122[[#This Row],[Общий уровень МО]] = "высокий", Levels_MO_S32122[[#This Row],[Общая оценка МО (от 2 до 5)]], NA())</f>
        <v>4.5599999999999996</v>
      </c>
      <c r="O15" s="21" t="e">
        <f>IF(Levels_MO_S32122[[#This Row],[Общий уровень МО]] = "средний", Levels_MO_S32122[[#This Row],[Общая оценка МО (от 2 до 5)]], NA())</f>
        <v>#N/A</v>
      </c>
      <c r="P15" s="21" t="e">
        <f>IF(Levels_MO_S32122[[#This Row],[Общий уровень МО]] = "базовый", Levels_MO_S32122[[#This Row],[Общая оценка МО (от 2 до 5)]], NA())</f>
        <v>#N/A</v>
      </c>
      <c r="Q15" s="21" t="e">
        <f>IF(Levels_MO_S32122[[#This Row],[Общий уровень МО]] = "ниже базового", Levels_MO_S32122[[#This Row],[Общая оценка МО (от 2 до 5)]], NA())</f>
        <v>#N/A</v>
      </c>
      <c r="R15" s="69" t="str" cm="1">
        <f t="array" ref="R15">INDEX({"ниже базового","базовый","средний","высокий"}, ROUND(Levels_MO_S32122[[#This Row],[Общая оценка МО (от 2 до 5)]], 0) - 1)</f>
        <v>высокий</v>
      </c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</row>
    <row r="16" spans="1:59" x14ac:dyDescent="0.25">
      <c r="A16" s="3">
        <v>46</v>
      </c>
      <c r="B16" s="13">
        <f>COUNTIFS(No_Duplicates[МО], Levels_MO_S32122[[#This Row],[Муниципалитет]], No_Duplicates[Профориентация], B$1)</f>
        <v>24</v>
      </c>
      <c r="C16" s="14">
        <f>COUNTIFS(No_Duplicates[МО], Levels_MO_S32122[[#This Row],[Муниципалитет]], No_Duplicates[Профориентация], C$1)</f>
        <v>10</v>
      </c>
      <c r="D16" s="15">
        <f>COUNTIFS(No_Duplicates[МО], Levels_MO_S32122[[#This Row],[Муниципалитет]], No_Duplicates[Профориентация], D$1)</f>
        <v>4</v>
      </c>
      <c r="E16" s="16">
        <f>COUNTIFS(No_Duplicates[МО], Levels_MO_S32122[[#This Row],[Муниципалитет]], No_Duplicates[Профориентация], E$1)</f>
        <v>0</v>
      </c>
      <c r="F16" s="3" cm="1">
        <f t="array" ref="F16">ROW() - ROW(_xlfn.TAKE(Levels_MO_S32122[], 1)) + 1</f>
        <v>15</v>
      </c>
      <c r="G16" s="1" t="s">
        <v>976</v>
      </c>
      <c r="H16" s="5">
        <f>SUM(Levels_MO_S32122[[#This Row],[Высокий]:[Ниже базового]])</f>
        <v>38</v>
      </c>
      <c r="I16" s="17">
        <f>Levels_MO_S32122[[#This Row],[Высокий]] / Levels_MO_S32122[[#This Row],[Прошли]]</f>
        <v>0.63157894736842102</v>
      </c>
      <c r="J16" s="18">
        <f>Levels_MO_S32122[[#This Row],[Средний]] / Levels_MO_S32122[[#This Row],[Прошли]]</f>
        <v>0.26315789473684209</v>
      </c>
      <c r="K16" s="19">
        <f>Levels_MO_S32122[[#This Row],[Базовый]] / Levels_MO_S32122[[#This Row],[Прошли]]</f>
        <v>0.10526315789473684</v>
      </c>
      <c r="L16" s="20">
        <f>Levels_MO_S32122[[#This Row],[Ниже базового]] / Levels_MO_S32122[[#This Row],[Прошли]]</f>
        <v>0</v>
      </c>
      <c r="M16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4.5263157894736841</v>
      </c>
      <c r="N16" s="21">
        <f>IF(Levels_MO_S32122[[#This Row],[Общий уровень МО]] = "высокий", Levels_MO_S32122[[#This Row],[Общая оценка МО (от 2 до 5)]], NA())</f>
        <v>4.5263157894736841</v>
      </c>
      <c r="O16" s="21" t="e">
        <f>IF(Levels_MO_S32122[[#This Row],[Общий уровень МО]] = "средний", Levels_MO_S32122[[#This Row],[Общая оценка МО (от 2 до 5)]], NA())</f>
        <v>#N/A</v>
      </c>
      <c r="P16" s="21" t="e">
        <f>IF(Levels_MO_S32122[[#This Row],[Общий уровень МО]] = "базовый", Levels_MO_S32122[[#This Row],[Общая оценка МО (от 2 до 5)]], NA())</f>
        <v>#N/A</v>
      </c>
      <c r="Q16" s="21" t="e">
        <f>IF(Levels_MO_S32122[[#This Row],[Общий уровень МО]] = "ниже базового", Levels_MO_S32122[[#This Row],[Общая оценка МО (от 2 до 5)]], NA())</f>
        <v>#N/A</v>
      </c>
      <c r="R16" s="69" t="str" cm="1">
        <f t="array" ref="R16">INDEX({"ниже базового","базовый","средний","высокий"}, ROUND(Levels_MO_S32122[[#This Row],[Общая оценка МО (от 2 до 5)]], 0) - 1)</f>
        <v>высокий</v>
      </c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</row>
    <row r="17" spans="1:31" x14ac:dyDescent="0.25">
      <c r="A17" s="3">
        <v>19</v>
      </c>
      <c r="B17" s="13">
        <f>COUNTIFS(No_Duplicates[МО], Levels_MO_S32122[[#This Row],[Муниципалитет]], No_Duplicates[Профориентация], B$1)</f>
        <v>12</v>
      </c>
      <c r="C17" s="14">
        <f>COUNTIFS(No_Duplicates[МО], Levels_MO_S32122[[#This Row],[Муниципалитет]], No_Duplicates[Профориентация], C$1)</f>
        <v>8</v>
      </c>
      <c r="D17" s="15">
        <f>COUNTIFS(No_Duplicates[МО], Levels_MO_S32122[[#This Row],[Муниципалитет]], No_Duplicates[Профориентация], D$1)</f>
        <v>1</v>
      </c>
      <c r="E17" s="16">
        <f>COUNTIFS(No_Duplicates[МО], Levels_MO_S32122[[#This Row],[Муниципалитет]], No_Duplicates[Профориентация], E$1)</f>
        <v>0</v>
      </c>
      <c r="F17" s="3" cm="1">
        <f t="array" ref="F17">ROW() - ROW(_xlfn.TAKE(Levels_MO_S32122[], 1)) + 1</f>
        <v>16</v>
      </c>
      <c r="G17" s="1" t="s">
        <v>110</v>
      </c>
      <c r="H17" s="5">
        <f>SUM(Levels_MO_S32122[[#This Row],[Высокий]:[Ниже базового]])</f>
        <v>21</v>
      </c>
      <c r="I17" s="17">
        <f>Levels_MO_S32122[[#This Row],[Высокий]] / Levels_MO_S32122[[#This Row],[Прошли]]</f>
        <v>0.5714285714285714</v>
      </c>
      <c r="J17" s="18">
        <f>Levels_MO_S32122[[#This Row],[Средний]] / Levels_MO_S32122[[#This Row],[Прошли]]</f>
        <v>0.38095238095238093</v>
      </c>
      <c r="K17" s="19">
        <f>Levels_MO_S32122[[#This Row],[Базовый]] / Levels_MO_S32122[[#This Row],[Прошли]]</f>
        <v>4.7619047619047616E-2</v>
      </c>
      <c r="L17" s="20">
        <f>Levels_MO_S32122[[#This Row],[Ниже базового]] / Levels_MO_S32122[[#This Row],[Прошли]]</f>
        <v>0</v>
      </c>
      <c r="M17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4.5238095238095237</v>
      </c>
      <c r="N17" s="21">
        <f>IF(Levels_MO_S32122[[#This Row],[Общий уровень МО]] = "высокий", Levels_MO_S32122[[#This Row],[Общая оценка МО (от 2 до 5)]], NA())</f>
        <v>4.5238095238095237</v>
      </c>
      <c r="O17" s="21" t="e">
        <f>IF(Levels_MO_S32122[[#This Row],[Общий уровень МО]] = "средний", Levels_MO_S32122[[#This Row],[Общая оценка МО (от 2 до 5)]], NA())</f>
        <v>#N/A</v>
      </c>
      <c r="P17" s="21" t="e">
        <f>IF(Levels_MO_S32122[[#This Row],[Общий уровень МО]] = "базовый", Levels_MO_S32122[[#This Row],[Общая оценка МО (от 2 до 5)]], NA())</f>
        <v>#N/A</v>
      </c>
      <c r="Q17" s="21" t="e">
        <f>IF(Levels_MO_S32122[[#This Row],[Общий уровень МО]] = "ниже базового", Levels_MO_S32122[[#This Row],[Общая оценка МО (от 2 до 5)]], NA())</f>
        <v>#N/A</v>
      </c>
      <c r="R17" s="69" t="str" cm="1">
        <f t="array" ref="R17">INDEX({"ниже базового","базовый","средний","высокий"}, ROUND(Levels_MO_S32122[[#This Row],[Общая оценка МО (от 2 до 5)]], 0) - 1)</f>
        <v>высокий</v>
      </c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</row>
    <row r="18" spans="1:31" x14ac:dyDescent="0.25">
      <c r="A18" s="3">
        <v>6</v>
      </c>
      <c r="B18" s="13">
        <f>COUNTIFS(No_Duplicates[МО], Levels_MO_S32122[[#This Row],[Муниципалитет]], No_Duplicates[Профориентация], B$1)</f>
        <v>47</v>
      </c>
      <c r="C18" s="14">
        <f>COUNTIFS(No_Duplicates[МО], Levels_MO_S32122[[#This Row],[Муниципалитет]], No_Duplicates[Профориентация], C$1)</f>
        <v>17</v>
      </c>
      <c r="D18" s="15">
        <f>COUNTIFS(No_Duplicates[МО], Levels_MO_S32122[[#This Row],[Муниципалитет]], No_Duplicates[Профориентация], D$1)</f>
        <v>6</v>
      </c>
      <c r="E18" s="16">
        <f>COUNTIFS(No_Duplicates[МО], Levels_MO_S32122[[#This Row],[Муниципалитет]], No_Duplicates[Профориентация], E$1)</f>
        <v>2</v>
      </c>
      <c r="F18" s="3" cm="1">
        <f t="array" ref="F18">ROW() - ROW(_xlfn.TAKE(Levels_MO_S32122[], 1)) + 1</f>
        <v>17</v>
      </c>
      <c r="G18" s="1" t="s">
        <v>299</v>
      </c>
      <c r="H18" s="5">
        <f>SUM(Levels_MO_S32122[[#This Row],[Высокий]:[Ниже базового]])</f>
        <v>72</v>
      </c>
      <c r="I18" s="17">
        <f>Levels_MO_S32122[[#This Row],[Высокий]] / Levels_MO_S32122[[#This Row],[Прошли]]</f>
        <v>0.65277777777777779</v>
      </c>
      <c r="J18" s="18">
        <f>Levels_MO_S32122[[#This Row],[Средний]] / Levels_MO_S32122[[#This Row],[Прошли]]</f>
        <v>0.2361111111111111</v>
      </c>
      <c r="K18" s="19">
        <f>Levels_MO_S32122[[#This Row],[Базовый]] / Levels_MO_S32122[[#This Row],[Прошли]]</f>
        <v>8.3333333333333329E-2</v>
      </c>
      <c r="L18" s="20">
        <f>Levels_MO_S32122[[#This Row],[Ниже базового]] / Levels_MO_S32122[[#This Row],[Прошли]]</f>
        <v>2.7777777777777776E-2</v>
      </c>
      <c r="M18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4.5138888888888893</v>
      </c>
      <c r="N18" s="21">
        <f>IF(Levels_MO_S32122[[#This Row],[Общий уровень МО]] = "высокий", Levels_MO_S32122[[#This Row],[Общая оценка МО (от 2 до 5)]], NA())</f>
        <v>4.5138888888888893</v>
      </c>
      <c r="O18" s="21" t="e">
        <f>IF(Levels_MO_S32122[[#This Row],[Общий уровень МО]] = "средний", Levels_MO_S32122[[#This Row],[Общая оценка МО (от 2 до 5)]], NA())</f>
        <v>#N/A</v>
      </c>
      <c r="P18" s="21" t="e">
        <f>IF(Levels_MO_S32122[[#This Row],[Общий уровень МО]] = "базовый", Levels_MO_S32122[[#This Row],[Общая оценка МО (от 2 до 5)]], NA())</f>
        <v>#N/A</v>
      </c>
      <c r="Q18" s="21" t="e">
        <f>IF(Levels_MO_S32122[[#This Row],[Общий уровень МО]] = "ниже базового", Levels_MO_S32122[[#This Row],[Общая оценка МО (от 2 до 5)]], NA())</f>
        <v>#N/A</v>
      </c>
      <c r="R18" s="69" t="str" cm="1">
        <f t="array" ref="R18">INDEX({"ниже базового","базовый","средний","высокий"}, ROUND(Levels_MO_S32122[[#This Row],[Общая оценка МО (от 2 до 5)]], 0) - 1)</f>
        <v>высокий</v>
      </c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</row>
    <row r="19" spans="1:31" x14ac:dyDescent="0.25">
      <c r="A19" s="3">
        <v>53</v>
      </c>
      <c r="B19" s="13">
        <f>COUNTIFS(No_Duplicates[МО], Levels_MO_S32122[[#This Row],[Муниципалитет]], No_Duplicates[Профориентация], B$1)</f>
        <v>5</v>
      </c>
      <c r="C19" s="14">
        <f>COUNTIFS(No_Duplicates[МО], Levels_MO_S32122[[#This Row],[Муниципалитет]], No_Duplicates[Профориентация], C$1)</f>
        <v>2</v>
      </c>
      <c r="D19" s="15">
        <f>COUNTIFS(No_Duplicates[МО], Levels_MO_S32122[[#This Row],[Муниципалитет]], No_Duplicates[Профориентация], D$1)</f>
        <v>1</v>
      </c>
      <c r="E19" s="16">
        <f>COUNTIFS(No_Duplicates[МО], Levels_MO_S32122[[#This Row],[Муниципалитет]], No_Duplicates[Профориентация], E$1)</f>
        <v>0</v>
      </c>
      <c r="F19" s="3" cm="1">
        <f t="array" ref="F19">ROW() - ROW(_xlfn.TAKE(Levels_MO_S32122[], 1)) + 1</f>
        <v>18</v>
      </c>
      <c r="G19" s="1" t="s">
        <v>278</v>
      </c>
      <c r="H19" s="5">
        <f>SUM(Levels_MO_S32122[[#This Row],[Высокий]:[Ниже базового]])</f>
        <v>8</v>
      </c>
      <c r="I19" s="17">
        <f>Levels_MO_S32122[[#This Row],[Высокий]] / Levels_MO_S32122[[#This Row],[Прошли]]</f>
        <v>0.625</v>
      </c>
      <c r="J19" s="18">
        <f>Levels_MO_S32122[[#This Row],[Средний]] / Levels_MO_S32122[[#This Row],[Прошли]]</f>
        <v>0.25</v>
      </c>
      <c r="K19" s="19">
        <f>Levels_MO_S32122[[#This Row],[Базовый]] / Levels_MO_S32122[[#This Row],[Прошли]]</f>
        <v>0.125</v>
      </c>
      <c r="L19" s="20">
        <f>Levels_MO_S32122[[#This Row],[Ниже базового]] / Levels_MO_S32122[[#This Row],[Прошли]]</f>
        <v>0</v>
      </c>
      <c r="M19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4.5</v>
      </c>
      <c r="N19" s="21">
        <f>IF(Levels_MO_S32122[[#This Row],[Общий уровень МО]] = "высокий", Levels_MO_S32122[[#This Row],[Общая оценка МО (от 2 до 5)]], NA())</f>
        <v>4.5</v>
      </c>
      <c r="O19" s="21" t="e">
        <f>IF(Levels_MO_S32122[[#This Row],[Общий уровень МО]] = "средний", Levels_MO_S32122[[#This Row],[Общая оценка МО (от 2 до 5)]], NA())</f>
        <v>#N/A</v>
      </c>
      <c r="P19" s="21" t="e">
        <f>IF(Levels_MO_S32122[[#This Row],[Общий уровень МО]] = "базовый", Levels_MO_S32122[[#This Row],[Общая оценка МО (от 2 до 5)]], NA())</f>
        <v>#N/A</v>
      </c>
      <c r="Q19" s="21" t="e">
        <f>IF(Levels_MO_S32122[[#This Row],[Общий уровень МО]] = "ниже базового", Levels_MO_S32122[[#This Row],[Общая оценка МО (от 2 до 5)]], NA())</f>
        <v>#N/A</v>
      </c>
      <c r="R19" s="69" t="str" cm="1">
        <f t="array" ref="R19">INDEX({"ниже базового","базовый","средний","высокий"}, ROUND(Levels_MO_S32122[[#This Row],[Общая оценка МО (от 2 до 5)]], 0) - 1)</f>
        <v>высокий</v>
      </c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</row>
    <row r="20" spans="1:31" x14ac:dyDescent="0.25">
      <c r="A20" s="3">
        <v>29</v>
      </c>
      <c r="B20" s="13">
        <f>COUNTIFS(No_Duplicates[МО], Levels_MO_S32122[[#This Row],[Муниципалитет]], No_Duplicates[Профориентация], B$1)</f>
        <v>4</v>
      </c>
      <c r="C20" s="14">
        <f>COUNTIFS(No_Duplicates[МО], Levels_MO_S32122[[#This Row],[Муниципалитет]], No_Duplicates[Профориентация], C$1)</f>
        <v>4</v>
      </c>
      <c r="D20" s="15">
        <f>COUNTIFS(No_Duplicates[МО], Levels_MO_S32122[[#This Row],[Муниципалитет]], No_Duplicates[Профориентация], D$1)</f>
        <v>0</v>
      </c>
      <c r="E20" s="16">
        <f>COUNTIFS(No_Duplicates[МО], Levels_MO_S32122[[#This Row],[Муниципалитет]], No_Duplicates[Профориентация], E$1)</f>
        <v>0</v>
      </c>
      <c r="F20" s="3" cm="1">
        <f t="array" ref="F20">ROW() - ROW(_xlfn.TAKE(Levels_MO_S32122[], 1)) + 1</f>
        <v>19</v>
      </c>
      <c r="G20" s="1" t="s">
        <v>217</v>
      </c>
      <c r="H20" s="5">
        <f>SUM(Levels_MO_S32122[[#This Row],[Высокий]:[Ниже базового]])</f>
        <v>8</v>
      </c>
      <c r="I20" s="17">
        <f>Levels_MO_S32122[[#This Row],[Высокий]] / Levels_MO_S32122[[#This Row],[Прошли]]</f>
        <v>0.5</v>
      </c>
      <c r="J20" s="18">
        <f>Levels_MO_S32122[[#This Row],[Средний]] / Levels_MO_S32122[[#This Row],[Прошли]]</f>
        <v>0.5</v>
      </c>
      <c r="K20" s="19">
        <f>Levels_MO_S32122[[#This Row],[Базовый]] / Levels_MO_S32122[[#This Row],[Прошли]]</f>
        <v>0</v>
      </c>
      <c r="L20" s="20">
        <f>Levels_MO_S32122[[#This Row],[Ниже базового]] / Levels_MO_S32122[[#This Row],[Прошли]]</f>
        <v>0</v>
      </c>
      <c r="M20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4.5</v>
      </c>
      <c r="N20" s="21">
        <f>IF(Levels_MO_S32122[[#This Row],[Общий уровень МО]] = "высокий", Levels_MO_S32122[[#This Row],[Общая оценка МО (от 2 до 5)]], NA())</f>
        <v>4.5</v>
      </c>
      <c r="O20" s="21" t="e">
        <f>IF(Levels_MO_S32122[[#This Row],[Общий уровень МО]] = "средний", Levels_MO_S32122[[#This Row],[Общая оценка МО (от 2 до 5)]], NA())</f>
        <v>#N/A</v>
      </c>
      <c r="P20" s="21" t="e">
        <f>IF(Levels_MO_S32122[[#This Row],[Общий уровень МО]] = "базовый", Levels_MO_S32122[[#This Row],[Общая оценка МО (от 2 до 5)]], NA())</f>
        <v>#N/A</v>
      </c>
      <c r="Q20" s="21" t="e">
        <f>IF(Levels_MO_S32122[[#This Row],[Общий уровень МО]] = "ниже базового", Levels_MO_S32122[[#This Row],[Общая оценка МО (от 2 до 5)]], NA())</f>
        <v>#N/A</v>
      </c>
      <c r="R20" s="69" t="str" cm="1">
        <f t="array" ref="R20">INDEX({"ниже базового","базовый","средний","высокий"}, ROUND(Levels_MO_S32122[[#This Row],[Общая оценка МО (от 2 до 5)]], 0) - 1)</f>
        <v>высокий</v>
      </c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</row>
    <row r="21" spans="1:31" x14ac:dyDescent="0.25">
      <c r="A21" s="3">
        <v>18</v>
      </c>
      <c r="B21" s="13">
        <f>COUNTIFS(No_Duplicates[МО], Levels_MO_S32122[[#This Row],[Муниципалитет]], No_Duplicates[Профориентация], B$1)</f>
        <v>10</v>
      </c>
      <c r="C21" s="14">
        <f>COUNTIFS(No_Duplicates[МО], Levels_MO_S32122[[#This Row],[Муниципалитет]], No_Duplicates[Профориентация], C$1)</f>
        <v>8</v>
      </c>
      <c r="D21" s="15">
        <f>COUNTIFS(No_Duplicates[МО], Levels_MO_S32122[[#This Row],[Муниципалитет]], No_Duplicates[Профориентация], D$1)</f>
        <v>1</v>
      </c>
      <c r="E21" s="16">
        <f>COUNTIFS(No_Duplicates[МО], Levels_MO_S32122[[#This Row],[Муниципалитет]], No_Duplicates[Профориентация], E$1)</f>
        <v>0</v>
      </c>
      <c r="F21" s="3" cm="1">
        <f t="array" ref="F21">ROW() - ROW(_xlfn.TAKE(Levels_MO_S32122[], 1)) + 1</f>
        <v>20</v>
      </c>
      <c r="G21" s="1" t="s">
        <v>413</v>
      </c>
      <c r="H21" s="5">
        <f>SUM(Levels_MO_S32122[[#This Row],[Высокий]:[Ниже базового]])</f>
        <v>19</v>
      </c>
      <c r="I21" s="17">
        <f>Levels_MO_S32122[[#This Row],[Высокий]] / Levels_MO_S32122[[#This Row],[Прошли]]</f>
        <v>0.52631578947368418</v>
      </c>
      <c r="J21" s="18">
        <f>Levels_MO_S32122[[#This Row],[Средний]] / Levels_MO_S32122[[#This Row],[Прошли]]</f>
        <v>0.42105263157894735</v>
      </c>
      <c r="K21" s="19">
        <f>Levels_MO_S32122[[#This Row],[Базовый]] / Levels_MO_S32122[[#This Row],[Прошли]]</f>
        <v>5.2631578947368418E-2</v>
      </c>
      <c r="L21" s="20">
        <f>Levels_MO_S32122[[#This Row],[Ниже базового]] / Levels_MO_S32122[[#This Row],[Прошли]]</f>
        <v>0</v>
      </c>
      <c r="M21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4.4736842105263159</v>
      </c>
      <c r="N21" s="21" t="e">
        <f>IF(Levels_MO_S32122[[#This Row],[Общий уровень МО]] = "высокий", Levels_MO_S32122[[#This Row],[Общая оценка МО (от 2 до 5)]], NA())</f>
        <v>#N/A</v>
      </c>
      <c r="O21" s="21">
        <f>IF(Levels_MO_S32122[[#This Row],[Общий уровень МО]] = "средний", Levels_MO_S32122[[#This Row],[Общая оценка МО (от 2 до 5)]], NA())</f>
        <v>4.4736842105263159</v>
      </c>
      <c r="P21" s="21" t="e">
        <f>IF(Levels_MO_S32122[[#This Row],[Общий уровень МО]] = "базовый", Levels_MO_S32122[[#This Row],[Общая оценка МО (от 2 до 5)]], NA())</f>
        <v>#N/A</v>
      </c>
      <c r="Q21" s="21" t="e">
        <f>IF(Levels_MO_S32122[[#This Row],[Общий уровень МО]] = "ниже базового", Levels_MO_S32122[[#This Row],[Общая оценка МО (от 2 до 5)]], NA())</f>
        <v>#N/A</v>
      </c>
      <c r="R21" s="69" t="str" cm="1">
        <f t="array" ref="R21">INDEX({"ниже базового","базовый","средний","высокий"}, ROUND(Levels_MO_S32122[[#This Row],[Общая оценка МО (от 2 до 5)]], 0) - 1)</f>
        <v>средний</v>
      </c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</row>
    <row r="22" spans="1:31" x14ac:dyDescent="0.25">
      <c r="A22" s="3">
        <v>37</v>
      </c>
      <c r="B22" s="13">
        <f>COUNTIFS(No_Duplicates[МО], Levels_MO_S32122[[#This Row],[Муниципалитет]], No_Duplicates[Профориентация], B$1)</f>
        <v>10</v>
      </c>
      <c r="C22" s="14">
        <f>COUNTIFS(No_Duplicates[МО], Levels_MO_S32122[[#This Row],[Муниципалитет]], No_Duplicates[Профориентация], C$1)</f>
        <v>12</v>
      </c>
      <c r="D22" s="15">
        <f>COUNTIFS(No_Duplicates[МО], Levels_MO_S32122[[#This Row],[Муниципалитет]], No_Duplicates[Профориентация], D$1)</f>
        <v>0</v>
      </c>
      <c r="E22" s="16">
        <f>COUNTIFS(No_Duplicates[МО], Levels_MO_S32122[[#This Row],[Муниципалитет]], No_Duplicates[Профориентация], E$1)</f>
        <v>0</v>
      </c>
      <c r="F22" s="3" cm="1">
        <f t="array" ref="F22">ROW() - ROW(_xlfn.TAKE(Levels_MO_S32122[], 1)) + 1</f>
        <v>21</v>
      </c>
      <c r="G22" s="1" t="s">
        <v>1337</v>
      </c>
      <c r="H22" s="5">
        <f>SUM(Levels_MO_S32122[[#This Row],[Высокий]:[Ниже базового]])</f>
        <v>22</v>
      </c>
      <c r="I22" s="17">
        <f>Levels_MO_S32122[[#This Row],[Высокий]] / Levels_MO_S32122[[#This Row],[Прошли]]</f>
        <v>0.45454545454545453</v>
      </c>
      <c r="J22" s="18">
        <f>Levels_MO_S32122[[#This Row],[Средний]] / Levels_MO_S32122[[#This Row],[Прошли]]</f>
        <v>0.54545454545454541</v>
      </c>
      <c r="K22" s="19">
        <f>Levels_MO_S32122[[#This Row],[Базовый]] / Levels_MO_S32122[[#This Row],[Прошли]]</f>
        <v>0</v>
      </c>
      <c r="L22" s="20">
        <f>Levels_MO_S32122[[#This Row],[Ниже базового]] / Levels_MO_S32122[[#This Row],[Прошли]]</f>
        <v>0</v>
      </c>
      <c r="M22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4.4545454545454541</v>
      </c>
      <c r="N22" s="21" t="e">
        <f>IF(Levels_MO_S32122[[#This Row],[Общий уровень МО]] = "высокий", Levels_MO_S32122[[#This Row],[Общая оценка МО (от 2 до 5)]], NA())</f>
        <v>#N/A</v>
      </c>
      <c r="O22" s="21">
        <f>IF(Levels_MO_S32122[[#This Row],[Общий уровень МО]] = "средний", Levels_MO_S32122[[#This Row],[Общая оценка МО (от 2 до 5)]], NA())</f>
        <v>4.4545454545454541</v>
      </c>
      <c r="P22" s="21" t="e">
        <f>IF(Levels_MO_S32122[[#This Row],[Общий уровень МО]] = "базовый", Levels_MO_S32122[[#This Row],[Общая оценка МО (от 2 до 5)]], NA())</f>
        <v>#N/A</v>
      </c>
      <c r="Q22" s="21" t="e">
        <f>IF(Levels_MO_S32122[[#This Row],[Общий уровень МО]] = "ниже базового", Levels_MO_S32122[[#This Row],[Общая оценка МО (от 2 до 5)]], NA())</f>
        <v>#N/A</v>
      </c>
      <c r="R22" s="69" t="str" cm="1">
        <f t="array" ref="R22">INDEX({"ниже базового","базовый","средний","высокий"}, ROUND(Levels_MO_S32122[[#This Row],[Общая оценка МО (от 2 до 5)]], 0) - 1)</f>
        <v>средний</v>
      </c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</row>
    <row r="23" spans="1:31" x14ac:dyDescent="0.25">
      <c r="A23" s="3">
        <v>16</v>
      </c>
      <c r="B23" s="13">
        <f>COUNTIFS(No_Duplicates[МО], Levels_MO_S32122[[#This Row],[Муниципалитет]], No_Duplicates[Профориентация], B$1)</f>
        <v>8</v>
      </c>
      <c r="C23" s="14">
        <f>COUNTIFS(No_Duplicates[МО], Levels_MO_S32122[[#This Row],[Муниципалитет]], No_Duplicates[Профориентация], C$1)</f>
        <v>10</v>
      </c>
      <c r="D23" s="15">
        <f>COUNTIFS(No_Duplicates[МО], Levels_MO_S32122[[#This Row],[Муниципалитет]], No_Duplicates[Профориентация], D$1)</f>
        <v>0</v>
      </c>
      <c r="E23" s="16">
        <f>COUNTIFS(No_Duplicates[МО], Levels_MO_S32122[[#This Row],[Муниципалитет]], No_Duplicates[Профориентация], E$1)</f>
        <v>0</v>
      </c>
      <c r="F23" s="3" cm="1">
        <f t="array" ref="F23">ROW() - ROW(_xlfn.TAKE(Levels_MO_S32122[], 1)) + 1</f>
        <v>22</v>
      </c>
      <c r="G23" s="1" t="s">
        <v>1074</v>
      </c>
      <c r="H23" s="5">
        <f>SUM(Levels_MO_S32122[[#This Row],[Высокий]:[Ниже базового]])</f>
        <v>18</v>
      </c>
      <c r="I23" s="17">
        <f>Levels_MO_S32122[[#This Row],[Высокий]] / Levels_MO_S32122[[#This Row],[Прошли]]</f>
        <v>0.44444444444444442</v>
      </c>
      <c r="J23" s="18">
        <f>Levels_MO_S32122[[#This Row],[Средний]] / Levels_MO_S32122[[#This Row],[Прошли]]</f>
        <v>0.55555555555555558</v>
      </c>
      <c r="K23" s="19">
        <f>Levels_MO_S32122[[#This Row],[Базовый]] / Levels_MO_S32122[[#This Row],[Прошли]]</f>
        <v>0</v>
      </c>
      <c r="L23" s="20">
        <f>Levels_MO_S32122[[#This Row],[Ниже базового]] / Levels_MO_S32122[[#This Row],[Прошли]]</f>
        <v>0</v>
      </c>
      <c r="M23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4.4444444444444446</v>
      </c>
      <c r="N23" s="21" t="e">
        <f>IF(Levels_MO_S32122[[#This Row],[Общий уровень МО]] = "высокий", Levels_MO_S32122[[#This Row],[Общая оценка МО (от 2 до 5)]], NA())</f>
        <v>#N/A</v>
      </c>
      <c r="O23" s="21">
        <f>IF(Levels_MO_S32122[[#This Row],[Общий уровень МО]] = "средний", Levels_MO_S32122[[#This Row],[Общая оценка МО (от 2 до 5)]], NA())</f>
        <v>4.4444444444444446</v>
      </c>
      <c r="P23" s="21" t="e">
        <f>IF(Levels_MO_S32122[[#This Row],[Общий уровень МО]] = "базовый", Levels_MO_S32122[[#This Row],[Общая оценка МО (от 2 до 5)]], NA())</f>
        <v>#N/A</v>
      </c>
      <c r="Q23" s="21" t="e">
        <f>IF(Levels_MO_S32122[[#This Row],[Общий уровень МО]] = "ниже базового", Levels_MO_S32122[[#This Row],[Общая оценка МО (от 2 до 5)]], NA())</f>
        <v>#N/A</v>
      </c>
      <c r="R23" s="69" t="str" cm="1">
        <f t="array" ref="R23">INDEX({"ниже базового","базовый","средний","высокий"}, ROUND(Levels_MO_S32122[[#This Row],[Общая оценка МО (от 2 до 5)]], 0) - 1)</f>
        <v>средний</v>
      </c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</row>
    <row r="24" spans="1:31" x14ac:dyDescent="0.25">
      <c r="A24" s="3">
        <v>54</v>
      </c>
      <c r="B24" s="13">
        <f>COUNTIFS(No_Duplicates[МО], Levels_MO_S32122[[#This Row],[Муниципалитет]], No_Duplicates[Профориентация], B$1)</f>
        <v>17</v>
      </c>
      <c r="C24" s="14">
        <f>COUNTIFS(No_Duplicates[МО], Levels_MO_S32122[[#This Row],[Муниципалитет]], No_Duplicates[Профориентация], C$1)</f>
        <v>18</v>
      </c>
      <c r="D24" s="15">
        <f>COUNTIFS(No_Duplicates[МО], Levels_MO_S32122[[#This Row],[Муниципалитет]], No_Duplicates[Профориентация], D$1)</f>
        <v>1</v>
      </c>
      <c r="E24" s="16">
        <f>COUNTIFS(No_Duplicates[МО], Levels_MO_S32122[[#This Row],[Муниципалитет]], No_Duplicates[Профориентация], E$1)</f>
        <v>0</v>
      </c>
      <c r="F24" s="3" cm="1">
        <f t="array" ref="F24">ROW() - ROW(_xlfn.TAKE(Levels_MO_S32122[], 1)) + 1</f>
        <v>23</v>
      </c>
      <c r="G24" s="1" t="s">
        <v>168</v>
      </c>
      <c r="H24" s="5">
        <f>SUM(Levels_MO_S32122[[#This Row],[Высокий]:[Ниже базового]])</f>
        <v>36</v>
      </c>
      <c r="I24" s="17">
        <f>Levels_MO_S32122[[#This Row],[Высокий]] / Levels_MO_S32122[[#This Row],[Прошли]]</f>
        <v>0.47222222222222221</v>
      </c>
      <c r="J24" s="18">
        <f>Levels_MO_S32122[[#This Row],[Средний]] / Levels_MO_S32122[[#This Row],[Прошли]]</f>
        <v>0.5</v>
      </c>
      <c r="K24" s="19">
        <f>Levels_MO_S32122[[#This Row],[Базовый]] / Levels_MO_S32122[[#This Row],[Прошли]]</f>
        <v>2.7777777777777776E-2</v>
      </c>
      <c r="L24" s="20">
        <f>Levels_MO_S32122[[#This Row],[Ниже базового]] / Levels_MO_S32122[[#This Row],[Прошли]]</f>
        <v>0</v>
      </c>
      <c r="M24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4.4444444444444446</v>
      </c>
      <c r="N24" s="21" t="e">
        <f>IF(Levels_MO_S32122[[#This Row],[Общий уровень МО]] = "высокий", Levels_MO_S32122[[#This Row],[Общая оценка МО (от 2 до 5)]], NA())</f>
        <v>#N/A</v>
      </c>
      <c r="O24" s="21">
        <f>IF(Levels_MO_S32122[[#This Row],[Общий уровень МО]] = "средний", Levels_MO_S32122[[#This Row],[Общая оценка МО (от 2 до 5)]], NA())</f>
        <v>4.4444444444444446</v>
      </c>
      <c r="P24" s="21" t="e">
        <f>IF(Levels_MO_S32122[[#This Row],[Общий уровень МО]] = "базовый", Levels_MO_S32122[[#This Row],[Общая оценка МО (от 2 до 5)]], NA())</f>
        <v>#N/A</v>
      </c>
      <c r="Q24" s="21" t="e">
        <f>IF(Levels_MO_S32122[[#This Row],[Общий уровень МО]] = "ниже базового", Levels_MO_S32122[[#This Row],[Общая оценка МО (от 2 до 5)]], NA())</f>
        <v>#N/A</v>
      </c>
      <c r="R24" s="69" t="str" cm="1">
        <f t="array" ref="R24">INDEX({"ниже базового","базовый","средний","высокий"}, ROUND(Levels_MO_S32122[[#This Row],[Общая оценка МО (от 2 до 5)]], 0) - 1)</f>
        <v>средний</v>
      </c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</row>
    <row r="25" spans="1:31" x14ac:dyDescent="0.25">
      <c r="A25" s="3">
        <v>35</v>
      </c>
      <c r="B25" s="13">
        <f>COUNTIFS(No_Duplicates[МО], Levels_MO_S32122[[#This Row],[Муниципалитет]], No_Duplicates[Профориентация], B$1)</f>
        <v>7</v>
      </c>
      <c r="C25" s="14">
        <f>COUNTIFS(No_Duplicates[МО], Levels_MO_S32122[[#This Row],[Муниципалитет]], No_Duplicates[Профориентация], C$1)</f>
        <v>6</v>
      </c>
      <c r="D25" s="15">
        <f>COUNTIFS(No_Duplicates[МО], Levels_MO_S32122[[#This Row],[Муниципалитет]], No_Duplicates[Профориентация], D$1)</f>
        <v>1</v>
      </c>
      <c r="E25" s="16">
        <f>COUNTIFS(No_Duplicates[МО], Levels_MO_S32122[[#This Row],[Муниципалитет]], No_Duplicates[Профориентация], E$1)</f>
        <v>0</v>
      </c>
      <c r="F25" s="3" cm="1">
        <f t="array" ref="F25">ROW() - ROW(_xlfn.TAKE(Levels_MO_S32122[], 1)) + 1</f>
        <v>24</v>
      </c>
      <c r="G25" s="1" t="s">
        <v>730</v>
      </c>
      <c r="H25" s="5">
        <f>SUM(Levels_MO_S32122[[#This Row],[Высокий]:[Ниже базового]])</f>
        <v>14</v>
      </c>
      <c r="I25" s="17">
        <f>Levels_MO_S32122[[#This Row],[Высокий]] / Levels_MO_S32122[[#This Row],[Прошли]]</f>
        <v>0.5</v>
      </c>
      <c r="J25" s="18">
        <f>Levels_MO_S32122[[#This Row],[Средний]] / Levels_MO_S32122[[#This Row],[Прошли]]</f>
        <v>0.42857142857142855</v>
      </c>
      <c r="K25" s="19">
        <f>Levels_MO_S32122[[#This Row],[Базовый]] / Levels_MO_S32122[[#This Row],[Прошли]]</f>
        <v>7.1428571428571425E-2</v>
      </c>
      <c r="L25" s="20">
        <f>Levels_MO_S32122[[#This Row],[Ниже базового]] / Levels_MO_S32122[[#This Row],[Прошли]]</f>
        <v>0</v>
      </c>
      <c r="M25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4.4285714285714288</v>
      </c>
      <c r="N25" s="21" t="e">
        <f>IF(Levels_MO_S32122[[#This Row],[Общий уровень МО]] = "высокий", Levels_MO_S32122[[#This Row],[Общая оценка МО (от 2 до 5)]], NA())</f>
        <v>#N/A</v>
      </c>
      <c r="O25" s="21">
        <f>IF(Levels_MO_S32122[[#This Row],[Общий уровень МО]] = "средний", Levels_MO_S32122[[#This Row],[Общая оценка МО (от 2 до 5)]], NA())</f>
        <v>4.4285714285714288</v>
      </c>
      <c r="P25" s="21" t="e">
        <f>IF(Levels_MO_S32122[[#This Row],[Общий уровень МО]] = "базовый", Levels_MO_S32122[[#This Row],[Общая оценка МО (от 2 до 5)]], NA())</f>
        <v>#N/A</v>
      </c>
      <c r="Q25" s="21" t="e">
        <f>IF(Levels_MO_S32122[[#This Row],[Общий уровень МО]] = "ниже базового", Levels_MO_S32122[[#This Row],[Общая оценка МО (от 2 до 5)]], NA())</f>
        <v>#N/A</v>
      </c>
      <c r="R25" s="69" t="str" cm="1">
        <f t="array" ref="R25">INDEX({"ниже базового","базовый","средний","высокий"}, ROUND(Levels_MO_S32122[[#This Row],[Общая оценка МО (от 2 до 5)]], 0) - 1)</f>
        <v>средний</v>
      </c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</row>
    <row r="26" spans="1:31" x14ac:dyDescent="0.25">
      <c r="A26" s="3">
        <v>15</v>
      </c>
      <c r="B26" s="13">
        <f>COUNTIFS(No_Duplicates[МО], Levels_MO_S32122[[#This Row],[Муниципалитет]], No_Duplicates[Профориентация], B$1)</f>
        <v>11</v>
      </c>
      <c r="C26" s="14">
        <f>COUNTIFS(No_Duplicates[МО], Levels_MO_S32122[[#This Row],[Муниципалитет]], No_Duplicates[Профориентация], C$1)</f>
        <v>12</v>
      </c>
      <c r="D26" s="15">
        <f>COUNTIFS(No_Duplicates[МО], Levels_MO_S32122[[#This Row],[Муниципалитет]], No_Duplicates[Профориентация], D$1)</f>
        <v>1</v>
      </c>
      <c r="E26" s="16">
        <f>COUNTIFS(No_Duplicates[МО], Levels_MO_S32122[[#This Row],[Муниципалитет]], No_Duplicates[Профориентация], E$1)</f>
        <v>0</v>
      </c>
      <c r="F26" s="3" cm="1">
        <f t="array" ref="F26">ROW() - ROW(_xlfn.TAKE(Levels_MO_S32122[], 1)) + 1</f>
        <v>25</v>
      </c>
      <c r="G26" s="1" t="s">
        <v>226</v>
      </c>
      <c r="H26" s="5">
        <f>SUM(Levels_MO_S32122[[#This Row],[Высокий]:[Ниже базового]])</f>
        <v>24</v>
      </c>
      <c r="I26" s="17">
        <f>Levels_MO_S32122[[#This Row],[Высокий]] / Levels_MO_S32122[[#This Row],[Прошли]]</f>
        <v>0.45833333333333331</v>
      </c>
      <c r="J26" s="18">
        <f>Levels_MO_S32122[[#This Row],[Средний]] / Levels_MO_S32122[[#This Row],[Прошли]]</f>
        <v>0.5</v>
      </c>
      <c r="K26" s="19">
        <f>Levels_MO_S32122[[#This Row],[Базовый]] / Levels_MO_S32122[[#This Row],[Прошли]]</f>
        <v>4.1666666666666664E-2</v>
      </c>
      <c r="L26" s="20">
        <f>Levels_MO_S32122[[#This Row],[Ниже базового]] / Levels_MO_S32122[[#This Row],[Прошли]]</f>
        <v>0</v>
      </c>
      <c r="M26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4.416666666666667</v>
      </c>
      <c r="N26" s="21" t="e">
        <f>IF(Levels_MO_S32122[[#This Row],[Общий уровень МО]] = "высокий", Levels_MO_S32122[[#This Row],[Общая оценка МО (от 2 до 5)]], NA())</f>
        <v>#N/A</v>
      </c>
      <c r="O26" s="21">
        <f>IF(Levels_MO_S32122[[#This Row],[Общий уровень МО]] = "средний", Levels_MO_S32122[[#This Row],[Общая оценка МО (от 2 до 5)]], NA())</f>
        <v>4.416666666666667</v>
      </c>
      <c r="P26" s="21" t="e">
        <f>IF(Levels_MO_S32122[[#This Row],[Общий уровень МО]] = "базовый", Levels_MO_S32122[[#This Row],[Общая оценка МО (от 2 до 5)]], NA())</f>
        <v>#N/A</v>
      </c>
      <c r="Q26" s="21" t="e">
        <f>IF(Levels_MO_S32122[[#This Row],[Общий уровень МО]] = "ниже базового", Levels_MO_S32122[[#This Row],[Общая оценка МО (от 2 до 5)]], NA())</f>
        <v>#N/A</v>
      </c>
      <c r="R26" s="69" t="str" cm="1">
        <f t="array" ref="R26">INDEX({"ниже базового","базовый","средний","высокий"}, ROUND(Levels_MO_S32122[[#This Row],[Общая оценка МО (от 2 до 5)]], 0) - 1)</f>
        <v>средний</v>
      </c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</row>
    <row r="27" spans="1:31" x14ac:dyDescent="0.25">
      <c r="A27" s="3">
        <v>28</v>
      </c>
      <c r="B27" s="13">
        <f>COUNTIFS(No_Duplicates[МО], Levels_MO_S32122[[#This Row],[Муниципалитет]], No_Duplicates[Профориентация], B$1)</f>
        <v>4</v>
      </c>
      <c r="C27" s="14">
        <f>COUNTIFS(No_Duplicates[МО], Levels_MO_S32122[[#This Row],[Муниципалитет]], No_Duplicates[Профориентация], C$1)</f>
        <v>6</v>
      </c>
      <c r="D27" s="15">
        <f>COUNTIFS(No_Duplicates[МО], Levels_MO_S32122[[#This Row],[Муниципалитет]], No_Duplicates[Профориентация], D$1)</f>
        <v>0</v>
      </c>
      <c r="E27" s="16">
        <f>COUNTIFS(No_Duplicates[МО], Levels_MO_S32122[[#This Row],[Муниципалитет]], No_Duplicates[Профориентация], E$1)</f>
        <v>0</v>
      </c>
      <c r="F27" s="3" cm="1">
        <f t="array" ref="F27">ROW() - ROW(_xlfn.TAKE(Levels_MO_S32122[], 1)) + 1</f>
        <v>26</v>
      </c>
      <c r="G27" s="1" t="s">
        <v>551</v>
      </c>
      <c r="H27" s="5">
        <f>SUM(Levels_MO_S32122[[#This Row],[Высокий]:[Ниже базового]])</f>
        <v>10</v>
      </c>
      <c r="I27" s="17">
        <f>Levels_MO_S32122[[#This Row],[Высокий]] / Levels_MO_S32122[[#This Row],[Прошли]]</f>
        <v>0.4</v>
      </c>
      <c r="J27" s="18">
        <f>Levels_MO_S32122[[#This Row],[Средний]] / Levels_MO_S32122[[#This Row],[Прошли]]</f>
        <v>0.6</v>
      </c>
      <c r="K27" s="19">
        <f>Levels_MO_S32122[[#This Row],[Базовый]] / Levels_MO_S32122[[#This Row],[Прошли]]</f>
        <v>0</v>
      </c>
      <c r="L27" s="20">
        <f>Levels_MO_S32122[[#This Row],[Ниже базового]] / Levels_MO_S32122[[#This Row],[Прошли]]</f>
        <v>0</v>
      </c>
      <c r="M27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4.4000000000000004</v>
      </c>
      <c r="N27" s="21" t="e">
        <f>IF(Levels_MO_S32122[[#This Row],[Общий уровень МО]] = "высокий", Levels_MO_S32122[[#This Row],[Общая оценка МО (от 2 до 5)]], NA())</f>
        <v>#N/A</v>
      </c>
      <c r="O27" s="21">
        <f>IF(Levels_MO_S32122[[#This Row],[Общий уровень МО]] = "средний", Levels_MO_S32122[[#This Row],[Общая оценка МО (от 2 до 5)]], NA())</f>
        <v>4.4000000000000004</v>
      </c>
      <c r="P27" s="21" t="e">
        <f>IF(Levels_MO_S32122[[#This Row],[Общий уровень МО]] = "базовый", Levels_MO_S32122[[#This Row],[Общая оценка МО (от 2 до 5)]], NA())</f>
        <v>#N/A</v>
      </c>
      <c r="Q27" s="21" t="e">
        <f>IF(Levels_MO_S32122[[#This Row],[Общий уровень МО]] = "ниже базового", Levels_MO_S32122[[#This Row],[Общая оценка МО (от 2 до 5)]], NA())</f>
        <v>#N/A</v>
      </c>
      <c r="R27" s="69" t="str" cm="1">
        <f t="array" ref="R27">INDEX({"ниже базового","базовый","средний","высокий"}, ROUND(Levels_MO_S32122[[#This Row],[Общая оценка МО (от 2 до 5)]], 0) - 1)</f>
        <v>средний</v>
      </c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</row>
    <row r="28" spans="1:31" x14ac:dyDescent="0.25">
      <c r="A28" s="3">
        <v>3</v>
      </c>
      <c r="B28" s="13">
        <f>COUNTIFS(No_Duplicates[МО], Levels_MO_S32122[[#This Row],[Муниципалитет]], No_Duplicates[Профориентация], B$1)</f>
        <v>9</v>
      </c>
      <c r="C28" s="14">
        <f>COUNTIFS(No_Duplicates[МО], Levels_MO_S32122[[#This Row],[Муниципалитет]], No_Duplicates[Профориентация], C$1)</f>
        <v>8</v>
      </c>
      <c r="D28" s="15">
        <f>COUNTIFS(No_Duplicates[МО], Levels_MO_S32122[[#This Row],[Муниципалитет]], No_Duplicates[Профориентация], D$1)</f>
        <v>0</v>
      </c>
      <c r="E28" s="16">
        <f>COUNTIFS(No_Duplicates[МО], Levels_MO_S32122[[#This Row],[Муниципалитет]], No_Duplicates[Профориентация], E$1)</f>
        <v>1</v>
      </c>
      <c r="F28" s="3" cm="1">
        <f t="array" ref="F28">ROW() - ROW(_xlfn.TAKE(Levels_MO_S32122[], 1)) + 1</f>
        <v>27</v>
      </c>
      <c r="G28" s="1" t="s">
        <v>89</v>
      </c>
      <c r="H28" s="5">
        <f>SUM(Levels_MO_S32122[[#This Row],[Высокий]:[Ниже базового]])</f>
        <v>18</v>
      </c>
      <c r="I28" s="17">
        <f>Levels_MO_S32122[[#This Row],[Высокий]] / Levels_MO_S32122[[#This Row],[Прошли]]</f>
        <v>0.5</v>
      </c>
      <c r="J28" s="18">
        <f>Levels_MO_S32122[[#This Row],[Средний]] / Levels_MO_S32122[[#This Row],[Прошли]]</f>
        <v>0.44444444444444442</v>
      </c>
      <c r="K28" s="19">
        <f>Levels_MO_S32122[[#This Row],[Базовый]] / Levels_MO_S32122[[#This Row],[Прошли]]</f>
        <v>0</v>
      </c>
      <c r="L28" s="20">
        <f>Levels_MO_S32122[[#This Row],[Ниже базового]] / Levels_MO_S32122[[#This Row],[Прошли]]</f>
        <v>5.5555555555555552E-2</v>
      </c>
      <c r="M28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4.3888888888888893</v>
      </c>
      <c r="N28" s="21" t="e">
        <f>IF(Levels_MO_S32122[[#This Row],[Общий уровень МО]] = "высокий", Levels_MO_S32122[[#This Row],[Общая оценка МО (от 2 до 5)]], NA())</f>
        <v>#N/A</v>
      </c>
      <c r="O28" s="21">
        <f>IF(Levels_MO_S32122[[#This Row],[Общий уровень МО]] = "средний", Levels_MO_S32122[[#This Row],[Общая оценка МО (от 2 до 5)]], NA())</f>
        <v>4.3888888888888893</v>
      </c>
      <c r="P28" s="21" t="e">
        <f>IF(Levels_MO_S32122[[#This Row],[Общий уровень МО]] = "базовый", Levels_MO_S32122[[#This Row],[Общая оценка МО (от 2 до 5)]], NA())</f>
        <v>#N/A</v>
      </c>
      <c r="Q28" s="21" t="e">
        <f>IF(Levels_MO_S32122[[#This Row],[Общий уровень МО]] = "ниже базового", Levels_MO_S32122[[#This Row],[Общая оценка МО (от 2 до 5)]], NA())</f>
        <v>#N/A</v>
      </c>
      <c r="R28" s="69" t="str" cm="1">
        <f t="array" ref="R28">INDEX({"ниже базового","базовый","средний","высокий"}, ROUND(Levels_MO_S32122[[#This Row],[Общая оценка МО (от 2 до 5)]], 0) - 1)</f>
        <v>средний</v>
      </c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</row>
    <row r="29" spans="1:31" x14ac:dyDescent="0.25">
      <c r="A29" s="3">
        <v>45</v>
      </c>
      <c r="B29" s="13">
        <f>COUNTIFS(No_Duplicates[МО], Levels_MO_S32122[[#This Row],[Муниципалитет]], No_Duplicates[Профориентация], B$1)</f>
        <v>10</v>
      </c>
      <c r="C29" s="14">
        <f>COUNTIFS(No_Duplicates[МО], Levels_MO_S32122[[#This Row],[Муниципалитет]], No_Duplicates[Профориентация], C$1)</f>
        <v>18</v>
      </c>
      <c r="D29" s="15">
        <f>COUNTIFS(No_Duplicates[МО], Levels_MO_S32122[[#This Row],[Муниципалитет]], No_Duplicates[Профориентация], D$1)</f>
        <v>0</v>
      </c>
      <c r="E29" s="16">
        <f>COUNTIFS(No_Duplicates[МО], Levels_MO_S32122[[#This Row],[Муниципалитет]], No_Duplicates[Профориентация], E$1)</f>
        <v>0</v>
      </c>
      <c r="F29" s="3" cm="1">
        <f t="array" ref="F29">ROW() - ROW(_xlfn.TAKE(Levels_MO_S32122[], 1)) + 1</f>
        <v>28</v>
      </c>
      <c r="G29" s="1" t="s">
        <v>612</v>
      </c>
      <c r="H29" s="5">
        <f>SUM(Levels_MO_S32122[[#This Row],[Высокий]:[Ниже базового]])</f>
        <v>28</v>
      </c>
      <c r="I29" s="17">
        <f>Levels_MO_S32122[[#This Row],[Высокий]] / Levels_MO_S32122[[#This Row],[Прошли]]</f>
        <v>0.35714285714285715</v>
      </c>
      <c r="J29" s="18">
        <f>Levels_MO_S32122[[#This Row],[Средний]] / Levels_MO_S32122[[#This Row],[Прошли]]</f>
        <v>0.6428571428571429</v>
      </c>
      <c r="K29" s="19">
        <f>Levels_MO_S32122[[#This Row],[Базовый]] / Levels_MO_S32122[[#This Row],[Прошли]]</f>
        <v>0</v>
      </c>
      <c r="L29" s="20">
        <f>Levels_MO_S32122[[#This Row],[Ниже базового]] / Levels_MO_S32122[[#This Row],[Прошли]]</f>
        <v>0</v>
      </c>
      <c r="M29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4.3571428571428568</v>
      </c>
      <c r="N29" s="21" t="e">
        <f>IF(Levels_MO_S32122[[#This Row],[Общий уровень МО]] = "высокий", Levels_MO_S32122[[#This Row],[Общая оценка МО (от 2 до 5)]], NA())</f>
        <v>#N/A</v>
      </c>
      <c r="O29" s="21">
        <f>IF(Levels_MO_S32122[[#This Row],[Общий уровень МО]] = "средний", Levels_MO_S32122[[#This Row],[Общая оценка МО (от 2 до 5)]], NA())</f>
        <v>4.3571428571428568</v>
      </c>
      <c r="P29" s="21" t="e">
        <f>IF(Levels_MO_S32122[[#This Row],[Общий уровень МО]] = "базовый", Levels_MO_S32122[[#This Row],[Общая оценка МО (от 2 до 5)]], NA())</f>
        <v>#N/A</v>
      </c>
      <c r="Q29" s="21" t="e">
        <f>IF(Levels_MO_S32122[[#This Row],[Общий уровень МО]] = "ниже базового", Levels_MO_S32122[[#This Row],[Общая оценка МО (от 2 до 5)]], NA())</f>
        <v>#N/A</v>
      </c>
      <c r="R29" s="69" t="str" cm="1">
        <f t="array" ref="R29">INDEX({"ниже базового","базовый","средний","высокий"}, ROUND(Levels_MO_S32122[[#This Row],[Общая оценка МО (от 2 до 5)]], 0) - 1)</f>
        <v>средний</v>
      </c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</row>
    <row r="30" spans="1:31" x14ac:dyDescent="0.25">
      <c r="A30" s="3">
        <v>32</v>
      </c>
      <c r="B30" s="13">
        <f>COUNTIFS(No_Duplicates[МО], Levels_MO_S32122[[#This Row],[Муниципалитет]], No_Duplicates[Профориентация], B$1)</f>
        <v>12</v>
      </c>
      <c r="C30" s="14">
        <f>COUNTIFS(No_Duplicates[МО], Levels_MO_S32122[[#This Row],[Муниципалитет]], No_Duplicates[Профориентация], C$1)</f>
        <v>12</v>
      </c>
      <c r="D30" s="15">
        <f>COUNTIFS(No_Duplicates[МО], Levels_MO_S32122[[#This Row],[Муниципалитет]], No_Duplicates[Профориентация], D$1)</f>
        <v>1</v>
      </c>
      <c r="E30" s="16">
        <f>COUNTIFS(No_Duplicates[МО], Levels_MO_S32122[[#This Row],[Муниципалитет]], No_Duplicates[Профориентация], E$1)</f>
        <v>1</v>
      </c>
      <c r="F30" s="3" cm="1">
        <f t="array" ref="F30">ROW() - ROW(_xlfn.TAKE(Levels_MO_S32122[], 1)) + 1</f>
        <v>29</v>
      </c>
      <c r="G30" s="1" t="s">
        <v>433</v>
      </c>
      <c r="H30" s="5">
        <f>SUM(Levels_MO_S32122[[#This Row],[Высокий]:[Ниже базового]])</f>
        <v>26</v>
      </c>
      <c r="I30" s="17">
        <f>Levels_MO_S32122[[#This Row],[Высокий]] / Levels_MO_S32122[[#This Row],[Прошли]]</f>
        <v>0.46153846153846156</v>
      </c>
      <c r="J30" s="18">
        <f>Levels_MO_S32122[[#This Row],[Средний]] / Levels_MO_S32122[[#This Row],[Прошли]]</f>
        <v>0.46153846153846156</v>
      </c>
      <c r="K30" s="19">
        <f>Levels_MO_S32122[[#This Row],[Базовый]] / Levels_MO_S32122[[#This Row],[Прошли]]</f>
        <v>3.8461538461538464E-2</v>
      </c>
      <c r="L30" s="20">
        <f>Levels_MO_S32122[[#This Row],[Ниже базового]] / Levels_MO_S32122[[#This Row],[Прошли]]</f>
        <v>3.8461538461538464E-2</v>
      </c>
      <c r="M30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4.3461538461538458</v>
      </c>
      <c r="N30" s="21" t="e">
        <f>IF(Levels_MO_S32122[[#This Row],[Общий уровень МО]] = "высокий", Levels_MO_S32122[[#This Row],[Общая оценка МО (от 2 до 5)]], NA())</f>
        <v>#N/A</v>
      </c>
      <c r="O30" s="21">
        <f>IF(Levels_MO_S32122[[#This Row],[Общий уровень МО]] = "средний", Levels_MO_S32122[[#This Row],[Общая оценка МО (от 2 до 5)]], NA())</f>
        <v>4.3461538461538458</v>
      </c>
      <c r="P30" s="21" t="e">
        <f>IF(Levels_MO_S32122[[#This Row],[Общий уровень МО]] = "базовый", Levels_MO_S32122[[#This Row],[Общая оценка МО (от 2 до 5)]], NA())</f>
        <v>#N/A</v>
      </c>
      <c r="Q30" s="21" t="e">
        <f>IF(Levels_MO_S32122[[#This Row],[Общий уровень МО]] = "ниже базового", Levels_MO_S32122[[#This Row],[Общая оценка МО (от 2 до 5)]], NA())</f>
        <v>#N/A</v>
      </c>
      <c r="R30" s="69" t="str" cm="1">
        <f t="array" ref="R30">INDEX({"ниже базового","базовый","средний","высокий"}, ROUND(Levels_MO_S32122[[#This Row],[Общая оценка МО (от 2 до 5)]], 0) - 1)</f>
        <v>средний</v>
      </c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</row>
    <row r="31" spans="1:31" x14ac:dyDescent="0.25">
      <c r="A31" s="3">
        <v>27</v>
      </c>
      <c r="B31" s="13">
        <f>COUNTIFS(No_Duplicates[МО], Levels_MO_S32122[[#This Row],[Муниципалитет]], No_Duplicates[Профориентация], B$1)</f>
        <v>15</v>
      </c>
      <c r="C31" s="14">
        <f>COUNTIFS(No_Duplicates[МО], Levels_MO_S32122[[#This Row],[Муниципалитет]], No_Duplicates[Профориентация], C$1)</f>
        <v>14</v>
      </c>
      <c r="D31" s="15">
        <f>COUNTIFS(No_Duplicates[МО], Levels_MO_S32122[[#This Row],[Муниципалитет]], No_Duplicates[Профориентация], D$1)</f>
        <v>4</v>
      </c>
      <c r="E31" s="16">
        <f>COUNTIFS(No_Duplicates[МО], Levels_MO_S32122[[#This Row],[Муниципалитет]], No_Duplicates[Профориентация], E$1)</f>
        <v>0</v>
      </c>
      <c r="F31" s="3" cm="1">
        <f t="array" ref="F31">ROW() - ROW(_xlfn.TAKE(Levels_MO_S32122[], 1)) + 1</f>
        <v>30</v>
      </c>
      <c r="G31" s="1" t="s">
        <v>578</v>
      </c>
      <c r="H31" s="5">
        <f>SUM(Levels_MO_S32122[[#This Row],[Высокий]:[Ниже базового]])</f>
        <v>33</v>
      </c>
      <c r="I31" s="17">
        <f>Levels_MO_S32122[[#This Row],[Высокий]] / Levels_MO_S32122[[#This Row],[Прошли]]</f>
        <v>0.45454545454545453</v>
      </c>
      <c r="J31" s="18">
        <f>Levels_MO_S32122[[#This Row],[Средний]] / Levels_MO_S32122[[#This Row],[Прошли]]</f>
        <v>0.42424242424242425</v>
      </c>
      <c r="K31" s="19">
        <f>Levels_MO_S32122[[#This Row],[Базовый]] / Levels_MO_S32122[[#This Row],[Прошли]]</f>
        <v>0.12121212121212122</v>
      </c>
      <c r="L31" s="20">
        <f>Levels_MO_S32122[[#This Row],[Ниже базового]] / Levels_MO_S32122[[#This Row],[Прошли]]</f>
        <v>0</v>
      </c>
      <c r="M31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4.333333333333333</v>
      </c>
      <c r="N31" s="21" t="e">
        <f>IF(Levels_MO_S32122[[#This Row],[Общий уровень МО]] = "высокий", Levels_MO_S32122[[#This Row],[Общая оценка МО (от 2 до 5)]], NA())</f>
        <v>#N/A</v>
      </c>
      <c r="O31" s="21">
        <f>IF(Levels_MO_S32122[[#This Row],[Общий уровень МО]] = "средний", Levels_MO_S32122[[#This Row],[Общая оценка МО (от 2 до 5)]], NA())</f>
        <v>4.333333333333333</v>
      </c>
      <c r="P31" s="21" t="e">
        <f>IF(Levels_MO_S32122[[#This Row],[Общий уровень МО]] = "базовый", Levels_MO_S32122[[#This Row],[Общая оценка МО (от 2 до 5)]], NA())</f>
        <v>#N/A</v>
      </c>
      <c r="Q31" s="21" t="e">
        <f>IF(Levels_MO_S32122[[#This Row],[Общий уровень МО]] = "ниже базового", Levels_MO_S32122[[#This Row],[Общая оценка МО (от 2 до 5)]], NA())</f>
        <v>#N/A</v>
      </c>
      <c r="R31" s="69" t="str" cm="1">
        <f t="array" ref="R31">INDEX({"ниже базового","базовый","средний","высокий"}, ROUND(Levels_MO_S32122[[#This Row],[Общая оценка МО (от 2 до 5)]], 0) - 1)</f>
        <v>средний</v>
      </c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</row>
    <row r="32" spans="1:31" x14ac:dyDescent="0.25">
      <c r="A32" s="3">
        <v>7</v>
      </c>
      <c r="B32" s="13">
        <f>COUNTIFS(No_Duplicates[МО], Levels_MO_S32122[[#This Row],[Муниципалитет]], No_Duplicates[Профориентация], B$1)</f>
        <v>17</v>
      </c>
      <c r="C32" s="14">
        <f>COUNTIFS(No_Duplicates[МО], Levels_MO_S32122[[#This Row],[Муниципалитет]], No_Duplicates[Профориентация], C$1)</f>
        <v>26</v>
      </c>
      <c r="D32" s="15">
        <f>COUNTIFS(No_Duplicates[МО], Levels_MO_S32122[[#This Row],[Муниципалитет]], No_Duplicates[Профориентация], D$1)</f>
        <v>2</v>
      </c>
      <c r="E32" s="16">
        <f>COUNTIFS(No_Duplicates[МО], Levels_MO_S32122[[#This Row],[Муниципалитет]], No_Duplicates[Профориентация], E$1)</f>
        <v>0</v>
      </c>
      <c r="F32" s="3" cm="1">
        <f t="array" ref="F32">ROW() - ROW(_xlfn.TAKE(Levels_MO_S32122[], 1)) + 1</f>
        <v>31</v>
      </c>
      <c r="G32" s="1" t="s">
        <v>505</v>
      </c>
      <c r="H32" s="5">
        <f>SUM(Levels_MO_S32122[[#This Row],[Высокий]:[Ниже базового]])</f>
        <v>45</v>
      </c>
      <c r="I32" s="17">
        <f>Levels_MO_S32122[[#This Row],[Высокий]] / Levels_MO_S32122[[#This Row],[Прошли]]</f>
        <v>0.37777777777777777</v>
      </c>
      <c r="J32" s="18">
        <f>Levels_MO_S32122[[#This Row],[Средний]] / Levels_MO_S32122[[#This Row],[Прошли]]</f>
        <v>0.57777777777777772</v>
      </c>
      <c r="K32" s="19">
        <f>Levels_MO_S32122[[#This Row],[Базовый]] / Levels_MO_S32122[[#This Row],[Прошли]]</f>
        <v>4.4444444444444446E-2</v>
      </c>
      <c r="L32" s="20">
        <f>Levels_MO_S32122[[#This Row],[Ниже базового]] / Levels_MO_S32122[[#This Row],[Прошли]]</f>
        <v>0</v>
      </c>
      <c r="M32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4.333333333333333</v>
      </c>
      <c r="N32" s="21" t="e">
        <f>IF(Levels_MO_S32122[[#This Row],[Общий уровень МО]] = "высокий", Levels_MO_S32122[[#This Row],[Общая оценка МО (от 2 до 5)]], NA())</f>
        <v>#N/A</v>
      </c>
      <c r="O32" s="21">
        <f>IF(Levels_MO_S32122[[#This Row],[Общий уровень МО]] = "средний", Levels_MO_S32122[[#This Row],[Общая оценка МО (от 2 до 5)]], NA())</f>
        <v>4.333333333333333</v>
      </c>
      <c r="P32" s="21" t="e">
        <f>IF(Levels_MO_S32122[[#This Row],[Общий уровень МО]] = "базовый", Levels_MO_S32122[[#This Row],[Общая оценка МО (от 2 до 5)]], NA())</f>
        <v>#N/A</v>
      </c>
      <c r="Q32" s="21" t="e">
        <f>IF(Levels_MO_S32122[[#This Row],[Общий уровень МО]] = "ниже базового", Levels_MO_S32122[[#This Row],[Общая оценка МО (от 2 до 5)]], NA())</f>
        <v>#N/A</v>
      </c>
      <c r="R32" s="69" t="str" cm="1">
        <f t="array" ref="R32">INDEX({"ниже базового","базовый","средний","высокий"}, ROUND(Levels_MO_S32122[[#This Row],[Общая оценка МО (от 2 до 5)]], 0) - 1)</f>
        <v>средний</v>
      </c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</row>
    <row r="33" spans="1:31" x14ac:dyDescent="0.25">
      <c r="A33" s="3">
        <v>5</v>
      </c>
      <c r="B33" s="13">
        <f>COUNTIFS(No_Duplicates[МО], Levels_MO_S32122[[#This Row],[Муниципалитет]], No_Duplicates[Профориентация], B$1)</f>
        <v>18</v>
      </c>
      <c r="C33" s="14">
        <f>COUNTIFS(No_Duplicates[МО], Levels_MO_S32122[[#This Row],[Муниципалитет]], No_Duplicates[Профориентация], C$1)</f>
        <v>37</v>
      </c>
      <c r="D33" s="15">
        <f>COUNTIFS(No_Duplicates[МО], Levels_MO_S32122[[#This Row],[Муниципалитет]], No_Duplicates[Профориентация], D$1)</f>
        <v>0</v>
      </c>
      <c r="E33" s="16">
        <f>COUNTIFS(No_Duplicates[МО], Levels_MO_S32122[[#This Row],[Муниципалитет]], No_Duplicates[Профориентация], E$1)</f>
        <v>0</v>
      </c>
      <c r="F33" s="3" cm="1">
        <f t="array" ref="F33">ROW() - ROW(_xlfn.TAKE(Levels_MO_S32122[], 1)) + 1</f>
        <v>32</v>
      </c>
      <c r="G33" s="1" t="s">
        <v>1136</v>
      </c>
      <c r="H33" s="5">
        <f>SUM(Levels_MO_S32122[[#This Row],[Высокий]:[Ниже базового]])</f>
        <v>55</v>
      </c>
      <c r="I33" s="17">
        <f>Levels_MO_S32122[[#This Row],[Высокий]] / Levels_MO_S32122[[#This Row],[Прошли]]</f>
        <v>0.32727272727272727</v>
      </c>
      <c r="J33" s="18">
        <f>Levels_MO_S32122[[#This Row],[Средний]] / Levels_MO_S32122[[#This Row],[Прошли]]</f>
        <v>0.67272727272727273</v>
      </c>
      <c r="K33" s="19">
        <f>Levels_MO_S32122[[#This Row],[Базовый]] / Levels_MO_S32122[[#This Row],[Прошли]]</f>
        <v>0</v>
      </c>
      <c r="L33" s="20">
        <f>Levels_MO_S32122[[#This Row],[Ниже базового]] / Levels_MO_S32122[[#This Row],[Прошли]]</f>
        <v>0</v>
      </c>
      <c r="M33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4.3272727272727272</v>
      </c>
      <c r="N33" s="21" t="e">
        <f>IF(Levels_MO_S32122[[#This Row],[Общий уровень МО]] = "высокий", Levels_MO_S32122[[#This Row],[Общая оценка МО (от 2 до 5)]], NA())</f>
        <v>#N/A</v>
      </c>
      <c r="O33" s="21">
        <f>IF(Levels_MO_S32122[[#This Row],[Общий уровень МО]] = "средний", Levels_MO_S32122[[#This Row],[Общая оценка МО (от 2 до 5)]], NA())</f>
        <v>4.3272727272727272</v>
      </c>
      <c r="P33" s="21" t="e">
        <f>IF(Levels_MO_S32122[[#This Row],[Общий уровень МО]] = "базовый", Levels_MO_S32122[[#This Row],[Общая оценка МО (от 2 до 5)]], NA())</f>
        <v>#N/A</v>
      </c>
      <c r="Q33" s="21" t="e">
        <f>IF(Levels_MO_S32122[[#This Row],[Общий уровень МО]] = "ниже базового", Levels_MO_S32122[[#This Row],[Общая оценка МО (от 2 до 5)]], NA())</f>
        <v>#N/A</v>
      </c>
      <c r="R33" s="69" t="str" cm="1">
        <f t="array" ref="R33">INDEX({"ниже базового","базовый","средний","высокий"}, ROUND(Levels_MO_S32122[[#This Row],[Общая оценка МО (от 2 до 5)]], 0) - 1)</f>
        <v>средний</v>
      </c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</row>
    <row r="34" spans="1:31" x14ac:dyDescent="0.25">
      <c r="A34" s="3">
        <v>40</v>
      </c>
      <c r="B34" s="13">
        <f>COUNTIFS(No_Duplicates[МО], Levels_MO_S32122[[#This Row],[Муниципалитет]], No_Duplicates[Профориентация], B$1)</f>
        <v>10</v>
      </c>
      <c r="C34" s="14">
        <f>COUNTIFS(No_Duplicates[МО], Levels_MO_S32122[[#This Row],[Муниципалитет]], No_Duplicates[Профориентация], C$1)</f>
        <v>21</v>
      </c>
      <c r="D34" s="15">
        <f>COUNTIFS(No_Duplicates[МО], Levels_MO_S32122[[#This Row],[Муниципалитет]], No_Duplicates[Профориентация], D$1)</f>
        <v>1</v>
      </c>
      <c r="E34" s="16">
        <f>COUNTIFS(No_Duplicates[МО], Levels_MO_S32122[[#This Row],[Муниципалитет]], No_Duplicates[Профориентация], E$1)</f>
        <v>0</v>
      </c>
      <c r="F34" s="3" cm="1">
        <f t="array" ref="F34">ROW() - ROW(_xlfn.TAKE(Levels_MO_S32122[], 1)) + 1</f>
        <v>33</v>
      </c>
      <c r="G34" s="1" t="s">
        <v>835</v>
      </c>
      <c r="H34" s="5">
        <f>SUM(Levels_MO_S32122[[#This Row],[Высокий]:[Ниже базового]])</f>
        <v>32</v>
      </c>
      <c r="I34" s="17">
        <f>Levels_MO_S32122[[#This Row],[Высокий]] / Levels_MO_S32122[[#This Row],[Прошли]]</f>
        <v>0.3125</v>
      </c>
      <c r="J34" s="18">
        <f>Levels_MO_S32122[[#This Row],[Средний]] / Levels_MO_S32122[[#This Row],[Прошли]]</f>
        <v>0.65625</v>
      </c>
      <c r="K34" s="19">
        <f>Levels_MO_S32122[[#This Row],[Базовый]] / Levels_MO_S32122[[#This Row],[Прошли]]</f>
        <v>3.125E-2</v>
      </c>
      <c r="L34" s="20">
        <f>Levels_MO_S32122[[#This Row],[Ниже базового]] / Levels_MO_S32122[[#This Row],[Прошли]]</f>
        <v>0</v>
      </c>
      <c r="M34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4.28125</v>
      </c>
      <c r="N34" s="21" t="e">
        <f>IF(Levels_MO_S32122[[#This Row],[Общий уровень МО]] = "высокий", Levels_MO_S32122[[#This Row],[Общая оценка МО (от 2 до 5)]], NA())</f>
        <v>#N/A</v>
      </c>
      <c r="O34" s="21">
        <f>IF(Levels_MO_S32122[[#This Row],[Общий уровень МО]] = "средний", Levels_MO_S32122[[#This Row],[Общая оценка МО (от 2 до 5)]], NA())</f>
        <v>4.28125</v>
      </c>
      <c r="P34" s="21" t="e">
        <f>IF(Levels_MO_S32122[[#This Row],[Общий уровень МО]] = "базовый", Levels_MO_S32122[[#This Row],[Общая оценка МО (от 2 до 5)]], NA())</f>
        <v>#N/A</v>
      </c>
      <c r="Q34" s="21" t="e">
        <f>IF(Levels_MO_S32122[[#This Row],[Общий уровень МО]] = "ниже базового", Levels_MO_S32122[[#This Row],[Общая оценка МО (от 2 до 5)]], NA())</f>
        <v>#N/A</v>
      </c>
      <c r="R34" s="69" t="str" cm="1">
        <f t="array" ref="R34">INDEX({"ниже базового","базовый","средний","высокий"}, ROUND(Levels_MO_S32122[[#This Row],[Общая оценка МО (от 2 до 5)]], 0) - 1)</f>
        <v>средний</v>
      </c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</row>
    <row r="35" spans="1:31" x14ac:dyDescent="0.25">
      <c r="A35" s="3">
        <v>51</v>
      </c>
      <c r="B35" s="13">
        <f>COUNTIFS(No_Duplicates[МО], Levels_MO_S32122[[#This Row],[Муниципалитет]], No_Duplicates[Профориентация], B$1)</f>
        <v>6</v>
      </c>
      <c r="C35" s="14">
        <f>COUNTIFS(No_Duplicates[МО], Levels_MO_S32122[[#This Row],[Муниципалитет]], No_Duplicates[Профориентация], C$1)</f>
        <v>7</v>
      </c>
      <c r="D35" s="15">
        <f>COUNTIFS(No_Duplicates[МО], Levels_MO_S32122[[#This Row],[Муниципалитет]], No_Duplicates[Профориентация], D$1)</f>
        <v>2</v>
      </c>
      <c r="E35" s="16">
        <f>COUNTIFS(No_Duplicates[МО], Levels_MO_S32122[[#This Row],[Муниципалитет]], No_Duplicates[Профориентация], E$1)</f>
        <v>0</v>
      </c>
      <c r="F35" s="3" cm="1">
        <f t="array" ref="F35">ROW() - ROW(_xlfn.TAKE(Levels_MO_S32122[], 1)) + 1</f>
        <v>34</v>
      </c>
      <c r="G35" s="1" t="s">
        <v>779</v>
      </c>
      <c r="H35" s="5">
        <f>SUM(Levels_MO_S32122[[#This Row],[Высокий]:[Ниже базового]])</f>
        <v>15</v>
      </c>
      <c r="I35" s="17">
        <f>Levels_MO_S32122[[#This Row],[Высокий]] / Levels_MO_S32122[[#This Row],[Прошли]]</f>
        <v>0.4</v>
      </c>
      <c r="J35" s="18">
        <f>Levels_MO_S32122[[#This Row],[Средний]] / Levels_MO_S32122[[#This Row],[Прошли]]</f>
        <v>0.46666666666666667</v>
      </c>
      <c r="K35" s="19">
        <f>Levels_MO_S32122[[#This Row],[Базовый]] / Levels_MO_S32122[[#This Row],[Прошли]]</f>
        <v>0.13333333333333333</v>
      </c>
      <c r="L35" s="20">
        <f>Levels_MO_S32122[[#This Row],[Ниже базового]] / Levels_MO_S32122[[#This Row],[Прошли]]</f>
        <v>0</v>
      </c>
      <c r="M35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4.2666666666666666</v>
      </c>
      <c r="N35" s="21" t="e">
        <f>IF(Levels_MO_S32122[[#This Row],[Общий уровень МО]] = "высокий", Levels_MO_S32122[[#This Row],[Общая оценка МО (от 2 до 5)]], NA())</f>
        <v>#N/A</v>
      </c>
      <c r="O35" s="21">
        <f>IF(Levels_MO_S32122[[#This Row],[Общий уровень МО]] = "средний", Levels_MO_S32122[[#This Row],[Общая оценка МО (от 2 до 5)]], NA())</f>
        <v>4.2666666666666666</v>
      </c>
      <c r="P35" s="21" t="e">
        <f>IF(Levels_MO_S32122[[#This Row],[Общий уровень МО]] = "базовый", Levels_MO_S32122[[#This Row],[Общая оценка МО (от 2 до 5)]], NA())</f>
        <v>#N/A</v>
      </c>
      <c r="Q35" s="21" t="e">
        <f>IF(Levels_MO_S32122[[#This Row],[Общий уровень МО]] = "ниже базового", Levels_MO_S32122[[#This Row],[Общая оценка МО (от 2 до 5)]], NA())</f>
        <v>#N/A</v>
      </c>
      <c r="R35" s="69" t="str" cm="1">
        <f t="array" ref="R35">INDEX({"ниже базового","базовый","средний","высокий"}, ROUND(Levels_MO_S32122[[#This Row],[Общая оценка МО (от 2 до 5)]], 0) - 1)</f>
        <v>средний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</row>
    <row r="36" spans="1:31" x14ac:dyDescent="0.25">
      <c r="A36" s="3">
        <v>39</v>
      </c>
      <c r="B36" s="13">
        <f>COUNTIFS(No_Duplicates[МО], Levels_MO_S32122[[#This Row],[Муниципалитет]], No_Duplicates[Профориентация], B$1)</f>
        <v>16</v>
      </c>
      <c r="C36" s="14">
        <f>COUNTIFS(No_Duplicates[МО], Levels_MO_S32122[[#This Row],[Муниципалитет]], No_Duplicates[Профориентация], C$1)</f>
        <v>22</v>
      </c>
      <c r="D36" s="15">
        <f>COUNTIFS(No_Duplicates[МО], Levels_MO_S32122[[#This Row],[Муниципалитет]], No_Duplicates[Профориентация], D$1)</f>
        <v>5</v>
      </c>
      <c r="E36" s="16">
        <f>COUNTIFS(No_Duplicates[МО], Levels_MO_S32122[[#This Row],[Муниципалитет]], No_Duplicates[Профориентация], E$1)</f>
        <v>0</v>
      </c>
      <c r="F36" s="3" cm="1">
        <f t="array" ref="F36">ROW() - ROW(_xlfn.TAKE(Levels_MO_S32122[], 1)) + 1</f>
        <v>35</v>
      </c>
      <c r="G36" s="1" t="s">
        <v>460</v>
      </c>
      <c r="H36" s="5">
        <f>SUM(Levels_MO_S32122[[#This Row],[Высокий]:[Ниже базового]])</f>
        <v>43</v>
      </c>
      <c r="I36" s="17">
        <f>Levels_MO_S32122[[#This Row],[Высокий]] / Levels_MO_S32122[[#This Row],[Прошли]]</f>
        <v>0.37209302325581395</v>
      </c>
      <c r="J36" s="18">
        <f>Levels_MO_S32122[[#This Row],[Средний]] / Levels_MO_S32122[[#This Row],[Прошли]]</f>
        <v>0.51162790697674421</v>
      </c>
      <c r="K36" s="19">
        <f>Levels_MO_S32122[[#This Row],[Базовый]] / Levels_MO_S32122[[#This Row],[Прошли]]</f>
        <v>0.11627906976744186</v>
      </c>
      <c r="L36" s="20">
        <f>Levels_MO_S32122[[#This Row],[Ниже базового]] / Levels_MO_S32122[[#This Row],[Прошли]]</f>
        <v>0</v>
      </c>
      <c r="M36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4.2558139534883717</v>
      </c>
      <c r="N36" s="21" t="e">
        <f>IF(Levels_MO_S32122[[#This Row],[Общий уровень МО]] = "высокий", Levels_MO_S32122[[#This Row],[Общая оценка МО (от 2 до 5)]], NA())</f>
        <v>#N/A</v>
      </c>
      <c r="O36" s="21">
        <f>IF(Levels_MO_S32122[[#This Row],[Общий уровень МО]] = "средний", Levels_MO_S32122[[#This Row],[Общая оценка МО (от 2 до 5)]], NA())</f>
        <v>4.2558139534883717</v>
      </c>
      <c r="P36" s="21" t="e">
        <f>IF(Levels_MO_S32122[[#This Row],[Общий уровень МО]] = "базовый", Levels_MO_S32122[[#This Row],[Общая оценка МО (от 2 до 5)]], NA())</f>
        <v>#N/A</v>
      </c>
      <c r="Q36" s="21" t="e">
        <f>IF(Levels_MO_S32122[[#This Row],[Общий уровень МО]] = "ниже базового", Levels_MO_S32122[[#This Row],[Общая оценка МО (от 2 до 5)]], NA())</f>
        <v>#N/A</v>
      </c>
      <c r="R36" s="69" t="str" cm="1">
        <f t="array" ref="R36">INDEX({"ниже базового","базовый","средний","высокий"}, ROUND(Levels_MO_S32122[[#This Row],[Общая оценка МО (от 2 до 5)]], 0) - 1)</f>
        <v>средний</v>
      </c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</row>
    <row r="37" spans="1:31" x14ac:dyDescent="0.25">
      <c r="A37" s="3">
        <v>4</v>
      </c>
      <c r="B37" s="13">
        <f>COUNTIFS(No_Duplicates[МО], Levels_MO_S32122[[#This Row],[Муниципалитет]], No_Duplicates[Профориентация], B$1)</f>
        <v>5</v>
      </c>
      <c r="C37" s="14">
        <f>COUNTIFS(No_Duplicates[МО], Levels_MO_S32122[[#This Row],[Муниципалитет]], No_Duplicates[Профориентация], C$1)</f>
        <v>10</v>
      </c>
      <c r="D37" s="15">
        <f>COUNTIFS(No_Duplicates[МО], Levels_MO_S32122[[#This Row],[Муниципалитет]], No_Duplicates[Профориентация], D$1)</f>
        <v>1</v>
      </c>
      <c r="E37" s="16">
        <f>COUNTIFS(No_Duplicates[МО], Levels_MO_S32122[[#This Row],[Муниципалитет]], No_Duplicates[Профориентация], E$1)</f>
        <v>0</v>
      </c>
      <c r="F37" s="3" cm="1">
        <f t="array" ref="F37">ROW() - ROW(_xlfn.TAKE(Levels_MO_S32122[], 1)) + 1</f>
        <v>36</v>
      </c>
      <c r="G37" s="1" t="s">
        <v>892</v>
      </c>
      <c r="H37" s="5">
        <f>SUM(Levels_MO_S32122[[#This Row],[Высокий]:[Ниже базового]])</f>
        <v>16</v>
      </c>
      <c r="I37" s="17">
        <f>Levels_MO_S32122[[#This Row],[Высокий]] / Levels_MO_S32122[[#This Row],[Прошли]]</f>
        <v>0.3125</v>
      </c>
      <c r="J37" s="18">
        <f>Levels_MO_S32122[[#This Row],[Средний]] / Levels_MO_S32122[[#This Row],[Прошли]]</f>
        <v>0.625</v>
      </c>
      <c r="K37" s="19">
        <f>Levels_MO_S32122[[#This Row],[Базовый]] / Levels_MO_S32122[[#This Row],[Прошли]]</f>
        <v>6.25E-2</v>
      </c>
      <c r="L37" s="20">
        <f>Levels_MO_S32122[[#This Row],[Ниже базового]] / Levels_MO_S32122[[#This Row],[Прошли]]</f>
        <v>0</v>
      </c>
      <c r="M37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4.25</v>
      </c>
      <c r="N37" s="21" t="e">
        <f>IF(Levels_MO_S32122[[#This Row],[Общий уровень МО]] = "высокий", Levels_MO_S32122[[#This Row],[Общая оценка МО (от 2 до 5)]], NA())</f>
        <v>#N/A</v>
      </c>
      <c r="O37" s="21">
        <f>IF(Levels_MO_S32122[[#This Row],[Общий уровень МО]] = "средний", Levels_MO_S32122[[#This Row],[Общая оценка МО (от 2 до 5)]], NA())</f>
        <v>4.25</v>
      </c>
      <c r="P37" s="21" t="e">
        <f>IF(Levels_MO_S32122[[#This Row],[Общий уровень МО]] = "базовый", Levels_MO_S32122[[#This Row],[Общая оценка МО (от 2 до 5)]], NA())</f>
        <v>#N/A</v>
      </c>
      <c r="Q37" s="21" t="e">
        <f>IF(Levels_MO_S32122[[#This Row],[Общий уровень МО]] = "ниже базового", Levels_MO_S32122[[#This Row],[Общая оценка МО (от 2 до 5)]], NA())</f>
        <v>#N/A</v>
      </c>
      <c r="R37" s="69" t="str" cm="1">
        <f t="array" ref="R37">INDEX({"ниже базового","базовый","средний","высокий"}, ROUND(Levels_MO_S32122[[#This Row],[Общая оценка МО (от 2 до 5)]], 0) - 1)</f>
        <v>средний</v>
      </c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</row>
    <row r="38" spans="1:31" x14ac:dyDescent="0.25">
      <c r="A38" s="3">
        <v>24</v>
      </c>
      <c r="B38" s="13">
        <f>COUNTIFS(No_Duplicates[МО], Levels_MO_S32122[[#This Row],[Муниципалитет]], No_Duplicates[Профориентация], B$1)</f>
        <v>6</v>
      </c>
      <c r="C38" s="14">
        <f>COUNTIFS(No_Duplicates[МО], Levels_MO_S32122[[#This Row],[Муниципалитет]], No_Duplicates[Профориентация], C$1)</f>
        <v>5</v>
      </c>
      <c r="D38" s="15">
        <f>COUNTIFS(No_Duplicates[МО], Levels_MO_S32122[[#This Row],[Муниципалитет]], No_Duplicates[Профориентация], D$1)</f>
        <v>3</v>
      </c>
      <c r="E38" s="16">
        <f>COUNTIFS(No_Duplicates[МО], Levels_MO_S32122[[#This Row],[Муниципалитет]], No_Duplicates[Профориентация], E$1)</f>
        <v>0</v>
      </c>
      <c r="F38" s="3" cm="1">
        <f t="array" ref="F38">ROW() - ROW(_xlfn.TAKE(Levels_MO_S32122[], 1)) + 1</f>
        <v>37</v>
      </c>
      <c r="G38" s="1" t="s">
        <v>73</v>
      </c>
      <c r="H38" s="5">
        <f>SUM(Levels_MO_S32122[[#This Row],[Высокий]:[Ниже базового]])</f>
        <v>14</v>
      </c>
      <c r="I38" s="17">
        <f>Levels_MO_S32122[[#This Row],[Высокий]] / Levels_MO_S32122[[#This Row],[Прошли]]</f>
        <v>0.42857142857142855</v>
      </c>
      <c r="J38" s="18">
        <f>Levels_MO_S32122[[#This Row],[Средний]] / Levels_MO_S32122[[#This Row],[Прошли]]</f>
        <v>0.35714285714285715</v>
      </c>
      <c r="K38" s="19">
        <f>Levels_MO_S32122[[#This Row],[Базовый]] / Levels_MO_S32122[[#This Row],[Прошли]]</f>
        <v>0.21428571428571427</v>
      </c>
      <c r="L38" s="20">
        <f>Levels_MO_S32122[[#This Row],[Ниже базового]] / Levels_MO_S32122[[#This Row],[Прошли]]</f>
        <v>0</v>
      </c>
      <c r="M38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4.2142857142857144</v>
      </c>
      <c r="N38" s="21" t="e">
        <f>IF(Levels_MO_S32122[[#This Row],[Общий уровень МО]] = "высокий", Levels_MO_S32122[[#This Row],[Общая оценка МО (от 2 до 5)]], NA())</f>
        <v>#N/A</v>
      </c>
      <c r="O38" s="21">
        <f>IF(Levels_MO_S32122[[#This Row],[Общий уровень МО]] = "средний", Levels_MO_S32122[[#This Row],[Общая оценка МО (от 2 до 5)]], NA())</f>
        <v>4.2142857142857144</v>
      </c>
      <c r="P38" s="21" t="e">
        <f>IF(Levels_MO_S32122[[#This Row],[Общий уровень МО]] = "базовый", Levels_MO_S32122[[#This Row],[Общая оценка МО (от 2 до 5)]], NA())</f>
        <v>#N/A</v>
      </c>
      <c r="Q38" s="21" t="e">
        <f>IF(Levels_MO_S32122[[#This Row],[Общий уровень МО]] = "ниже базового", Levels_MO_S32122[[#This Row],[Общая оценка МО (от 2 до 5)]], NA())</f>
        <v>#N/A</v>
      </c>
      <c r="R38" s="69" t="str" cm="1">
        <f t="array" ref="R38">INDEX({"ниже базового","базовый","средний","высокий"}, ROUND(Levels_MO_S32122[[#This Row],[Общая оценка МО (от 2 до 5)]], 0) - 1)</f>
        <v>средний</v>
      </c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</row>
    <row r="39" spans="1:31" x14ac:dyDescent="0.25">
      <c r="A39" s="3">
        <v>42</v>
      </c>
      <c r="B39" s="13">
        <f>COUNTIFS(No_Duplicates[МО], Levels_MO_S32122[[#This Row],[Муниципалитет]], No_Duplicates[Профориентация], B$1)</f>
        <v>4</v>
      </c>
      <c r="C39" s="14">
        <f>COUNTIFS(No_Duplicates[МО], Levels_MO_S32122[[#This Row],[Муниципалитет]], No_Duplicates[Профориентация], C$1)</f>
        <v>10</v>
      </c>
      <c r="D39" s="15">
        <f>COUNTIFS(No_Duplicates[МО], Levels_MO_S32122[[#This Row],[Муниципалитет]], No_Duplicates[Профориентация], D$1)</f>
        <v>1</v>
      </c>
      <c r="E39" s="16">
        <f>COUNTIFS(No_Duplicates[МО], Levels_MO_S32122[[#This Row],[Муниципалитет]], No_Duplicates[Профориентация], E$1)</f>
        <v>0</v>
      </c>
      <c r="F39" s="3" cm="1">
        <f t="array" ref="F39">ROW() - ROW(_xlfn.TAKE(Levels_MO_S32122[], 1)) + 1</f>
        <v>38</v>
      </c>
      <c r="G39" s="1" t="s">
        <v>562</v>
      </c>
      <c r="H39" s="5">
        <f>SUM(Levels_MO_S32122[[#This Row],[Высокий]:[Ниже базового]])</f>
        <v>15</v>
      </c>
      <c r="I39" s="17">
        <f>Levels_MO_S32122[[#This Row],[Высокий]] / Levels_MO_S32122[[#This Row],[Прошли]]</f>
        <v>0.26666666666666666</v>
      </c>
      <c r="J39" s="18">
        <f>Levels_MO_S32122[[#This Row],[Средний]] / Levels_MO_S32122[[#This Row],[Прошли]]</f>
        <v>0.66666666666666663</v>
      </c>
      <c r="K39" s="19">
        <f>Levels_MO_S32122[[#This Row],[Базовый]] / Levels_MO_S32122[[#This Row],[Прошли]]</f>
        <v>6.6666666666666666E-2</v>
      </c>
      <c r="L39" s="20">
        <f>Levels_MO_S32122[[#This Row],[Ниже базового]] / Levels_MO_S32122[[#This Row],[Прошли]]</f>
        <v>0</v>
      </c>
      <c r="M39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4.2</v>
      </c>
      <c r="N39" s="21" t="e">
        <f>IF(Levels_MO_S32122[[#This Row],[Общий уровень МО]] = "высокий", Levels_MO_S32122[[#This Row],[Общая оценка МО (от 2 до 5)]], NA())</f>
        <v>#N/A</v>
      </c>
      <c r="O39" s="21">
        <f>IF(Levels_MO_S32122[[#This Row],[Общий уровень МО]] = "средний", Levels_MO_S32122[[#This Row],[Общая оценка МО (от 2 до 5)]], NA())</f>
        <v>4.2</v>
      </c>
      <c r="P39" s="21" t="e">
        <f>IF(Levels_MO_S32122[[#This Row],[Общий уровень МО]] = "базовый", Levels_MO_S32122[[#This Row],[Общая оценка МО (от 2 до 5)]], NA())</f>
        <v>#N/A</v>
      </c>
      <c r="Q39" s="21" t="e">
        <f>IF(Levels_MO_S32122[[#This Row],[Общий уровень МО]] = "ниже базового", Levels_MO_S32122[[#This Row],[Общая оценка МО (от 2 до 5)]], NA())</f>
        <v>#N/A</v>
      </c>
      <c r="R39" s="69" t="str" cm="1">
        <f t="array" ref="R39">INDEX({"ниже базового","базовый","средний","высокий"}, ROUND(Levels_MO_S32122[[#This Row],[Общая оценка МО (от 2 до 5)]], 0) - 1)</f>
        <v>средний</v>
      </c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</row>
    <row r="40" spans="1:31" x14ac:dyDescent="0.25">
      <c r="A40" s="3">
        <v>1</v>
      </c>
      <c r="B40" s="13">
        <f>COUNTIFS(No_Duplicates[МО], Levels_MO_S32122[[#This Row],[Муниципалитет]], No_Duplicates[Профориентация], B$1)</f>
        <v>3</v>
      </c>
      <c r="C40" s="14">
        <f>COUNTIFS(No_Duplicates[МО], Levels_MO_S32122[[#This Row],[Муниципалитет]], No_Duplicates[Профориентация], C$1)</f>
        <v>6</v>
      </c>
      <c r="D40" s="15">
        <f>COUNTIFS(No_Duplicates[МО], Levels_MO_S32122[[#This Row],[Муниципалитет]], No_Duplicates[Профориентация], D$1)</f>
        <v>1</v>
      </c>
      <c r="E40" s="16">
        <f>COUNTIFS(No_Duplicates[МО], Levels_MO_S32122[[#This Row],[Муниципалитет]], No_Duplicates[Профориентация], E$1)</f>
        <v>0</v>
      </c>
      <c r="F40" s="3" cm="1">
        <f t="array" ref="F40">ROW() - ROW(_xlfn.TAKE(Levels_MO_S32122[], 1)) + 1</f>
        <v>39</v>
      </c>
      <c r="G40" s="1" t="s">
        <v>402</v>
      </c>
      <c r="H40" s="5">
        <f>SUM(Levels_MO_S32122[[#This Row],[Высокий]:[Ниже базового]])</f>
        <v>10</v>
      </c>
      <c r="I40" s="17">
        <f>Levels_MO_S32122[[#This Row],[Высокий]] / Levels_MO_S32122[[#This Row],[Прошли]]</f>
        <v>0.3</v>
      </c>
      <c r="J40" s="18">
        <f>Levels_MO_S32122[[#This Row],[Средний]] / Levels_MO_S32122[[#This Row],[Прошли]]</f>
        <v>0.6</v>
      </c>
      <c r="K40" s="19">
        <f>Levels_MO_S32122[[#This Row],[Базовый]] / Levels_MO_S32122[[#This Row],[Прошли]]</f>
        <v>0.1</v>
      </c>
      <c r="L40" s="20">
        <f>Levels_MO_S32122[[#This Row],[Ниже базового]] / Levels_MO_S32122[[#This Row],[Прошли]]</f>
        <v>0</v>
      </c>
      <c r="M40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4.2</v>
      </c>
      <c r="N40" s="21" t="e">
        <f>IF(Levels_MO_S32122[[#This Row],[Общий уровень МО]] = "высокий", Levels_MO_S32122[[#This Row],[Общая оценка МО (от 2 до 5)]], NA())</f>
        <v>#N/A</v>
      </c>
      <c r="O40" s="21">
        <f>IF(Levels_MO_S32122[[#This Row],[Общий уровень МО]] = "средний", Levels_MO_S32122[[#This Row],[Общая оценка МО (от 2 до 5)]], NA())</f>
        <v>4.2</v>
      </c>
      <c r="P40" s="21" t="e">
        <f>IF(Levels_MO_S32122[[#This Row],[Общий уровень МО]] = "базовый", Levels_MO_S32122[[#This Row],[Общая оценка МО (от 2 до 5)]], NA())</f>
        <v>#N/A</v>
      </c>
      <c r="Q40" s="21" t="e">
        <f>IF(Levels_MO_S32122[[#This Row],[Общий уровень МО]] = "ниже базового", Levels_MO_S32122[[#This Row],[Общая оценка МО (от 2 до 5)]], NA())</f>
        <v>#N/A</v>
      </c>
      <c r="R40" s="69" t="str" cm="1">
        <f t="array" ref="R40">INDEX({"ниже базового","базовый","средний","высокий"}, ROUND(Levels_MO_S32122[[#This Row],[Общая оценка МО (от 2 до 5)]], 0) - 1)</f>
        <v>средний</v>
      </c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</row>
    <row r="41" spans="1:31" x14ac:dyDescent="0.25">
      <c r="A41" s="3">
        <v>23</v>
      </c>
      <c r="B41" s="13">
        <f>COUNTIFS(No_Duplicates[МО], Levels_MO_S32122[[#This Row],[Муниципалитет]], No_Duplicates[Профориентация], B$1)</f>
        <v>6</v>
      </c>
      <c r="C41" s="14">
        <f>COUNTIFS(No_Duplicates[МО], Levels_MO_S32122[[#This Row],[Муниципалитет]], No_Duplicates[Профориентация], C$1)</f>
        <v>11</v>
      </c>
      <c r="D41" s="15">
        <f>COUNTIFS(No_Duplicates[МО], Levels_MO_S32122[[#This Row],[Муниципалитет]], No_Duplicates[Профориентация], D$1)</f>
        <v>3</v>
      </c>
      <c r="E41" s="16">
        <f>COUNTIFS(No_Duplicates[МО], Levels_MO_S32122[[#This Row],[Муниципалитет]], No_Duplicates[Профориентация], E$1)</f>
        <v>0</v>
      </c>
      <c r="F41" s="3" cm="1">
        <f t="array" ref="F41">ROW() - ROW(_xlfn.TAKE(Levels_MO_S32122[], 1)) + 1</f>
        <v>40</v>
      </c>
      <c r="G41" s="1" t="s">
        <v>641</v>
      </c>
      <c r="H41" s="5">
        <f>SUM(Levels_MO_S32122[[#This Row],[Высокий]:[Ниже базового]])</f>
        <v>20</v>
      </c>
      <c r="I41" s="17">
        <f>Levels_MO_S32122[[#This Row],[Высокий]] / Levels_MO_S32122[[#This Row],[Прошли]]</f>
        <v>0.3</v>
      </c>
      <c r="J41" s="18">
        <f>Levels_MO_S32122[[#This Row],[Средний]] / Levels_MO_S32122[[#This Row],[Прошли]]</f>
        <v>0.55000000000000004</v>
      </c>
      <c r="K41" s="19">
        <f>Levels_MO_S32122[[#This Row],[Базовый]] / Levels_MO_S32122[[#This Row],[Прошли]]</f>
        <v>0.15</v>
      </c>
      <c r="L41" s="20">
        <f>Levels_MO_S32122[[#This Row],[Ниже базового]] / Levels_MO_S32122[[#This Row],[Прошли]]</f>
        <v>0</v>
      </c>
      <c r="M41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4.1500000000000004</v>
      </c>
      <c r="N41" s="21" t="e">
        <f>IF(Levels_MO_S32122[[#This Row],[Общий уровень МО]] = "высокий", Levels_MO_S32122[[#This Row],[Общая оценка МО (от 2 до 5)]], NA())</f>
        <v>#N/A</v>
      </c>
      <c r="O41" s="21">
        <f>IF(Levels_MO_S32122[[#This Row],[Общий уровень МО]] = "средний", Levels_MO_S32122[[#This Row],[Общая оценка МО (от 2 до 5)]], NA())</f>
        <v>4.1500000000000004</v>
      </c>
      <c r="P41" s="21" t="e">
        <f>IF(Levels_MO_S32122[[#This Row],[Общий уровень МО]] = "базовый", Levels_MO_S32122[[#This Row],[Общая оценка МО (от 2 до 5)]], NA())</f>
        <v>#N/A</v>
      </c>
      <c r="Q41" s="21" t="e">
        <f>IF(Levels_MO_S32122[[#This Row],[Общий уровень МО]] = "ниже базового", Levels_MO_S32122[[#This Row],[Общая оценка МО (от 2 до 5)]], NA())</f>
        <v>#N/A</v>
      </c>
      <c r="R41" s="69" t="str" cm="1">
        <f t="array" ref="R41">INDEX({"ниже базового","базовый","средний","высокий"}, ROUND(Levels_MO_S32122[[#This Row],[Общая оценка МО (от 2 до 5)]], 0) - 1)</f>
        <v>средний</v>
      </c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</row>
    <row r="42" spans="1:31" x14ac:dyDescent="0.25">
      <c r="A42" s="3">
        <v>41</v>
      </c>
      <c r="B42" s="13">
        <f>COUNTIFS(No_Duplicates[МО], Levels_MO_S32122[[#This Row],[Муниципалитет]], No_Duplicates[Профориентация], B$1)</f>
        <v>4</v>
      </c>
      <c r="C42" s="14">
        <f>COUNTIFS(No_Duplicates[МО], Levels_MO_S32122[[#This Row],[Муниципалитет]], No_Duplicates[Профориентация], C$1)</f>
        <v>10</v>
      </c>
      <c r="D42" s="15">
        <f>COUNTIFS(No_Duplicates[МО], Levels_MO_S32122[[#This Row],[Муниципалитет]], No_Duplicates[Профориентация], D$1)</f>
        <v>0</v>
      </c>
      <c r="E42" s="16">
        <f>COUNTIFS(No_Duplicates[МО], Levels_MO_S32122[[#This Row],[Муниципалитет]], No_Duplicates[Профориентация], E$1)</f>
        <v>1</v>
      </c>
      <c r="F42" s="3" cm="1">
        <f t="array" ref="F42">ROW() - ROW(_xlfn.TAKE(Levels_MO_S32122[], 1)) + 1</f>
        <v>41</v>
      </c>
      <c r="G42" s="1" t="s">
        <v>1120</v>
      </c>
      <c r="H42" s="5">
        <f>SUM(Levels_MO_S32122[[#This Row],[Высокий]:[Ниже базового]])</f>
        <v>15</v>
      </c>
      <c r="I42" s="17">
        <f>Levels_MO_S32122[[#This Row],[Высокий]] / Levels_MO_S32122[[#This Row],[Прошли]]</f>
        <v>0.26666666666666666</v>
      </c>
      <c r="J42" s="18">
        <f>Levels_MO_S32122[[#This Row],[Средний]] / Levels_MO_S32122[[#This Row],[Прошли]]</f>
        <v>0.66666666666666663</v>
      </c>
      <c r="K42" s="19">
        <f>Levels_MO_S32122[[#This Row],[Базовый]] / Levels_MO_S32122[[#This Row],[Прошли]]</f>
        <v>0</v>
      </c>
      <c r="L42" s="20">
        <f>Levels_MO_S32122[[#This Row],[Ниже базового]] / Levels_MO_S32122[[#This Row],[Прошли]]</f>
        <v>6.6666666666666666E-2</v>
      </c>
      <c r="M42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4.1333333333333337</v>
      </c>
      <c r="N42" s="21" t="e">
        <f>IF(Levels_MO_S32122[[#This Row],[Общий уровень МО]] = "высокий", Levels_MO_S32122[[#This Row],[Общая оценка МО (от 2 до 5)]], NA())</f>
        <v>#N/A</v>
      </c>
      <c r="O42" s="21">
        <f>IF(Levels_MO_S32122[[#This Row],[Общий уровень МО]] = "средний", Levels_MO_S32122[[#This Row],[Общая оценка МО (от 2 до 5)]], NA())</f>
        <v>4.1333333333333337</v>
      </c>
      <c r="P42" s="21" t="e">
        <f>IF(Levels_MO_S32122[[#This Row],[Общий уровень МО]] = "базовый", Levels_MO_S32122[[#This Row],[Общая оценка МО (от 2 до 5)]], NA())</f>
        <v>#N/A</v>
      </c>
      <c r="Q42" s="21" t="e">
        <f>IF(Levels_MO_S32122[[#This Row],[Общий уровень МО]] = "ниже базового", Levels_MO_S32122[[#This Row],[Общая оценка МО (от 2 до 5)]], NA())</f>
        <v>#N/A</v>
      </c>
      <c r="R42" s="69" t="str" cm="1">
        <f t="array" ref="R42">INDEX({"ниже базового","базовый","средний","высокий"}, ROUND(Levels_MO_S32122[[#This Row],[Общая оценка МО (от 2 до 5)]], 0) - 1)</f>
        <v>средний</v>
      </c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</row>
    <row r="43" spans="1:31" x14ac:dyDescent="0.25">
      <c r="A43" s="3">
        <v>22</v>
      </c>
      <c r="B43" s="13">
        <f>COUNTIFS(No_Duplicates[МО], Levels_MO_S32122[[#This Row],[Муниципалитет]], No_Duplicates[Профориентация], B$1)</f>
        <v>7</v>
      </c>
      <c r="C43" s="14">
        <f>COUNTIFS(No_Duplicates[МО], Levels_MO_S32122[[#This Row],[Муниципалитет]], No_Duplicates[Профориентация], C$1)</f>
        <v>15</v>
      </c>
      <c r="D43" s="15">
        <f>COUNTIFS(No_Duplicates[МО], Levels_MO_S32122[[#This Row],[Муниципалитет]], No_Duplicates[Профориентация], D$1)</f>
        <v>4</v>
      </c>
      <c r="E43" s="16">
        <f>COUNTIFS(No_Duplicates[МО], Levels_MO_S32122[[#This Row],[Муниципалитет]], No_Duplicates[Профориентация], E$1)</f>
        <v>0</v>
      </c>
      <c r="F43" s="3" cm="1">
        <f t="array" ref="F43">ROW() - ROW(_xlfn.TAKE(Levels_MO_S32122[], 1)) + 1</f>
        <v>42</v>
      </c>
      <c r="G43" s="1" t="s">
        <v>140</v>
      </c>
      <c r="H43" s="5">
        <f>SUM(Levels_MO_S32122[[#This Row],[Высокий]:[Ниже базового]])</f>
        <v>26</v>
      </c>
      <c r="I43" s="17">
        <f>Levels_MO_S32122[[#This Row],[Высокий]] / Levels_MO_S32122[[#This Row],[Прошли]]</f>
        <v>0.26923076923076922</v>
      </c>
      <c r="J43" s="18">
        <f>Levels_MO_S32122[[#This Row],[Средний]] / Levels_MO_S32122[[#This Row],[Прошли]]</f>
        <v>0.57692307692307687</v>
      </c>
      <c r="K43" s="19">
        <f>Levels_MO_S32122[[#This Row],[Базовый]] / Levels_MO_S32122[[#This Row],[Прошли]]</f>
        <v>0.15384615384615385</v>
      </c>
      <c r="L43" s="20">
        <f>Levels_MO_S32122[[#This Row],[Ниже базового]] / Levels_MO_S32122[[#This Row],[Прошли]]</f>
        <v>0</v>
      </c>
      <c r="M43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4.115384615384615</v>
      </c>
      <c r="N43" s="21" t="e">
        <f>IF(Levels_MO_S32122[[#This Row],[Общий уровень МО]] = "высокий", Levels_MO_S32122[[#This Row],[Общая оценка МО (от 2 до 5)]], NA())</f>
        <v>#N/A</v>
      </c>
      <c r="O43" s="21">
        <f>IF(Levels_MO_S32122[[#This Row],[Общий уровень МО]] = "средний", Levels_MO_S32122[[#This Row],[Общая оценка МО (от 2 до 5)]], NA())</f>
        <v>4.115384615384615</v>
      </c>
      <c r="P43" s="21" t="e">
        <f>IF(Levels_MO_S32122[[#This Row],[Общий уровень МО]] = "базовый", Levels_MO_S32122[[#This Row],[Общая оценка МО (от 2 до 5)]], NA())</f>
        <v>#N/A</v>
      </c>
      <c r="Q43" s="21" t="e">
        <f>IF(Levels_MO_S32122[[#This Row],[Общий уровень МО]] = "ниже базового", Levels_MO_S32122[[#This Row],[Общая оценка МО (от 2 до 5)]], NA())</f>
        <v>#N/A</v>
      </c>
      <c r="R43" s="69" t="str" cm="1">
        <f t="array" ref="R43">INDEX({"ниже базового","базовый","средний","высокий"}, ROUND(Levels_MO_S32122[[#This Row],[Общая оценка МО (от 2 до 5)]], 0) - 1)</f>
        <v>средний</v>
      </c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</row>
    <row r="44" spans="1:31" x14ac:dyDescent="0.25">
      <c r="A44" s="3">
        <v>49</v>
      </c>
      <c r="B44" s="13">
        <f>COUNTIFS(No_Duplicates[МО], Levels_MO_S32122[[#This Row],[Муниципалитет]], No_Duplicates[Профориентация], B$1)</f>
        <v>11</v>
      </c>
      <c r="C44" s="14">
        <f>COUNTIFS(No_Duplicates[МО], Levels_MO_S32122[[#This Row],[Муниципалитет]], No_Duplicates[Профориентация], C$1)</f>
        <v>41</v>
      </c>
      <c r="D44" s="15">
        <f>COUNTIFS(No_Duplicates[МО], Levels_MO_S32122[[#This Row],[Муниципалитет]], No_Duplicates[Профориентация], D$1)</f>
        <v>5</v>
      </c>
      <c r="E44" s="16">
        <f>COUNTIFS(No_Duplicates[МО], Levels_MO_S32122[[#This Row],[Муниципалитет]], No_Duplicates[Профориентация], E$1)</f>
        <v>0</v>
      </c>
      <c r="F44" s="3" cm="1">
        <f t="array" ref="F44">ROW() - ROW(_xlfn.TAKE(Levels_MO_S32122[], 1)) + 1</f>
        <v>43</v>
      </c>
      <c r="G44" s="1" t="s">
        <v>1016</v>
      </c>
      <c r="H44" s="5">
        <f>SUM(Levels_MO_S32122[[#This Row],[Высокий]:[Ниже базового]])</f>
        <v>57</v>
      </c>
      <c r="I44" s="17">
        <f>Levels_MO_S32122[[#This Row],[Высокий]] / Levels_MO_S32122[[#This Row],[Прошли]]</f>
        <v>0.19298245614035087</v>
      </c>
      <c r="J44" s="18">
        <f>Levels_MO_S32122[[#This Row],[Средний]] / Levels_MO_S32122[[#This Row],[Прошли]]</f>
        <v>0.7192982456140351</v>
      </c>
      <c r="K44" s="19">
        <f>Levels_MO_S32122[[#This Row],[Базовый]] / Levels_MO_S32122[[#This Row],[Прошли]]</f>
        <v>8.771929824561403E-2</v>
      </c>
      <c r="L44" s="20">
        <f>Levels_MO_S32122[[#This Row],[Ниже базового]] / Levels_MO_S32122[[#This Row],[Прошли]]</f>
        <v>0</v>
      </c>
      <c r="M44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4.1052631578947372</v>
      </c>
      <c r="N44" s="21" t="e">
        <f>IF(Levels_MO_S32122[[#This Row],[Общий уровень МО]] = "высокий", Levels_MO_S32122[[#This Row],[Общая оценка МО (от 2 до 5)]], NA())</f>
        <v>#N/A</v>
      </c>
      <c r="O44" s="21">
        <f>IF(Levels_MO_S32122[[#This Row],[Общий уровень МО]] = "средний", Levels_MO_S32122[[#This Row],[Общая оценка МО (от 2 до 5)]], NA())</f>
        <v>4.1052631578947372</v>
      </c>
      <c r="P44" s="21" t="e">
        <f>IF(Levels_MO_S32122[[#This Row],[Общий уровень МО]] = "базовый", Levels_MO_S32122[[#This Row],[Общая оценка МО (от 2 до 5)]], NA())</f>
        <v>#N/A</v>
      </c>
      <c r="Q44" s="21" t="e">
        <f>IF(Levels_MO_S32122[[#This Row],[Общий уровень МО]] = "ниже базового", Levels_MO_S32122[[#This Row],[Общая оценка МО (от 2 до 5)]], NA())</f>
        <v>#N/A</v>
      </c>
      <c r="R44" s="69" t="str" cm="1">
        <f t="array" ref="R44">INDEX({"ниже базового","базовый","средний","высокий"}, ROUND(Levels_MO_S32122[[#This Row],[Общая оценка МО (от 2 до 5)]], 0) - 1)</f>
        <v>средний</v>
      </c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</row>
    <row r="45" spans="1:31" x14ac:dyDescent="0.25">
      <c r="A45" s="3">
        <v>34</v>
      </c>
      <c r="B45" s="13">
        <f>COUNTIFS(No_Duplicates[МО], Levels_MO_S32122[[#This Row],[Муниципалитет]], No_Duplicates[Профориентация], B$1)</f>
        <v>2</v>
      </c>
      <c r="C45" s="14">
        <f>COUNTIFS(No_Duplicates[МО], Levels_MO_S32122[[#This Row],[Муниципалитет]], No_Duplicates[Профориентация], C$1)</f>
        <v>7</v>
      </c>
      <c r="D45" s="15">
        <f>COUNTIFS(No_Duplicates[МО], Levels_MO_S32122[[#This Row],[Муниципалитет]], No_Duplicates[Профориентация], D$1)</f>
        <v>1</v>
      </c>
      <c r="E45" s="16">
        <f>COUNTIFS(No_Duplicates[МО], Levels_MO_S32122[[#This Row],[Муниципалитет]], No_Duplicates[Профориентация], E$1)</f>
        <v>0</v>
      </c>
      <c r="F45" s="3" cm="1">
        <f t="array" ref="F45">ROW() - ROW(_xlfn.TAKE(Levels_MO_S32122[], 1)) + 1</f>
        <v>44</v>
      </c>
      <c r="G45" s="1" t="s">
        <v>287</v>
      </c>
      <c r="H45" s="5">
        <f>SUM(Levels_MO_S32122[[#This Row],[Высокий]:[Ниже базового]])</f>
        <v>10</v>
      </c>
      <c r="I45" s="17">
        <f>Levels_MO_S32122[[#This Row],[Высокий]] / Levels_MO_S32122[[#This Row],[Прошли]]</f>
        <v>0.2</v>
      </c>
      <c r="J45" s="18">
        <f>Levels_MO_S32122[[#This Row],[Средний]] / Levels_MO_S32122[[#This Row],[Прошли]]</f>
        <v>0.7</v>
      </c>
      <c r="K45" s="19">
        <f>Levels_MO_S32122[[#This Row],[Базовый]] / Levels_MO_S32122[[#This Row],[Прошли]]</f>
        <v>0.1</v>
      </c>
      <c r="L45" s="20">
        <f>Levels_MO_S32122[[#This Row],[Ниже базового]] / Levels_MO_S32122[[#This Row],[Прошли]]</f>
        <v>0</v>
      </c>
      <c r="M45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4.0999999999999996</v>
      </c>
      <c r="N45" s="21" t="e">
        <f>IF(Levels_MO_S32122[[#This Row],[Общий уровень МО]] = "высокий", Levels_MO_S32122[[#This Row],[Общая оценка МО (от 2 до 5)]], NA())</f>
        <v>#N/A</v>
      </c>
      <c r="O45" s="21">
        <f>IF(Levels_MO_S32122[[#This Row],[Общий уровень МО]] = "средний", Levels_MO_S32122[[#This Row],[Общая оценка МО (от 2 до 5)]], NA())</f>
        <v>4.0999999999999996</v>
      </c>
      <c r="P45" s="21" t="e">
        <f>IF(Levels_MO_S32122[[#This Row],[Общий уровень МО]] = "базовый", Levels_MO_S32122[[#This Row],[Общая оценка МО (от 2 до 5)]], NA())</f>
        <v>#N/A</v>
      </c>
      <c r="Q45" s="21" t="e">
        <f>IF(Levels_MO_S32122[[#This Row],[Общий уровень МО]] = "ниже базового", Levels_MO_S32122[[#This Row],[Общая оценка МО (от 2 до 5)]], NA())</f>
        <v>#N/A</v>
      </c>
      <c r="R45" s="69" t="str" cm="1">
        <f t="array" ref="R45">INDEX({"ниже базового","базовый","средний","высокий"}, ROUND(Levels_MO_S32122[[#This Row],[Общая оценка МО (от 2 до 5)]], 0) - 1)</f>
        <v>средний</v>
      </c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</row>
    <row r="46" spans="1:31" x14ac:dyDescent="0.25">
      <c r="A46" s="3">
        <v>30</v>
      </c>
      <c r="B46" s="13">
        <f>COUNTIFS(No_Duplicates[МО], Levels_MO_S32122[[#This Row],[Муниципалитет]], No_Duplicates[Профориентация], B$1)</f>
        <v>7</v>
      </c>
      <c r="C46" s="14">
        <f>COUNTIFS(No_Duplicates[МО], Levels_MO_S32122[[#This Row],[Муниципалитет]], No_Duplicates[Профориентация], C$1)</f>
        <v>34</v>
      </c>
      <c r="D46" s="15">
        <f>COUNTIFS(No_Duplicates[МО], Levels_MO_S32122[[#This Row],[Муниципалитет]], No_Duplicates[Профориентация], D$1)</f>
        <v>4</v>
      </c>
      <c r="E46" s="16">
        <f>COUNTIFS(No_Duplicates[МО], Levels_MO_S32122[[#This Row],[Муниципалитет]], No_Duplicates[Профориентация], E$1)</f>
        <v>0</v>
      </c>
      <c r="F46" s="3" cm="1">
        <f t="array" ref="F46">ROW() - ROW(_xlfn.TAKE(Levels_MO_S32122[], 1)) + 1</f>
        <v>45</v>
      </c>
      <c r="G46" s="1" t="s">
        <v>27</v>
      </c>
      <c r="H46" s="5">
        <f>SUM(Levels_MO_S32122[[#This Row],[Высокий]:[Ниже базового]])</f>
        <v>45</v>
      </c>
      <c r="I46" s="17">
        <f>Levels_MO_S32122[[#This Row],[Высокий]] / Levels_MO_S32122[[#This Row],[Прошли]]</f>
        <v>0.15555555555555556</v>
      </c>
      <c r="J46" s="18">
        <f>Levels_MO_S32122[[#This Row],[Средний]] / Levels_MO_S32122[[#This Row],[Прошли]]</f>
        <v>0.75555555555555554</v>
      </c>
      <c r="K46" s="19">
        <f>Levels_MO_S32122[[#This Row],[Базовый]] / Levels_MO_S32122[[#This Row],[Прошли]]</f>
        <v>8.8888888888888892E-2</v>
      </c>
      <c r="L46" s="20">
        <f>Levels_MO_S32122[[#This Row],[Ниже базового]] / Levels_MO_S32122[[#This Row],[Прошли]]</f>
        <v>0</v>
      </c>
      <c r="M46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4.0666666666666664</v>
      </c>
      <c r="N46" s="21" t="e">
        <f>IF(Levels_MO_S32122[[#This Row],[Общий уровень МО]] = "высокий", Levels_MO_S32122[[#This Row],[Общая оценка МО (от 2 до 5)]], NA())</f>
        <v>#N/A</v>
      </c>
      <c r="O46" s="21">
        <f>IF(Levels_MO_S32122[[#This Row],[Общий уровень МО]] = "средний", Levels_MO_S32122[[#This Row],[Общая оценка МО (от 2 до 5)]], NA())</f>
        <v>4.0666666666666664</v>
      </c>
      <c r="P46" s="21" t="e">
        <f>IF(Levels_MO_S32122[[#This Row],[Общий уровень МО]] = "базовый", Levels_MO_S32122[[#This Row],[Общая оценка МО (от 2 до 5)]], NA())</f>
        <v>#N/A</v>
      </c>
      <c r="Q46" s="21" t="e">
        <f>IF(Levels_MO_S32122[[#This Row],[Общий уровень МО]] = "ниже базового", Levels_MO_S32122[[#This Row],[Общая оценка МО (от 2 до 5)]], NA())</f>
        <v>#N/A</v>
      </c>
      <c r="R46" s="69" t="str" cm="1">
        <f t="array" ref="R46">INDEX({"ниже базового","базовый","средний","высокий"}, ROUND(Levels_MO_S32122[[#This Row],[Общая оценка МО (от 2 до 5)]], 0) - 1)</f>
        <v>средний</v>
      </c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</row>
    <row r="47" spans="1:31" x14ac:dyDescent="0.25">
      <c r="A47" s="3">
        <v>25</v>
      </c>
      <c r="B47" s="13">
        <f>COUNTIFS(No_Duplicates[МО], Levels_MO_S32122[[#This Row],[Муниципалитет]], No_Duplicates[Профориентация], B$1)</f>
        <v>2</v>
      </c>
      <c r="C47" s="14">
        <f>COUNTIFS(No_Duplicates[МО], Levels_MO_S32122[[#This Row],[Муниципалитет]], No_Duplicates[Профориентация], C$1)</f>
        <v>11</v>
      </c>
      <c r="D47" s="15">
        <f>COUNTIFS(No_Duplicates[МО], Levels_MO_S32122[[#This Row],[Муниципалитет]], No_Duplicates[Профориентация], D$1)</f>
        <v>2</v>
      </c>
      <c r="E47" s="16">
        <f>COUNTIFS(No_Duplicates[МО], Levels_MO_S32122[[#This Row],[Муниципалитет]], No_Duplicates[Профориентация], E$1)</f>
        <v>0</v>
      </c>
      <c r="F47" s="3" cm="1">
        <f t="array" ref="F47">ROW() - ROW(_xlfn.TAKE(Levels_MO_S32122[], 1)) + 1</f>
        <v>46</v>
      </c>
      <c r="G47" s="1" t="s">
        <v>11</v>
      </c>
      <c r="H47" s="5">
        <f>SUM(Levels_MO_S32122[[#This Row],[Высокий]:[Ниже базового]])</f>
        <v>15</v>
      </c>
      <c r="I47" s="17">
        <f>Levels_MO_S32122[[#This Row],[Высокий]] / Levels_MO_S32122[[#This Row],[Прошли]]</f>
        <v>0.13333333333333333</v>
      </c>
      <c r="J47" s="18">
        <f>Levels_MO_S32122[[#This Row],[Средний]] / Levels_MO_S32122[[#This Row],[Прошли]]</f>
        <v>0.73333333333333328</v>
      </c>
      <c r="K47" s="19">
        <f>Levels_MO_S32122[[#This Row],[Базовый]] / Levels_MO_S32122[[#This Row],[Прошли]]</f>
        <v>0.13333333333333333</v>
      </c>
      <c r="L47" s="20">
        <f>Levels_MO_S32122[[#This Row],[Ниже базового]] / Levels_MO_S32122[[#This Row],[Прошли]]</f>
        <v>0</v>
      </c>
      <c r="M47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</v>
      </c>
      <c r="N47" s="21" t="e">
        <f>IF(Levels_MO_S32122[[#This Row],[Общий уровень МО]] = "высокий", Levels_MO_S32122[[#This Row],[Общая оценка МО (от 2 до 5)]], NA())</f>
        <v>#N/A</v>
      </c>
      <c r="O47" s="21">
        <f>IF(Levels_MO_S32122[[#This Row],[Общий уровень МО]] = "средний", Levels_MO_S32122[[#This Row],[Общая оценка МО (от 2 до 5)]], NA())</f>
        <v>4</v>
      </c>
      <c r="P47" s="21" t="e">
        <f>IF(Levels_MO_S32122[[#This Row],[Общий уровень МО]] = "базовый", Levels_MO_S32122[[#This Row],[Общая оценка МО (от 2 до 5)]], NA())</f>
        <v>#N/A</v>
      </c>
      <c r="Q47" s="21" t="e">
        <f>IF(Levels_MO_S32122[[#This Row],[Общий уровень МО]] = "ниже базового", Levels_MO_S32122[[#This Row],[Общая оценка МО (от 2 до 5)]], NA())</f>
        <v>#N/A</v>
      </c>
      <c r="R47" s="69" t="str" cm="1">
        <f t="array" ref="R47">INDEX({"ниже базового","базовый","средний","высокий"}, ROUND(Levels_MO_S32122[[#This Row],[Общая оценка МО (от 2 до 5)]], 0) - 1)</f>
        <v>средний</v>
      </c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</row>
    <row r="48" spans="1:31" x14ac:dyDescent="0.25">
      <c r="A48" s="3">
        <v>10</v>
      </c>
      <c r="B48" s="13">
        <f>COUNTIFS(No_Duplicates[МО], Levels_MO_S32122[[#This Row],[Муниципалитет]], No_Duplicates[Профориентация], B$1)</f>
        <v>4</v>
      </c>
      <c r="C48" s="14">
        <f>COUNTIFS(No_Duplicates[МО], Levels_MO_S32122[[#This Row],[Муниципалитет]], No_Duplicates[Профориентация], C$1)</f>
        <v>14</v>
      </c>
      <c r="D48" s="15">
        <f>COUNTIFS(No_Duplicates[МО], Levels_MO_S32122[[#This Row],[Муниципалитет]], No_Duplicates[Профориентация], D$1)</f>
        <v>4</v>
      </c>
      <c r="E48" s="16">
        <f>COUNTIFS(No_Duplicates[МО], Levels_MO_S32122[[#This Row],[Муниципалитет]], No_Duplicates[Профориентация], E$1)</f>
        <v>0</v>
      </c>
      <c r="F48" s="3" cm="1">
        <f t="array" ref="F48">ROW() - ROW(_xlfn.TAKE(Levels_MO_S32122[], 1)) + 1</f>
        <v>47</v>
      </c>
      <c r="G48" s="1" t="s">
        <v>953</v>
      </c>
      <c r="H48" s="5">
        <f>SUM(Levels_MO_S32122[[#This Row],[Высокий]:[Ниже базового]])</f>
        <v>22</v>
      </c>
      <c r="I48" s="17">
        <f>Levels_MO_S32122[[#This Row],[Высокий]] / Levels_MO_S32122[[#This Row],[Прошли]]</f>
        <v>0.18181818181818182</v>
      </c>
      <c r="J48" s="18">
        <f>Levels_MO_S32122[[#This Row],[Средний]] / Levels_MO_S32122[[#This Row],[Прошли]]</f>
        <v>0.63636363636363635</v>
      </c>
      <c r="K48" s="19">
        <f>Levels_MO_S32122[[#This Row],[Базовый]] / Levels_MO_S32122[[#This Row],[Прошли]]</f>
        <v>0.18181818181818182</v>
      </c>
      <c r="L48" s="20">
        <f>Levels_MO_S32122[[#This Row],[Ниже базового]] / Levels_MO_S32122[[#This Row],[Прошли]]</f>
        <v>0</v>
      </c>
      <c r="M48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</v>
      </c>
      <c r="N48" s="21" t="e">
        <f>IF(Levels_MO_S32122[[#This Row],[Общий уровень МО]] = "высокий", Levels_MO_S32122[[#This Row],[Общая оценка МО (от 2 до 5)]], NA())</f>
        <v>#N/A</v>
      </c>
      <c r="O48" s="21">
        <f>IF(Levels_MO_S32122[[#This Row],[Общий уровень МО]] = "средний", Levels_MO_S32122[[#This Row],[Общая оценка МО (от 2 до 5)]], NA())</f>
        <v>4</v>
      </c>
      <c r="P48" s="21" t="e">
        <f>IF(Levels_MO_S32122[[#This Row],[Общий уровень МО]] = "базовый", Levels_MO_S32122[[#This Row],[Общая оценка МО (от 2 до 5)]], NA())</f>
        <v>#N/A</v>
      </c>
      <c r="Q48" s="21" t="e">
        <f>IF(Levels_MO_S32122[[#This Row],[Общий уровень МО]] = "ниже базового", Levels_MO_S32122[[#This Row],[Общая оценка МО (от 2 до 5)]], NA())</f>
        <v>#N/A</v>
      </c>
      <c r="R48" s="69" t="str" cm="1">
        <f t="array" ref="R48">INDEX({"ниже базового","базовый","средний","высокий"}, ROUND(Levels_MO_S32122[[#This Row],[Общая оценка МО (от 2 до 5)]], 0) - 1)</f>
        <v>средний</v>
      </c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</row>
    <row r="49" spans="1:31" x14ac:dyDescent="0.25">
      <c r="A49" s="3">
        <v>48</v>
      </c>
      <c r="B49" s="13">
        <f>COUNTIFS(No_Duplicates[МО], Levels_MO_S32122[[#This Row],[Муниципалитет]], No_Duplicates[Профориентация], B$1)</f>
        <v>1</v>
      </c>
      <c r="C49" s="14">
        <f>COUNTIFS(No_Duplicates[МО], Levels_MO_S32122[[#This Row],[Муниципалитет]], No_Duplicates[Профориентация], C$1)</f>
        <v>7</v>
      </c>
      <c r="D49" s="15">
        <f>COUNTIFS(No_Duplicates[МО], Levels_MO_S32122[[#This Row],[Муниципалитет]], No_Duplicates[Профориентация], D$1)</f>
        <v>1</v>
      </c>
      <c r="E49" s="16">
        <f>COUNTIFS(No_Duplicates[МО], Levels_MO_S32122[[#This Row],[Муниципалитет]], No_Duplicates[Профориентация], E$1)</f>
        <v>0</v>
      </c>
      <c r="F49" s="3" cm="1">
        <f t="array" ref="F49">ROW() - ROW(_xlfn.TAKE(Levels_MO_S32122[], 1)) + 1</f>
        <v>48</v>
      </c>
      <c r="G49" s="1" t="s">
        <v>1381</v>
      </c>
      <c r="H49" s="5">
        <f>SUM(Levels_MO_S32122[[#This Row],[Высокий]:[Ниже базового]])</f>
        <v>9</v>
      </c>
      <c r="I49" s="17">
        <f>Levels_MO_S32122[[#This Row],[Высокий]] / Levels_MO_S32122[[#This Row],[Прошли]]</f>
        <v>0.1111111111111111</v>
      </c>
      <c r="J49" s="18">
        <f>Levels_MO_S32122[[#This Row],[Средний]] / Levels_MO_S32122[[#This Row],[Прошли]]</f>
        <v>0.77777777777777779</v>
      </c>
      <c r="K49" s="19">
        <f>Levels_MO_S32122[[#This Row],[Базовый]] / Levels_MO_S32122[[#This Row],[Прошли]]</f>
        <v>0.1111111111111111</v>
      </c>
      <c r="L49" s="20">
        <f>Levels_MO_S32122[[#This Row],[Ниже базового]] / Levels_MO_S32122[[#This Row],[Прошли]]</f>
        <v>0</v>
      </c>
      <c r="M49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</v>
      </c>
      <c r="N49" s="21" t="e">
        <f>IF(Levels_MO_S32122[[#This Row],[Общий уровень МО]] = "высокий", Levels_MO_S32122[[#This Row],[Общая оценка МО (от 2 до 5)]], NA())</f>
        <v>#N/A</v>
      </c>
      <c r="O49" s="21">
        <f>IF(Levels_MO_S32122[[#This Row],[Общий уровень МО]] = "средний", Levels_MO_S32122[[#This Row],[Общая оценка МО (от 2 до 5)]], NA())</f>
        <v>4</v>
      </c>
      <c r="P49" s="21" t="e">
        <f>IF(Levels_MO_S32122[[#This Row],[Общий уровень МО]] = "базовый", Levels_MO_S32122[[#This Row],[Общая оценка МО (от 2 до 5)]], NA())</f>
        <v>#N/A</v>
      </c>
      <c r="Q49" s="21" t="e">
        <f>IF(Levels_MO_S32122[[#This Row],[Общий уровень МО]] = "ниже базового", Levels_MO_S32122[[#This Row],[Общая оценка МО (от 2 до 5)]], NA())</f>
        <v>#N/A</v>
      </c>
      <c r="R49" s="69" t="str" cm="1">
        <f t="array" ref="R49">INDEX({"ниже базового","базовый","средний","высокий"}, ROUND(Levels_MO_S32122[[#This Row],[Общая оценка МО (от 2 до 5)]], 0) - 1)</f>
        <v>средний</v>
      </c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</row>
    <row r="50" spans="1:31" x14ac:dyDescent="0.25">
      <c r="A50" s="3">
        <v>17</v>
      </c>
      <c r="B50" s="13">
        <f>COUNTIFS(No_Duplicates[МО], Levels_MO_S32122[[#This Row],[Муниципалитет]], No_Duplicates[Профориентация], B$1)</f>
        <v>8</v>
      </c>
      <c r="C50" s="14">
        <f>COUNTIFS(No_Duplicates[МО], Levels_MO_S32122[[#This Row],[Муниципалитет]], No_Duplicates[Профориентация], C$1)</f>
        <v>24</v>
      </c>
      <c r="D50" s="15">
        <f>COUNTIFS(No_Duplicates[МО], Levels_MO_S32122[[#This Row],[Муниципалитет]], No_Duplicates[Профориентация], D$1)</f>
        <v>6</v>
      </c>
      <c r="E50" s="16">
        <f>COUNTIFS(No_Duplicates[МО], Levels_MO_S32122[[#This Row],[Муниципалитет]], No_Duplicates[Профориентация], E$1)</f>
        <v>1</v>
      </c>
      <c r="F50" s="3" cm="1">
        <f t="array" ref="F50">ROW() - ROW(_xlfn.TAKE(Levels_MO_S32122[], 1)) + 1</f>
        <v>49</v>
      </c>
      <c r="G50" s="1" t="s">
        <v>795</v>
      </c>
      <c r="H50" s="5">
        <f>SUM(Levels_MO_S32122[[#This Row],[Высокий]:[Ниже базового]])</f>
        <v>39</v>
      </c>
      <c r="I50" s="17">
        <f>Levels_MO_S32122[[#This Row],[Высокий]] / Levels_MO_S32122[[#This Row],[Прошли]]</f>
        <v>0.20512820512820512</v>
      </c>
      <c r="J50" s="18">
        <f>Levels_MO_S32122[[#This Row],[Средний]] / Levels_MO_S32122[[#This Row],[Прошли]]</f>
        <v>0.61538461538461542</v>
      </c>
      <c r="K50" s="19">
        <f>Levels_MO_S32122[[#This Row],[Базовый]] / Levels_MO_S32122[[#This Row],[Прошли]]</f>
        <v>0.15384615384615385</v>
      </c>
      <c r="L50" s="20">
        <f>Levels_MO_S32122[[#This Row],[Ниже базового]] / Levels_MO_S32122[[#This Row],[Прошли]]</f>
        <v>2.564102564102564E-2</v>
      </c>
      <c r="M50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4</v>
      </c>
      <c r="N50" s="21" t="e">
        <f>IF(Levels_MO_S32122[[#This Row],[Общий уровень МО]] = "высокий", Levels_MO_S32122[[#This Row],[Общая оценка МО (от 2 до 5)]], NA())</f>
        <v>#N/A</v>
      </c>
      <c r="O50" s="21">
        <f>IF(Levels_MO_S32122[[#This Row],[Общий уровень МО]] = "средний", Levels_MO_S32122[[#This Row],[Общая оценка МО (от 2 до 5)]], NA())</f>
        <v>4</v>
      </c>
      <c r="P50" s="21" t="e">
        <f>IF(Levels_MO_S32122[[#This Row],[Общий уровень МО]] = "базовый", Levels_MO_S32122[[#This Row],[Общая оценка МО (от 2 до 5)]], NA())</f>
        <v>#N/A</v>
      </c>
      <c r="Q50" s="21" t="e">
        <f>IF(Levels_MO_S32122[[#This Row],[Общий уровень МО]] = "ниже базового", Levels_MO_S32122[[#This Row],[Общая оценка МО (от 2 до 5)]], NA())</f>
        <v>#N/A</v>
      </c>
      <c r="R50" s="69" t="str" cm="1">
        <f t="array" ref="R50">INDEX({"ниже базового","базовый","средний","высокий"}, ROUND(Levels_MO_S32122[[#This Row],[Общая оценка МО (от 2 до 5)]], 0) - 1)</f>
        <v>средний</v>
      </c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</row>
    <row r="51" spans="1:31" x14ac:dyDescent="0.25">
      <c r="A51" s="3">
        <v>12</v>
      </c>
      <c r="B51" s="13">
        <f>COUNTIFS(No_Duplicates[МО], Levels_MO_S32122[[#This Row],[Муниципалитет]], No_Duplicates[Профориентация], B$1)</f>
        <v>2</v>
      </c>
      <c r="C51" s="14">
        <f>COUNTIFS(No_Duplicates[МО], Levels_MO_S32122[[#This Row],[Муниципалитет]], No_Duplicates[Профориентация], C$1)</f>
        <v>37</v>
      </c>
      <c r="D51" s="15">
        <f>COUNTIFS(No_Duplicates[МО], Levels_MO_S32122[[#This Row],[Муниципалитет]], No_Duplicates[Профориентация], D$1)</f>
        <v>4</v>
      </c>
      <c r="E51" s="16">
        <f>COUNTIFS(No_Duplicates[МО], Levels_MO_S32122[[#This Row],[Муниципалитет]], No_Duplicates[Профориентация], E$1)</f>
        <v>0</v>
      </c>
      <c r="F51" s="3" cm="1">
        <f t="array" ref="F51">ROW() - ROW(_xlfn.TAKE(Levels_MO_S32122[], 1)) + 1</f>
        <v>50</v>
      </c>
      <c r="G51" s="1" t="s">
        <v>686</v>
      </c>
      <c r="H51" s="5">
        <f>SUM(Levels_MO_S32122[[#This Row],[Высокий]:[Ниже базового]])</f>
        <v>43</v>
      </c>
      <c r="I51" s="17">
        <f>Levels_MO_S32122[[#This Row],[Высокий]] / Levels_MO_S32122[[#This Row],[Прошли]]</f>
        <v>4.6511627906976744E-2</v>
      </c>
      <c r="J51" s="18">
        <f>Levels_MO_S32122[[#This Row],[Средний]] / Levels_MO_S32122[[#This Row],[Прошли]]</f>
        <v>0.86046511627906974</v>
      </c>
      <c r="K51" s="19">
        <f>Levels_MO_S32122[[#This Row],[Базовый]] / Levels_MO_S32122[[#This Row],[Прошли]]</f>
        <v>9.3023255813953487E-2</v>
      </c>
      <c r="L51" s="20">
        <f>Levels_MO_S32122[[#This Row],[Ниже базового]] / Levels_MO_S32122[[#This Row],[Прошли]]</f>
        <v>0</v>
      </c>
      <c r="M51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3.9534883720930232</v>
      </c>
      <c r="N51" s="21" t="e">
        <f>IF(Levels_MO_S32122[[#This Row],[Общий уровень МО]] = "высокий", Levels_MO_S32122[[#This Row],[Общая оценка МО (от 2 до 5)]], NA())</f>
        <v>#N/A</v>
      </c>
      <c r="O51" s="21">
        <f>IF(Levels_MO_S32122[[#This Row],[Общий уровень МО]] = "средний", Levels_MO_S32122[[#This Row],[Общая оценка МО (от 2 до 5)]], NA())</f>
        <v>3.9534883720930232</v>
      </c>
      <c r="P51" s="21" t="e">
        <f>IF(Levels_MO_S32122[[#This Row],[Общий уровень МО]] = "базовый", Levels_MO_S32122[[#This Row],[Общая оценка МО (от 2 до 5)]], NA())</f>
        <v>#N/A</v>
      </c>
      <c r="Q51" s="21" t="e">
        <f>IF(Levels_MO_S32122[[#This Row],[Общий уровень МО]] = "ниже базового", Levels_MO_S32122[[#This Row],[Общая оценка МО (от 2 до 5)]], NA())</f>
        <v>#N/A</v>
      </c>
      <c r="R51" s="69" t="str" cm="1">
        <f t="array" ref="R51">INDEX({"ниже базового","базовый","средний","высокий"}, ROUND(Levels_MO_S32122[[#This Row],[Общая оценка МО (от 2 до 5)]], 0) - 1)</f>
        <v>средний</v>
      </c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</row>
    <row r="52" spans="1:31" x14ac:dyDescent="0.25">
      <c r="A52" s="3">
        <v>33</v>
      </c>
      <c r="B52" s="13">
        <f>COUNTIFS(No_Duplicates[МО], Levels_MO_S32122[[#This Row],[Муниципалитет]], No_Duplicates[Профориентация], B$1)</f>
        <v>6</v>
      </c>
      <c r="C52" s="14">
        <f>COUNTIFS(No_Duplicates[МО], Levels_MO_S32122[[#This Row],[Муниципалитет]], No_Duplicates[Профориентация], C$1)</f>
        <v>10</v>
      </c>
      <c r="D52" s="15">
        <f>COUNTIFS(No_Duplicates[МО], Levels_MO_S32122[[#This Row],[Муниципалитет]], No_Duplicates[Профориентация], D$1)</f>
        <v>5</v>
      </c>
      <c r="E52" s="16">
        <f>COUNTIFS(No_Duplicates[МО], Levels_MO_S32122[[#This Row],[Муниципалитет]], No_Duplicates[Профориентация], E$1)</f>
        <v>2</v>
      </c>
      <c r="F52" s="3" cm="1">
        <f t="array" ref="F52">ROW() - ROW(_xlfn.TAKE(Levels_MO_S32122[], 1)) + 1</f>
        <v>51</v>
      </c>
      <c r="G52" s="1" t="s">
        <v>755</v>
      </c>
      <c r="H52" s="5">
        <f>SUM(Levels_MO_S32122[[#This Row],[Высокий]:[Ниже базового]])</f>
        <v>23</v>
      </c>
      <c r="I52" s="17">
        <f>Levels_MO_S32122[[#This Row],[Высокий]] / Levels_MO_S32122[[#This Row],[Прошли]]</f>
        <v>0.2608695652173913</v>
      </c>
      <c r="J52" s="18">
        <f>Levels_MO_S32122[[#This Row],[Средний]] / Levels_MO_S32122[[#This Row],[Прошли]]</f>
        <v>0.43478260869565216</v>
      </c>
      <c r="K52" s="19">
        <f>Levels_MO_S32122[[#This Row],[Базовый]] / Levels_MO_S32122[[#This Row],[Прошли]]</f>
        <v>0.21739130434782608</v>
      </c>
      <c r="L52" s="20">
        <f>Levels_MO_S32122[[#This Row],[Ниже базового]] / Levels_MO_S32122[[#This Row],[Прошли]]</f>
        <v>8.6956521739130432E-2</v>
      </c>
      <c r="M52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3.8695652173913042</v>
      </c>
      <c r="N52" s="21" t="e">
        <f>IF(Levels_MO_S32122[[#This Row],[Общий уровень МО]] = "высокий", Levels_MO_S32122[[#This Row],[Общая оценка МО (от 2 до 5)]], NA())</f>
        <v>#N/A</v>
      </c>
      <c r="O52" s="21">
        <f>IF(Levels_MO_S32122[[#This Row],[Общий уровень МО]] = "средний", Levels_MO_S32122[[#This Row],[Общая оценка МО (от 2 до 5)]], NA())</f>
        <v>3.8695652173913042</v>
      </c>
      <c r="P52" s="21" t="e">
        <f>IF(Levels_MO_S32122[[#This Row],[Общий уровень МО]] = "базовый", Levels_MO_S32122[[#This Row],[Общая оценка МО (от 2 до 5)]], NA())</f>
        <v>#N/A</v>
      </c>
      <c r="Q52" s="21" t="e">
        <f>IF(Levels_MO_S32122[[#This Row],[Общий уровень МО]] = "ниже базового", Levels_MO_S32122[[#This Row],[Общая оценка МО (от 2 до 5)]], NA())</f>
        <v>#N/A</v>
      </c>
      <c r="R52" s="69" t="str" cm="1">
        <f t="array" ref="R52">INDEX({"ниже базового","базовый","средний","высокий"}, ROUND(Levels_MO_S32122[[#This Row],[Общая оценка МО (от 2 до 5)]], 0) - 1)</f>
        <v>средний</v>
      </c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</row>
    <row r="53" spans="1:31" x14ac:dyDescent="0.25">
      <c r="A53" s="3">
        <v>44</v>
      </c>
      <c r="B53" s="13">
        <f>COUNTIFS(No_Duplicates[МО], Levels_MO_S32122[[#This Row],[Муниципалитет]], No_Duplicates[Профориентация], B$1)</f>
        <v>7</v>
      </c>
      <c r="C53" s="14">
        <f>COUNTIFS(No_Duplicates[МО], Levels_MO_S32122[[#This Row],[Муниципалитет]], No_Duplicates[Профориентация], C$1)</f>
        <v>11</v>
      </c>
      <c r="D53" s="15">
        <f>COUNTIFS(No_Duplicates[МО], Levels_MO_S32122[[#This Row],[Муниципалитет]], No_Duplicates[Профориентация], D$1)</f>
        <v>5</v>
      </c>
      <c r="E53" s="16">
        <f>COUNTIFS(No_Duplicates[МО], Levels_MO_S32122[[#This Row],[Муниципалитет]], No_Duplicates[Профориентация], E$1)</f>
        <v>3</v>
      </c>
      <c r="F53" s="3" cm="1">
        <f t="array" ref="F53">ROW() - ROW(_xlfn.TAKE(Levels_MO_S32122[], 1)) + 1</f>
        <v>52</v>
      </c>
      <c r="G53" s="1" t="s">
        <v>1093</v>
      </c>
      <c r="H53" s="5">
        <f>SUM(Levels_MO_S32122[[#This Row],[Высокий]:[Ниже базового]])</f>
        <v>26</v>
      </c>
      <c r="I53" s="17">
        <f>Levels_MO_S32122[[#This Row],[Высокий]] / Levels_MO_S32122[[#This Row],[Прошли]]</f>
        <v>0.26923076923076922</v>
      </c>
      <c r="J53" s="18">
        <f>Levels_MO_S32122[[#This Row],[Средний]] / Levels_MO_S32122[[#This Row],[Прошли]]</f>
        <v>0.42307692307692307</v>
      </c>
      <c r="K53" s="19">
        <f>Levels_MO_S32122[[#This Row],[Базовый]] / Levels_MO_S32122[[#This Row],[Прошли]]</f>
        <v>0.19230769230769232</v>
      </c>
      <c r="L53" s="20">
        <f>Levels_MO_S32122[[#This Row],[Ниже базового]] / Levels_MO_S32122[[#This Row],[Прошли]]</f>
        <v>0.11538461538461539</v>
      </c>
      <c r="M53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3.8461538461538463</v>
      </c>
      <c r="N53" s="21" t="e">
        <f>IF(Levels_MO_S32122[[#This Row],[Общий уровень МО]] = "высокий", Levels_MO_S32122[[#This Row],[Общая оценка МО (от 2 до 5)]], NA())</f>
        <v>#N/A</v>
      </c>
      <c r="O53" s="21">
        <f>IF(Levels_MO_S32122[[#This Row],[Общий уровень МО]] = "средний", Levels_MO_S32122[[#This Row],[Общая оценка МО (от 2 до 5)]], NA())</f>
        <v>3.8461538461538463</v>
      </c>
      <c r="P53" s="21" t="e">
        <f>IF(Levels_MO_S32122[[#This Row],[Общий уровень МО]] = "базовый", Levels_MO_S32122[[#This Row],[Общая оценка МО (от 2 до 5)]], NA())</f>
        <v>#N/A</v>
      </c>
      <c r="Q53" s="21" t="e">
        <f>IF(Levels_MO_S32122[[#This Row],[Общий уровень МО]] = "ниже базового", Levels_MO_S32122[[#This Row],[Общая оценка МО (от 2 до 5)]], NA())</f>
        <v>#N/A</v>
      </c>
      <c r="R53" s="69" t="str" cm="1">
        <f t="array" ref="R53">INDEX({"ниже базового","базовый","средний","высокий"}, ROUND(Levels_MO_S32122[[#This Row],[Общая оценка МО (от 2 до 5)]], 0) - 1)</f>
        <v>средний</v>
      </c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</row>
    <row r="54" spans="1:31" x14ac:dyDescent="0.25">
      <c r="A54" s="3">
        <v>52</v>
      </c>
      <c r="B54" s="13">
        <f>COUNTIFS(No_Duplicates[МО], Levels_MO_S32122[[#This Row],[Муниципалитет]], No_Duplicates[Профориентация], B$1)</f>
        <v>6</v>
      </c>
      <c r="C54" s="14">
        <f>COUNTIFS(No_Duplicates[МО], Levels_MO_S32122[[#This Row],[Муниципалитет]], No_Duplicates[Профориентация], C$1)</f>
        <v>19</v>
      </c>
      <c r="D54" s="15">
        <f>COUNTIFS(No_Duplicates[МО], Levels_MO_S32122[[#This Row],[Муниципалитет]], No_Duplicates[Профориентация], D$1)</f>
        <v>12</v>
      </c>
      <c r="E54" s="16">
        <f>COUNTIFS(No_Duplicates[МО], Levels_MO_S32122[[#This Row],[Муниципалитет]], No_Duplicates[Профориентация], E$1)</f>
        <v>0</v>
      </c>
      <c r="F54" s="3" cm="1">
        <f t="array" ref="F54">ROW() - ROW(_xlfn.TAKE(Levels_MO_S32122[], 1)) + 1</f>
        <v>53</v>
      </c>
      <c r="G54" s="1" t="s">
        <v>1219</v>
      </c>
      <c r="H54" s="5">
        <f>SUM(Levels_MO_S32122[[#This Row],[Высокий]:[Ниже базового]])</f>
        <v>37</v>
      </c>
      <c r="I54" s="17">
        <f>Levels_MO_S32122[[#This Row],[Высокий]] / Levels_MO_S32122[[#This Row],[Прошли]]</f>
        <v>0.16216216216216217</v>
      </c>
      <c r="J54" s="18">
        <f>Levels_MO_S32122[[#This Row],[Средний]] / Levels_MO_S32122[[#This Row],[Прошли]]</f>
        <v>0.51351351351351349</v>
      </c>
      <c r="K54" s="19">
        <f>Levels_MO_S32122[[#This Row],[Базовый]] / Levels_MO_S32122[[#This Row],[Прошли]]</f>
        <v>0.32432432432432434</v>
      </c>
      <c r="L54" s="20">
        <f>Levels_MO_S32122[[#This Row],[Ниже базового]] / Levels_MO_S32122[[#This Row],[Прошли]]</f>
        <v>0</v>
      </c>
      <c r="M54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3.8378378378378377</v>
      </c>
      <c r="N54" s="21" t="e">
        <f>IF(Levels_MO_S32122[[#This Row],[Общий уровень МО]] = "высокий", Levels_MO_S32122[[#This Row],[Общая оценка МО (от 2 до 5)]], NA())</f>
        <v>#N/A</v>
      </c>
      <c r="O54" s="21">
        <f>IF(Levels_MO_S32122[[#This Row],[Общий уровень МО]] = "средний", Levels_MO_S32122[[#This Row],[Общая оценка МО (от 2 до 5)]], NA())</f>
        <v>3.8378378378378377</v>
      </c>
      <c r="P54" s="21" t="e">
        <f>IF(Levels_MO_S32122[[#This Row],[Общий уровень МО]] = "базовый", Levels_MO_S32122[[#This Row],[Общая оценка МО (от 2 до 5)]], NA())</f>
        <v>#N/A</v>
      </c>
      <c r="Q54" s="21" t="e">
        <f>IF(Levels_MO_S32122[[#This Row],[Общий уровень МО]] = "ниже базового", Levels_MO_S32122[[#This Row],[Общая оценка МО (от 2 до 5)]], NA())</f>
        <v>#N/A</v>
      </c>
      <c r="R54" s="69" t="str" cm="1">
        <f t="array" ref="R54">INDEX({"ниже базового","базовый","средний","высокий"}, ROUND(Levels_MO_S32122[[#This Row],[Общая оценка МО (от 2 до 5)]], 0) - 1)</f>
        <v>средний</v>
      </c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</row>
    <row r="55" spans="1:31" x14ac:dyDescent="0.25">
      <c r="A55" s="3">
        <v>31</v>
      </c>
      <c r="B55" s="13">
        <f>COUNTIFS(No_Duplicates[МО], Levels_MO_S32122[[#This Row],[Муниципалитет]], No_Duplicates[Профориентация], B$1)</f>
        <v>10</v>
      </c>
      <c r="C55" s="14">
        <f>COUNTIFS(No_Duplicates[МО], Levels_MO_S32122[[#This Row],[Муниципалитет]], No_Duplicates[Профориентация], C$1)</f>
        <v>14</v>
      </c>
      <c r="D55" s="15">
        <f>COUNTIFS(No_Duplicates[МО], Levels_MO_S32122[[#This Row],[Муниципалитет]], No_Duplicates[Профориентация], D$1)</f>
        <v>13</v>
      </c>
      <c r="E55" s="16">
        <f>COUNTIFS(No_Duplicates[МО], Levels_MO_S32122[[#This Row],[Муниципалитет]], No_Duplicates[Профориентация], E$1)</f>
        <v>2</v>
      </c>
      <c r="F55" s="3" cm="1">
        <f t="array" ref="F55">ROW() - ROW(_xlfn.TAKE(Levels_MO_S32122[], 1)) + 1</f>
        <v>54</v>
      </c>
      <c r="G55" s="1" t="s">
        <v>1413</v>
      </c>
      <c r="H55" s="5">
        <f>SUM(Levels_MO_S32122[[#This Row],[Высокий]:[Ниже базового]])</f>
        <v>39</v>
      </c>
      <c r="I55" s="17">
        <f>Levels_MO_S32122[[#This Row],[Высокий]] / Levels_MO_S32122[[#This Row],[Прошли]]</f>
        <v>0.25641025641025639</v>
      </c>
      <c r="J55" s="18">
        <f>Levels_MO_S32122[[#This Row],[Средний]] / Levels_MO_S32122[[#This Row],[Прошли]]</f>
        <v>0.35897435897435898</v>
      </c>
      <c r="K55" s="19">
        <f>Levels_MO_S32122[[#This Row],[Базовый]] / Levels_MO_S32122[[#This Row],[Прошли]]</f>
        <v>0.33333333333333331</v>
      </c>
      <c r="L55" s="20">
        <f>Levels_MO_S32122[[#This Row],[Ниже базового]] / Levels_MO_S32122[[#This Row],[Прошли]]</f>
        <v>5.128205128205128E-2</v>
      </c>
      <c r="M55" s="21">
        <f>(5 * Levels_MO_S32122[[#This Row],[Высокий]] + 4 * Levels_MO_S32122[[#This Row],[Средний]] + 3 * Levels_MO_S32122[[#This Row],[Базовый]] + 2 * Levels_MO_S32122[[#This Row],[Ниже базового]]) / Levels_MO_S32122[[#This Row],[Прошли]]</f>
        <v>3.8205128205128207</v>
      </c>
      <c r="N55" s="21" t="e">
        <f>IF(Levels_MO_S32122[[#This Row],[Общий уровень МО]] = "высокий", Levels_MO_S32122[[#This Row],[Общая оценка МО (от 2 до 5)]], NA())</f>
        <v>#N/A</v>
      </c>
      <c r="O55" s="21">
        <f>IF(Levels_MO_S32122[[#This Row],[Общий уровень МО]] = "средний", Levels_MO_S32122[[#This Row],[Общая оценка МО (от 2 до 5)]], NA())</f>
        <v>3.8205128205128207</v>
      </c>
      <c r="P55" s="21" t="e">
        <f>IF(Levels_MO_S32122[[#This Row],[Общий уровень МО]] = "базовый", Levels_MO_S32122[[#This Row],[Общая оценка МО (от 2 до 5)]], NA())</f>
        <v>#N/A</v>
      </c>
      <c r="Q55" s="21" t="e">
        <f>IF(Levels_MO_S32122[[#This Row],[Общий уровень МО]] = "ниже базового", Levels_MO_S32122[[#This Row],[Общая оценка МО (от 2 до 5)]], NA())</f>
        <v>#N/A</v>
      </c>
      <c r="R55" s="69" t="str" cm="1">
        <f t="array" ref="R55">INDEX({"ниже базового","базовый","средний","высокий"}, ROUND(Levels_MO_S32122[[#This Row],[Общая оценка МО (от 2 до 5)]], 0) - 1)</f>
        <v>средний</v>
      </c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</row>
    <row r="56" spans="1:31" x14ac:dyDescent="0.25">
      <c r="A56" s="3"/>
      <c r="B56" s="22">
        <f>SUM(Levels_MO_S32122[Высокий])</f>
        <v>575</v>
      </c>
      <c r="C56" s="23">
        <f>SUM(Levels_MO_S32122[Средний])</f>
        <v>643</v>
      </c>
      <c r="D56" s="24">
        <f>SUM(Levels_MO_S32122[Базовый])</f>
        <v>118</v>
      </c>
      <c r="E56" s="25">
        <f>SUM(Levels_MO_S32122[Ниже базового])</f>
        <v>13</v>
      </c>
      <c r="F56" s="27"/>
      <c r="G56" s="27" t="s">
        <v>1466</v>
      </c>
      <c r="H56" s="26">
        <f>SUM(Levels_MO_S32122[Прошли])</f>
        <v>1349</v>
      </c>
      <c r="I56" s="28">
        <f>Levels_MO_S32122[[#Totals],[Высокий]] / Levels_MO_S32122[[#Totals],[Прошли]]</f>
        <v>0.42624166048925127</v>
      </c>
      <c r="J56" s="29">
        <f>Levels_MO_S32122[[#Totals],[Средний]] / Levels_MO_S32122[[#Totals],[Прошли]]</f>
        <v>0.47664936990363233</v>
      </c>
      <c r="K56" s="30">
        <f>Levels_MO_S32122[[#Totals],[Базовый]] / Levels_MO_S32122[[#Totals],[Прошли]]</f>
        <v>8.7472201630837659E-2</v>
      </c>
      <c r="L56" s="31">
        <f>Levels_MO_S32122[[#Totals],[Ниже базового]] / Levels_MO_S32122[[#Totals],[Прошли]]</f>
        <v>9.6367679762787255E-3</v>
      </c>
      <c r="M56" s="21">
        <f>(5 * Levels_MO_S32122[[#Totals],[Высокий]] + 4 * Levels_MO_S32122[[#Totals],[Средний]] + 3 * Levels_MO_S32122[[#Totals],[Базовый]] + 2 * Levels_MO_S32122[[#Totals],[Ниже базового]]) / Levels_MO_S32122[[#Totals],[Прошли]]</f>
        <v>4.3194959229058565</v>
      </c>
      <c r="N56" s="21"/>
      <c r="O56" s="21"/>
      <c r="P56" s="21"/>
      <c r="Q56" s="21"/>
      <c r="R56" s="69" t="str" cm="1">
        <f t="array" ref="R56">INDEX({"ниже базового","базовый","средний","высокий"}, ROUND(Levels_MO_S32122[[#Totals],[Общая оценка МО (от 2 до 5)]], 0) - 1)</f>
        <v>средний</v>
      </c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</row>
  </sheetData>
  <conditionalFormatting sqref="R2:R56">
    <cfRule type="cellIs" dxfId="195" priority="1" operator="equal">
      <formula>"Высокий"</formula>
    </cfRule>
    <cfRule type="cellIs" dxfId="194" priority="2" operator="equal">
      <formula>"Средний"</formula>
    </cfRule>
    <cfRule type="cellIs" dxfId="193" priority="3" operator="equal">
      <formula>"Базовый"</formula>
    </cfRule>
    <cfRule type="cellIs" dxfId="192" priority="4" operator="equal">
      <formula>"Ниже базового"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A70D6-C61B-433C-904D-483D5FCD8187}">
  <dimension ref="A1:BG56"/>
  <sheetViews>
    <sheetView workbookViewId="0">
      <selection activeCell="A2" sqref="A2"/>
    </sheetView>
  </sheetViews>
  <sheetFormatPr defaultRowHeight="15" outlineLevelCol="1" x14ac:dyDescent="0.25"/>
  <cols>
    <col min="1" max="1" width="4" customWidth="1"/>
    <col min="2" max="2" width="9.28515625" bestFit="1" customWidth="1"/>
    <col min="3" max="4" width="9.140625" bestFit="1" customWidth="1"/>
    <col min="5" max="5" width="10" customWidth="1"/>
    <col min="6" max="6" width="4.140625" customWidth="1"/>
    <col min="7" max="7" width="22.5703125" bestFit="1" customWidth="1"/>
    <col min="8" max="8" width="8.42578125" bestFit="1" customWidth="1"/>
    <col min="9" max="9" width="9.28515625" customWidth="1"/>
    <col min="10" max="11" width="9.140625" customWidth="1"/>
    <col min="12" max="12" width="10" customWidth="1"/>
    <col min="13" max="13" width="11" bestFit="1" customWidth="1"/>
    <col min="14" max="14" width="11" hidden="1" customWidth="1" outlineLevel="1"/>
    <col min="15" max="16" width="9.42578125" hidden="1" customWidth="1" outlineLevel="1"/>
    <col min="17" max="17" width="12.42578125" hidden="1" customWidth="1" outlineLevel="1"/>
    <col min="18" max="18" width="13.28515625" bestFit="1" customWidth="1" collapsed="1"/>
    <col min="19" max="31" width="9.7109375" customWidth="1"/>
    <col min="32" max="32" width="17.85546875" bestFit="1" customWidth="1"/>
    <col min="33" max="33" width="9.42578125" bestFit="1" customWidth="1"/>
    <col min="34" max="34" width="11.42578125" bestFit="1" customWidth="1"/>
    <col min="36" max="36" width="17.7109375" bestFit="1" customWidth="1"/>
    <col min="37" max="37" width="11.28515625" customWidth="1"/>
    <col min="38" max="38" width="13" bestFit="1" customWidth="1"/>
  </cols>
  <sheetData>
    <row r="1" spans="1:59" ht="45.75" customHeight="1" x14ac:dyDescent="0.25">
      <c r="A1" s="5" t="s">
        <v>9</v>
      </c>
      <c r="B1" s="8" t="s">
        <v>6</v>
      </c>
      <c r="C1" s="9" t="s">
        <v>5</v>
      </c>
      <c r="D1" s="10" t="s">
        <v>8</v>
      </c>
      <c r="E1" s="11" t="s">
        <v>7</v>
      </c>
      <c r="F1" s="5" t="s">
        <v>1460</v>
      </c>
      <c r="G1" s="5" t="s">
        <v>1461</v>
      </c>
      <c r="H1" s="5" t="s">
        <v>1462</v>
      </c>
      <c r="I1" s="8" t="s">
        <v>1507</v>
      </c>
      <c r="J1" s="9" t="s">
        <v>1470</v>
      </c>
      <c r="K1" s="10" t="s">
        <v>1471</v>
      </c>
      <c r="L1" s="12" t="s">
        <v>1463</v>
      </c>
      <c r="M1" s="2" t="s">
        <v>1464</v>
      </c>
      <c r="N1" s="2" t="s">
        <v>1510</v>
      </c>
      <c r="O1" s="2" t="s">
        <v>1508</v>
      </c>
      <c r="P1" s="2" t="s">
        <v>1509</v>
      </c>
      <c r="Q1" s="2" t="s">
        <v>1472</v>
      </c>
      <c r="R1" s="2" t="s">
        <v>1465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BG1" t="s">
        <v>1467</v>
      </c>
    </row>
    <row r="2" spans="1:59" x14ac:dyDescent="0.25">
      <c r="A2" s="3">
        <v>20</v>
      </c>
      <c r="B2" s="13">
        <f>COUNTIFS(No_Duplicates[МО], Levels_MO_S3212223[[#This Row],[Муниципалитет]], No_Duplicates[Учитель. Школьная команда], B$1)</f>
        <v>4</v>
      </c>
      <c r="C2" s="14">
        <f>COUNTIFS(No_Duplicates[МО], Levels_MO_S3212223[[#This Row],[Муниципалитет]], No_Duplicates[Учитель. Школьная команда], C$1)</f>
        <v>18</v>
      </c>
      <c r="D2" s="15">
        <f>COUNTIFS(No_Duplicates[МО], Levels_MO_S3212223[[#This Row],[Муниципалитет]], No_Duplicates[Учитель. Школьная команда], D$1)</f>
        <v>1</v>
      </c>
      <c r="E2" s="16">
        <f>COUNTIFS(No_Duplicates[МО], Levels_MO_S3212223[[#This Row],[Муниципалитет]], No_Duplicates[Учитель. Школьная команда], E$1)</f>
        <v>0</v>
      </c>
      <c r="F2" s="3" cm="1">
        <f t="array" ref="F2">ROW() - ROW(_xlfn.TAKE(Levels_MO_S3212223[], 1)) + 1</f>
        <v>1</v>
      </c>
      <c r="G2" s="1" t="s">
        <v>662</v>
      </c>
      <c r="H2" s="5">
        <f>SUM(Levels_MO_S3212223[[#This Row],[Высокий]:[Ниже базового]])</f>
        <v>23</v>
      </c>
      <c r="I2" s="17">
        <f>Levels_MO_S3212223[[#This Row],[Высокий]] / Levels_MO_S3212223[[#This Row],[Прошли]]</f>
        <v>0.17391304347826086</v>
      </c>
      <c r="J2" s="18">
        <f>Levels_MO_S3212223[[#This Row],[Средний]] / Levels_MO_S3212223[[#This Row],[Прошли]]</f>
        <v>0.78260869565217395</v>
      </c>
      <c r="K2" s="19">
        <f>Levels_MO_S3212223[[#This Row],[Базовый]] / Levels_MO_S3212223[[#This Row],[Прошли]]</f>
        <v>4.3478260869565216E-2</v>
      </c>
      <c r="L2" s="20">
        <f>Levels_MO_S3212223[[#This Row],[Ниже базового]] / Levels_MO_S3212223[[#This Row],[Прошли]]</f>
        <v>0</v>
      </c>
      <c r="M2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4.1304347826086953</v>
      </c>
      <c r="N2" s="21" t="e">
        <f>IF(Levels_MO_S3212223[[#This Row],[Общий уровень МО]] = "высокий", Levels_MO_S3212223[[#This Row],[Общая оценка МО (от 2 до 5)]], NA())</f>
        <v>#N/A</v>
      </c>
      <c r="O2" s="21">
        <f>IF(Levels_MO_S3212223[[#This Row],[Общий уровень МО]] = "средний", Levels_MO_S3212223[[#This Row],[Общая оценка МО (от 2 до 5)]], NA())</f>
        <v>4.1304347826086953</v>
      </c>
      <c r="P2" s="21" t="e">
        <f>IF(Levels_MO_S3212223[[#This Row],[Общий уровень МО]] = "базовый", Levels_MO_S3212223[[#This Row],[Общая оценка МО (от 2 до 5)]], NA())</f>
        <v>#N/A</v>
      </c>
      <c r="Q2" s="21" t="e">
        <f>IF(Levels_MO_S3212223[[#This Row],[Общий уровень МО]] = "ниже базового", Levels_MO_S3212223[[#This Row],[Общая оценка МО (от 2 до 5)]], NA())</f>
        <v>#N/A</v>
      </c>
      <c r="R2" s="69" t="str" cm="1">
        <f t="array" ref="R2">INDEX({"ниже базового","базовый","средний","высокий"}, ROUND(Levels_MO_S3212223[[#This Row],[Общая оценка МО (от 2 до 5)]], 0) - 1)</f>
        <v>средний</v>
      </c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1:59" x14ac:dyDescent="0.25">
      <c r="A3" s="3">
        <v>26</v>
      </c>
      <c r="B3" s="13">
        <f>COUNTIFS(No_Duplicates[МО], Levels_MO_S3212223[[#This Row],[Муниципалитет]], No_Duplicates[Учитель. Школьная команда], B$1)</f>
        <v>2</v>
      </c>
      <c r="C3" s="14">
        <f>COUNTIFS(No_Duplicates[МО], Levels_MO_S3212223[[#This Row],[Муниципалитет]], No_Duplicates[Учитель. Школьная команда], C$1)</f>
        <v>14</v>
      </c>
      <c r="D3" s="15">
        <f>COUNTIFS(No_Duplicates[МО], Levels_MO_S3212223[[#This Row],[Муниципалитет]], No_Duplicates[Учитель. Школьная команда], D$1)</f>
        <v>0</v>
      </c>
      <c r="E3" s="16">
        <f>COUNTIFS(No_Duplicates[МО], Levels_MO_S3212223[[#This Row],[Муниципалитет]], No_Duplicates[Учитель. Школьная команда], E$1)</f>
        <v>0</v>
      </c>
      <c r="F3" s="3" cm="1">
        <f t="array" ref="F3">ROW() - ROW(_xlfn.TAKE(Levels_MO_S3212223[], 1)) + 1</f>
        <v>2</v>
      </c>
      <c r="G3" s="1" t="s">
        <v>261</v>
      </c>
      <c r="H3" s="5">
        <f>SUM(Levels_MO_S3212223[[#This Row],[Высокий]:[Ниже базового]])</f>
        <v>16</v>
      </c>
      <c r="I3" s="17">
        <f>Levels_MO_S3212223[[#This Row],[Высокий]] / Levels_MO_S3212223[[#This Row],[Прошли]]</f>
        <v>0.125</v>
      </c>
      <c r="J3" s="18">
        <f>Levels_MO_S3212223[[#This Row],[Средний]] / Levels_MO_S3212223[[#This Row],[Прошли]]</f>
        <v>0.875</v>
      </c>
      <c r="K3" s="19">
        <f>Levels_MO_S3212223[[#This Row],[Базовый]] / Levels_MO_S3212223[[#This Row],[Прошли]]</f>
        <v>0</v>
      </c>
      <c r="L3" s="20">
        <f>Levels_MO_S3212223[[#This Row],[Ниже базового]] / Levels_MO_S3212223[[#This Row],[Прошли]]</f>
        <v>0</v>
      </c>
      <c r="M3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4.125</v>
      </c>
      <c r="N3" s="21" t="e">
        <f>IF(Levels_MO_S3212223[[#This Row],[Общий уровень МО]] = "высокий", Levels_MO_S3212223[[#This Row],[Общая оценка МО (от 2 до 5)]], NA())</f>
        <v>#N/A</v>
      </c>
      <c r="O3" s="21">
        <f>IF(Levels_MO_S3212223[[#This Row],[Общий уровень МО]] = "средний", Levels_MO_S3212223[[#This Row],[Общая оценка МО (от 2 до 5)]], NA())</f>
        <v>4.125</v>
      </c>
      <c r="P3" s="21" t="e">
        <f>IF(Levels_MO_S3212223[[#This Row],[Общий уровень МО]] = "базовый", Levels_MO_S3212223[[#This Row],[Общая оценка МО (от 2 до 5)]], NA())</f>
        <v>#N/A</v>
      </c>
      <c r="Q3" s="21" t="e">
        <f>IF(Levels_MO_S3212223[[#This Row],[Общий уровень МО]] = "ниже базового", Levels_MO_S3212223[[#This Row],[Общая оценка МО (от 2 до 5)]], NA())</f>
        <v>#N/A</v>
      </c>
      <c r="R3" s="69" t="str" cm="1">
        <f t="array" ref="R3">INDEX({"ниже базового","базовый","средний","высокий"}, ROUND(Levels_MO_S3212223[[#This Row],[Общая оценка МО (от 2 до 5)]], 0) - 1)</f>
        <v>средний</v>
      </c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</row>
    <row r="4" spans="1:59" x14ac:dyDescent="0.25">
      <c r="A4" s="3">
        <v>50</v>
      </c>
      <c r="B4" s="13">
        <f>COUNTIFS(No_Duplicates[МО], Levels_MO_S3212223[[#This Row],[Муниципалитет]], No_Duplicates[Учитель. Школьная команда], B$1)</f>
        <v>0</v>
      </c>
      <c r="C4" s="14">
        <f>COUNTIFS(No_Duplicates[МО], Levels_MO_S3212223[[#This Row],[Муниципалитет]], No_Duplicates[Учитель. Школьная команда], C$1)</f>
        <v>4</v>
      </c>
      <c r="D4" s="15">
        <f>COUNTIFS(No_Duplicates[МО], Levels_MO_S3212223[[#This Row],[Муниципалитет]], No_Duplicates[Учитель. Школьная команда], D$1)</f>
        <v>0</v>
      </c>
      <c r="E4" s="16">
        <f>COUNTIFS(No_Duplicates[МО], Levels_MO_S3212223[[#This Row],[Муниципалитет]], No_Duplicates[Учитель. Школьная команда], E$1)</f>
        <v>0</v>
      </c>
      <c r="F4" s="3" cm="1">
        <f t="array" ref="F4">ROW() - ROW(_xlfn.TAKE(Levels_MO_S3212223[], 1)) + 1</f>
        <v>3</v>
      </c>
      <c r="G4" s="1" t="s">
        <v>397</v>
      </c>
      <c r="H4" s="5">
        <f>SUM(Levels_MO_S3212223[[#This Row],[Высокий]:[Ниже базового]])</f>
        <v>4</v>
      </c>
      <c r="I4" s="17">
        <f>Levels_MO_S3212223[[#This Row],[Высокий]] / Levels_MO_S3212223[[#This Row],[Прошли]]</f>
        <v>0</v>
      </c>
      <c r="J4" s="18">
        <f>Levels_MO_S3212223[[#This Row],[Средний]] / Levels_MO_S3212223[[#This Row],[Прошли]]</f>
        <v>1</v>
      </c>
      <c r="K4" s="19">
        <f>Levels_MO_S3212223[[#This Row],[Базовый]] / Levels_MO_S3212223[[#This Row],[Прошли]]</f>
        <v>0</v>
      </c>
      <c r="L4" s="20">
        <f>Levels_MO_S3212223[[#This Row],[Ниже базового]] / Levels_MO_S3212223[[#This Row],[Прошли]]</f>
        <v>0</v>
      </c>
      <c r="M4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4</v>
      </c>
      <c r="N4" s="21" t="e">
        <f>IF(Levels_MO_S3212223[[#This Row],[Общий уровень МО]] = "высокий", Levels_MO_S3212223[[#This Row],[Общая оценка МО (от 2 до 5)]], NA())</f>
        <v>#N/A</v>
      </c>
      <c r="O4" s="21">
        <f>IF(Levels_MO_S3212223[[#This Row],[Общий уровень МО]] = "средний", Levels_MO_S3212223[[#This Row],[Общая оценка МО (от 2 до 5)]], NA())</f>
        <v>4</v>
      </c>
      <c r="P4" s="21" t="e">
        <f>IF(Levels_MO_S3212223[[#This Row],[Общий уровень МО]] = "базовый", Levels_MO_S3212223[[#This Row],[Общая оценка МО (от 2 до 5)]], NA())</f>
        <v>#N/A</v>
      </c>
      <c r="Q4" s="21" t="e">
        <f>IF(Levels_MO_S3212223[[#This Row],[Общий уровень МО]] = "ниже базового", Levels_MO_S3212223[[#This Row],[Общая оценка МО (от 2 до 5)]], NA())</f>
        <v>#N/A</v>
      </c>
      <c r="R4" s="69" t="str" cm="1">
        <f t="array" ref="R4">INDEX({"ниже базового","базовый","средний","высокий"}, ROUND(Levels_MO_S3212223[[#This Row],[Общая оценка МО (от 2 до 5)]], 0) - 1)</f>
        <v>средний</v>
      </c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</row>
    <row r="5" spans="1:59" x14ac:dyDescent="0.25">
      <c r="A5" s="3">
        <v>36</v>
      </c>
      <c r="B5" s="13">
        <f>COUNTIFS(No_Duplicates[МО], Levels_MO_S3212223[[#This Row],[Муниципалитет]], No_Duplicates[Учитель. Школьная команда], B$1)</f>
        <v>3</v>
      </c>
      <c r="C5" s="14">
        <f>COUNTIFS(No_Duplicates[МО], Levels_MO_S3212223[[#This Row],[Муниципалитет]], No_Duplicates[Учитель. Школьная команда], C$1)</f>
        <v>18</v>
      </c>
      <c r="D5" s="15">
        <f>COUNTIFS(No_Duplicates[МО], Levels_MO_S3212223[[#This Row],[Муниципалитет]], No_Duplicates[Учитель. Школьная команда], D$1)</f>
        <v>1</v>
      </c>
      <c r="E5" s="16">
        <f>COUNTIFS(No_Duplicates[МО], Levels_MO_S3212223[[#This Row],[Муниципалитет]], No_Duplicates[Учитель. Школьная команда], E$1)</f>
        <v>1</v>
      </c>
      <c r="F5" s="3" cm="1">
        <f t="array" ref="F5">ROW() - ROW(_xlfn.TAKE(Levels_MO_S3212223[], 1)) + 1</f>
        <v>4</v>
      </c>
      <c r="G5" s="1" t="s">
        <v>868</v>
      </c>
      <c r="H5" s="5">
        <f>SUM(Levels_MO_S3212223[[#This Row],[Высокий]:[Ниже базового]])</f>
        <v>23</v>
      </c>
      <c r="I5" s="17">
        <f>Levels_MO_S3212223[[#This Row],[Высокий]] / Levels_MO_S3212223[[#This Row],[Прошли]]</f>
        <v>0.13043478260869565</v>
      </c>
      <c r="J5" s="18">
        <f>Levels_MO_S3212223[[#This Row],[Средний]] / Levels_MO_S3212223[[#This Row],[Прошли]]</f>
        <v>0.78260869565217395</v>
      </c>
      <c r="K5" s="19">
        <f>Levels_MO_S3212223[[#This Row],[Базовый]] / Levels_MO_S3212223[[#This Row],[Прошли]]</f>
        <v>4.3478260869565216E-2</v>
      </c>
      <c r="L5" s="20">
        <f>Levels_MO_S3212223[[#This Row],[Ниже базового]] / Levels_MO_S3212223[[#This Row],[Прошли]]</f>
        <v>4.3478260869565216E-2</v>
      </c>
      <c r="M5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4</v>
      </c>
      <c r="N5" s="21" t="e">
        <f>IF(Levels_MO_S3212223[[#This Row],[Общий уровень МО]] = "высокий", Levels_MO_S3212223[[#This Row],[Общая оценка МО (от 2 до 5)]], NA())</f>
        <v>#N/A</v>
      </c>
      <c r="O5" s="21">
        <f>IF(Levels_MO_S3212223[[#This Row],[Общий уровень МО]] = "средний", Levels_MO_S3212223[[#This Row],[Общая оценка МО (от 2 до 5)]], NA())</f>
        <v>4</v>
      </c>
      <c r="P5" s="21" t="e">
        <f>IF(Levels_MO_S3212223[[#This Row],[Общий уровень МО]] = "базовый", Levels_MO_S3212223[[#This Row],[Общая оценка МО (от 2 до 5)]], NA())</f>
        <v>#N/A</v>
      </c>
      <c r="Q5" s="21" t="e">
        <f>IF(Levels_MO_S3212223[[#This Row],[Общий уровень МО]] = "ниже базового", Levels_MO_S3212223[[#This Row],[Общая оценка МО (от 2 до 5)]], NA())</f>
        <v>#N/A</v>
      </c>
      <c r="R5" s="69" t="str" cm="1">
        <f t="array" ref="R5">INDEX({"ниже базового","базовый","средний","высокий"}, ROUND(Levels_MO_S3212223[[#This Row],[Общая оценка МО (от 2 до 5)]], 0) - 1)</f>
        <v>средний</v>
      </c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</row>
    <row r="6" spans="1:59" x14ac:dyDescent="0.25">
      <c r="A6" s="3">
        <v>47</v>
      </c>
      <c r="B6" s="13">
        <f>COUNTIFS(No_Duplicates[МО], Levels_MO_S3212223[[#This Row],[Муниципалитет]], No_Duplicates[Учитель. Школьная команда], B$1)</f>
        <v>8</v>
      </c>
      <c r="C6" s="14">
        <f>COUNTIFS(No_Duplicates[МО], Levels_MO_S3212223[[#This Row],[Муниципалитет]], No_Duplicates[Учитель. Школьная команда], C$1)</f>
        <v>9</v>
      </c>
      <c r="D6" s="15">
        <f>COUNTIFS(No_Duplicates[МО], Levels_MO_S3212223[[#This Row],[Муниципалитет]], No_Duplicates[Учитель. Школьная команда], D$1)</f>
        <v>0</v>
      </c>
      <c r="E6" s="16">
        <f>COUNTIFS(No_Duplicates[МО], Levels_MO_S3212223[[#This Row],[Муниципалитет]], No_Duplicates[Учитель. Школьная команда], E$1)</f>
        <v>3</v>
      </c>
      <c r="F6" s="3" cm="1">
        <f t="array" ref="F6">ROW() - ROW(_xlfn.TAKE(Levels_MO_S3212223[], 1)) + 1</f>
        <v>5</v>
      </c>
      <c r="G6" s="1" t="s">
        <v>1360</v>
      </c>
      <c r="H6" s="5">
        <f>SUM(Levels_MO_S3212223[[#This Row],[Высокий]:[Ниже базового]])</f>
        <v>20</v>
      </c>
      <c r="I6" s="17">
        <f>Levels_MO_S3212223[[#This Row],[Высокий]] / Levels_MO_S3212223[[#This Row],[Прошли]]</f>
        <v>0.4</v>
      </c>
      <c r="J6" s="18">
        <f>Levels_MO_S3212223[[#This Row],[Средний]] / Levels_MO_S3212223[[#This Row],[Прошли]]</f>
        <v>0.45</v>
      </c>
      <c r="K6" s="19">
        <f>Levels_MO_S3212223[[#This Row],[Базовый]] / Levels_MO_S3212223[[#This Row],[Прошли]]</f>
        <v>0</v>
      </c>
      <c r="L6" s="20">
        <f>Levels_MO_S3212223[[#This Row],[Ниже базового]] / Levels_MO_S3212223[[#This Row],[Прошли]]</f>
        <v>0.15</v>
      </c>
      <c r="M6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4.0999999999999996</v>
      </c>
      <c r="N6" s="21" t="e">
        <f>IF(Levels_MO_S3212223[[#This Row],[Общий уровень МО]] = "высокий", Levels_MO_S3212223[[#This Row],[Общая оценка МО (от 2 до 5)]], NA())</f>
        <v>#N/A</v>
      </c>
      <c r="O6" s="21">
        <f>IF(Levels_MO_S3212223[[#This Row],[Общий уровень МО]] = "средний", Levels_MO_S3212223[[#This Row],[Общая оценка МО (от 2 до 5)]], NA())</f>
        <v>4.0999999999999996</v>
      </c>
      <c r="P6" s="21" t="e">
        <f>IF(Levels_MO_S3212223[[#This Row],[Общий уровень МО]] = "базовый", Levels_MO_S3212223[[#This Row],[Общая оценка МО (от 2 до 5)]], NA())</f>
        <v>#N/A</v>
      </c>
      <c r="Q6" s="21" t="e">
        <f>IF(Levels_MO_S3212223[[#This Row],[Общий уровень МО]] = "ниже базового", Levels_MO_S3212223[[#This Row],[Общая оценка МО (от 2 до 5)]], NA())</f>
        <v>#N/A</v>
      </c>
      <c r="R6" s="69" t="str" cm="1">
        <f t="array" ref="R6">INDEX({"ниже базового","базовый","средний","высокий"}, ROUND(Levels_MO_S3212223[[#This Row],[Общая оценка МО (от 2 до 5)]], 0) - 1)</f>
        <v>средний</v>
      </c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</row>
    <row r="7" spans="1:59" x14ac:dyDescent="0.25">
      <c r="A7" s="3">
        <v>38</v>
      </c>
      <c r="B7" s="13">
        <f>COUNTIFS(No_Duplicates[МО], Levels_MO_S3212223[[#This Row],[Муниципалитет]], No_Duplicates[Учитель. Школьная команда], B$1)</f>
        <v>4</v>
      </c>
      <c r="C7" s="14">
        <f>COUNTIFS(No_Duplicates[МО], Levels_MO_S3212223[[#This Row],[Муниципалитет]], No_Duplicates[Учитель. Школьная команда], C$1)</f>
        <v>9</v>
      </c>
      <c r="D7" s="15">
        <f>COUNTIFS(No_Duplicates[МО], Levels_MO_S3212223[[#This Row],[Муниципалитет]], No_Duplicates[Учитель. Школьная команда], D$1)</f>
        <v>1</v>
      </c>
      <c r="E7" s="16">
        <f>COUNTIFS(No_Duplicates[МО], Levels_MO_S3212223[[#This Row],[Муниципалитет]], No_Duplicates[Учитель. Школьная команда], E$1)</f>
        <v>1</v>
      </c>
      <c r="F7" s="3" cm="1">
        <f t="array" ref="F7">ROW() - ROW(_xlfn.TAKE(Levels_MO_S3212223[], 1)) + 1</f>
        <v>6</v>
      </c>
      <c r="G7" s="1" t="s">
        <v>909</v>
      </c>
      <c r="H7" s="5">
        <f>SUM(Levels_MO_S3212223[[#This Row],[Высокий]:[Ниже базового]])</f>
        <v>15</v>
      </c>
      <c r="I7" s="17">
        <f>Levels_MO_S3212223[[#This Row],[Высокий]] / Levels_MO_S3212223[[#This Row],[Прошли]]</f>
        <v>0.26666666666666666</v>
      </c>
      <c r="J7" s="18">
        <f>Levels_MO_S3212223[[#This Row],[Средний]] / Levels_MO_S3212223[[#This Row],[Прошли]]</f>
        <v>0.6</v>
      </c>
      <c r="K7" s="19">
        <f>Levels_MO_S3212223[[#This Row],[Базовый]] / Levels_MO_S3212223[[#This Row],[Прошли]]</f>
        <v>6.6666666666666666E-2</v>
      </c>
      <c r="L7" s="20">
        <f>Levels_MO_S3212223[[#This Row],[Ниже базового]] / Levels_MO_S3212223[[#This Row],[Прошли]]</f>
        <v>6.6666666666666666E-2</v>
      </c>
      <c r="M7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4.0666666666666664</v>
      </c>
      <c r="N7" s="21" t="e">
        <f>IF(Levels_MO_S3212223[[#This Row],[Общий уровень МО]] = "высокий", Levels_MO_S3212223[[#This Row],[Общая оценка МО (от 2 до 5)]], NA())</f>
        <v>#N/A</v>
      </c>
      <c r="O7" s="21">
        <f>IF(Levels_MO_S3212223[[#This Row],[Общий уровень МО]] = "средний", Levels_MO_S3212223[[#This Row],[Общая оценка МО (от 2 до 5)]], NA())</f>
        <v>4.0666666666666664</v>
      </c>
      <c r="P7" s="21" t="e">
        <f>IF(Levels_MO_S3212223[[#This Row],[Общий уровень МО]] = "базовый", Levels_MO_S3212223[[#This Row],[Общая оценка МО (от 2 до 5)]], NA())</f>
        <v>#N/A</v>
      </c>
      <c r="Q7" s="21" t="e">
        <f>IF(Levels_MO_S3212223[[#This Row],[Общий уровень МО]] = "ниже базового", Levels_MO_S3212223[[#This Row],[Общая оценка МО (от 2 до 5)]], NA())</f>
        <v>#N/A</v>
      </c>
      <c r="R7" s="69" t="str" cm="1">
        <f t="array" ref="R7">INDEX({"ниже базового","базовый","средний","высокий"}, ROUND(Levels_MO_S3212223[[#This Row],[Общая оценка МО (от 2 до 5)]], 0) - 1)</f>
        <v>средний</v>
      </c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</row>
    <row r="8" spans="1:59" x14ac:dyDescent="0.25">
      <c r="A8" s="3">
        <v>43</v>
      </c>
      <c r="B8" s="13">
        <f>COUNTIFS(No_Duplicates[МО], Levels_MO_S3212223[[#This Row],[Муниципалитет]], No_Duplicates[Учитель. Школьная команда], B$1)</f>
        <v>8</v>
      </c>
      <c r="C8" s="14">
        <f>COUNTIFS(No_Duplicates[МО], Levels_MO_S3212223[[#This Row],[Муниципалитет]], No_Duplicates[Учитель. Школьная команда], C$1)</f>
        <v>61</v>
      </c>
      <c r="D8" s="15">
        <f>COUNTIFS(No_Duplicates[МО], Levels_MO_S3212223[[#This Row],[Муниципалитет]], No_Duplicates[Учитель. Школьная команда], D$1)</f>
        <v>8</v>
      </c>
      <c r="E8" s="16">
        <f>COUNTIFS(No_Duplicates[МО], Levels_MO_S3212223[[#This Row],[Муниципалитет]], No_Duplicates[Учитель. Школьная команда], E$1)</f>
        <v>0</v>
      </c>
      <c r="F8" s="3" cm="1">
        <f t="array" ref="F8">ROW() - ROW(_xlfn.TAKE(Levels_MO_S3212223[], 1)) + 1</f>
        <v>7</v>
      </c>
      <c r="G8" s="1" t="s">
        <v>1258</v>
      </c>
      <c r="H8" s="5">
        <f>SUM(Levels_MO_S3212223[[#This Row],[Высокий]:[Ниже базового]])</f>
        <v>77</v>
      </c>
      <c r="I8" s="17">
        <f>Levels_MO_S3212223[[#This Row],[Высокий]] / Levels_MO_S3212223[[#This Row],[Прошли]]</f>
        <v>0.1038961038961039</v>
      </c>
      <c r="J8" s="18">
        <f>Levels_MO_S3212223[[#This Row],[Средний]] / Levels_MO_S3212223[[#This Row],[Прошли]]</f>
        <v>0.79220779220779225</v>
      </c>
      <c r="K8" s="19">
        <f>Levels_MO_S3212223[[#This Row],[Базовый]] / Levels_MO_S3212223[[#This Row],[Прошли]]</f>
        <v>0.1038961038961039</v>
      </c>
      <c r="L8" s="20">
        <f>Levels_MO_S3212223[[#This Row],[Ниже базового]] / Levels_MO_S3212223[[#This Row],[Прошли]]</f>
        <v>0</v>
      </c>
      <c r="M8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4</v>
      </c>
      <c r="N8" s="21" t="e">
        <f>IF(Levels_MO_S3212223[[#This Row],[Общий уровень МО]] = "высокий", Levels_MO_S3212223[[#This Row],[Общая оценка МО (от 2 до 5)]], NA())</f>
        <v>#N/A</v>
      </c>
      <c r="O8" s="21">
        <f>IF(Levels_MO_S3212223[[#This Row],[Общий уровень МО]] = "средний", Levels_MO_S3212223[[#This Row],[Общая оценка МО (от 2 до 5)]], NA())</f>
        <v>4</v>
      </c>
      <c r="P8" s="21" t="e">
        <f>IF(Levels_MO_S3212223[[#This Row],[Общий уровень МО]] = "базовый", Levels_MO_S3212223[[#This Row],[Общая оценка МО (от 2 до 5)]], NA())</f>
        <v>#N/A</v>
      </c>
      <c r="Q8" s="21" t="e">
        <f>IF(Levels_MO_S3212223[[#This Row],[Общий уровень МО]] = "ниже базового", Levels_MO_S3212223[[#This Row],[Общая оценка МО (от 2 до 5)]], NA())</f>
        <v>#N/A</v>
      </c>
      <c r="R8" s="69" t="str" cm="1">
        <f t="array" ref="R8">INDEX({"ниже базового","базовый","средний","высокий"}, ROUND(Levels_MO_S3212223[[#This Row],[Общая оценка МО (от 2 до 5)]], 0) - 1)</f>
        <v>средний</v>
      </c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</row>
    <row r="9" spans="1:59" x14ac:dyDescent="0.25">
      <c r="A9" s="3">
        <v>9</v>
      </c>
      <c r="B9" s="13">
        <f>COUNTIFS(No_Duplicates[МО], Levels_MO_S3212223[[#This Row],[Муниципалитет]], No_Duplicates[Учитель. Школьная команда], B$1)</f>
        <v>1</v>
      </c>
      <c r="C9" s="14">
        <f>COUNTIFS(No_Duplicates[МО], Levels_MO_S3212223[[#This Row],[Муниципалитет]], No_Duplicates[Учитель. Школьная команда], C$1)</f>
        <v>9</v>
      </c>
      <c r="D9" s="15">
        <f>COUNTIFS(No_Duplicates[МО], Levels_MO_S3212223[[#This Row],[Муниципалитет]], No_Duplicates[Учитель. Школьная команда], D$1)</f>
        <v>1</v>
      </c>
      <c r="E9" s="16">
        <f>COUNTIFS(No_Duplicates[МО], Levels_MO_S3212223[[#This Row],[Муниципалитет]], No_Duplicates[Учитель. Школьная команда], E$1)</f>
        <v>0</v>
      </c>
      <c r="F9" s="3" cm="1">
        <f t="array" ref="F9">ROW() - ROW(_xlfn.TAKE(Levels_MO_S3212223[], 1)) + 1</f>
        <v>8</v>
      </c>
      <c r="G9" s="1" t="s">
        <v>205</v>
      </c>
      <c r="H9" s="5">
        <f>SUM(Levels_MO_S3212223[[#This Row],[Высокий]:[Ниже базового]])</f>
        <v>11</v>
      </c>
      <c r="I9" s="17">
        <f>Levels_MO_S3212223[[#This Row],[Высокий]] / Levels_MO_S3212223[[#This Row],[Прошли]]</f>
        <v>9.0909090909090912E-2</v>
      </c>
      <c r="J9" s="18">
        <f>Levels_MO_S3212223[[#This Row],[Средний]] / Levels_MO_S3212223[[#This Row],[Прошли]]</f>
        <v>0.81818181818181823</v>
      </c>
      <c r="K9" s="19">
        <f>Levels_MO_S3212223[[#This Row],[Базовый]] / Levels_MO_S3212223[[#This Row],[Прошли]]</f>
        <v>9.0909090909090912E-2</v>
      </c>
      <c r="L9" s="20">
        <f>Levels_MO_S3212223[[#This Row],[Ниже базового]] / Levels_MO_S3212223[[#This Row],[Прошли]]</f>
        <v>0</v>
      </c>
      <c r="M9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4</v>
      </c>
      <c r="N9" s="21" t="e">
        <f>IF(Levels_MO_S3212223[[#This Row],[Общий уровень МО]] = "высокий", Levels_MO_S3212223[[#This Row],[Общая оценка МО (от 2 до 5)]], NA())</f>
        <v>#N/A</v>
      </c>
      <c r="O9" s="21">
        <f>IF(Levels_MO_S3212223[[#This Row],[Общий уровень МО]] = "средний", Levels_MO_S3212223[[#This Row],[Общая оценка МО (от 2 до 5)]], NA())</f>
        <v>4</v>
      </c>
      <c r="P9" s="21" t="e">
        <f>IF(Levels_MO_S3212223[[#This Row],[Общий уровень МО]] = "базовый", Levels_MO_S3212223[[#This Row],[Общая оценка МО (от 2 до 5)]], NA())</f>
        <v>#N/A</v>
      </c>
      <c r="Q9" s="21" t="e">
        <f>IF(Levels_MO_S3212223[[#This Row],[Общий уровень МО]] = "ниже базового", Levels_MO_S3212223[[#This Row],[Общая оценка МО (от 2 до 5)]], NA())</f>
        <v>#N/A</v>
      </c>
      <c r="R9" s="69" t="str" cm="1">
        <f t="array" ref="R9">INDEX({"ниже базового","базовый","средний","высокий"}, ROUND(Levels_MO_S3212223[[#This Row],[Общая оценка МО (от 2 до 5)]], 0) - 1)</f>
        <v>средний</v>
      </c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</row>
    <row r="10" spans="1:59" x14ac:dyDescent="0.25">
      <c r="A10" s="3">
        <v>14</v>
      </c>
      <c r="B10" s="13">
        <f>COUNTIFS(No_Duplicates[МО], Levels_MO_S3212223[[#This Row],[Муниципалитет]], No_Duplicates[Учитель. Школьная команда], B$1)</f>
        <v>2</v>
      </c>
      <c r="C10" s="14">
        <f>COUNTIFS(No_Duplicates[МО], Levels_MO_S3212223[[#This Row],[Муниципалитет]], No_Duplicates[Учитель. Школьная команда], C$1)</f>
        <v>6</v>
      </c>
      <c r="D10" s="15">
        <f>COUNTIFS(No_Duplicates[МО], Levels_MO_S3212223[[#This Row],[Муниципалитет]], No_Duplicates[Учитель. Школьная команда], D$1)</f>
        <v>0</v>
      </c>
      <c r="E10" s="16">
        <f>COUNTIFS(No_Duplicates[МО], Levels_MO_S3212223[[#This Row],[Муниципалитет]], No_Duplicates[Учитель. Школьная команда], E$1)</f>
        <v>0</v>
      </c>
      <c r="F10" s="3" cm="1">
        <f t="array" ref="F10">ROW() - ROW(_xlfn.TAKE(Levels_MO_S3212223[], 1)) + 1</f>
        <v>9</v>
      </c>
      <c r="G10" s="1" t="s">
        <v>252</v>
      </c>
      <c r="H10" s="5">
        <f>SUM(Levels_MO_S3212223[[#This Row],[Высокий]:[Ниже базового]])</f>
        <v>8</v>
      </c>
      <c r="I10" s="17">
        <f>Levels_MO_S3212223[[#This Row],[Высокий]] / Levels_MO_S3212223[[#This Row],[Прошли]]</f>
        <v>0.25</v>
      </c>
      <c r="J10" s="18">
        <f>Levels_MO_S3212223[[#This Row],[Средний]] / Levels_MO_S3212223[[#This Row],[Прошли]]</f>
        <v>0.75</v>
      </c>
      <c r="K10" s="19">
        <f>Levels_MO_S3212223[[#This Row],[Базовый]] / Levels_MO_S3212223[[#This Row],[Прошли]]</f>
        <v>0</v>
      </c>
      <c r="L10" s="20">
        <f>Levels_MO_S3212223[[#This Row],[Ниже базового]] / Levels_MO_S3212223[[#This Row],[Прошли]]</f>
        <v>0</v>
      </c>
      <c r="M10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4.25</v>
      </c>
      <c r="N10" s="21" t="e">
        <f>IF(Levels_MO_S3212223[[#This Row],[Общий уровень МО]] = "высокий", Levels_MO_S3212223[[#This Row],[Общая оценка МО (от 2 до 5)]], NA())</f>
        <v>#N/A</v>
      </c>
      <c r="O10" s="21">
        <f>IF(Levels_MO_S3212223[[#This Row],[Общий уровень МО]] = "средний", Levels_MO_S3212223[[#This Row],[Общая оценка МО (от 2 до 5)]], NA())</f>
        <v>4.25</v>
      </c>
      <c r="P10" s="21" t="e">
        <f>IF(Levels_MO_S3212223[[#This Row],[Общий уровень МО]] = "базовый", Levels_MO_S3212223[[#This Row],[Общая оценка МО (от 2 до 5)]], NA())</f>
        <v>#N/A</v>
      </c>
      <c r="Q10" s="21" t="e">
        <f>IF(Levels_MO_S3212223[[#This Row],[Общий уровень МО]] = "ниже базового", Levels_MO_S3212223[[#This Row],[Общая оценка МО (от 2 до 5)]], NA())</f>
        <v>#N/A</v>
      </c>
      <c r="R10" s="69" t="str" cm="1">
        <f t="array" ref="R10">INDEX({"ниже базового","базовый","средний","высокий"}, ROUND(Levels_MO_S3212223[[#This Row],[Общая оценка МО (от 2 до 5)]], 0) - 1)</f>
        <v>средний</v>
      </c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</row>
    <row r="11" spans="1:59" x14ac:dyDescent="0.25">
      <c r="A11" s="3">
        <v>2</v>
      </c>
      <c r="B11" s="13">
        <f>COUNTIFS(No_Duplicates[МО], Levels_MO_S3212223[[#This Row],[Муниципалитет]], No_Duplicates[Учитель. Школьная команда], B$1)</f>
        <v>1</v>
      </c>
      <c r="C11" s="14">
        <f>COUNTIFS(No_Duplicates[МО], Levels_MO_S3212223[[#This Row],[Муниципалитет]], No_Duplicates[Учитель. Школьная команда], C$1)</f>
        <v>7</v>
      </c>
      <c r="D11" s="15">
        <f>COUNTIFS(No_Duplicates[МО], Levels_MO_S3212223[[#This Row],[Муниципалитет]], No_Duplicates[Учитель. Школьная команда], D$1)</f>
        <v>0</v>
      </c>
      <c r="E11" s="16">
        <f>COUNTIFS(No_Duplicates[МО], Levels_MO_S3212223[[#This Row],[Муниципалитет]], No_Duplicates[Учитель. Школьная команда], E$1)</f>
        <v>0</v>
      </c>
      <c r="F11" s="3" cm="1">
        <f t="array" ref="F11">ROW() - ROW(_xlfn.TAKE(Levels_MO_S3212223[], 1)) + 1</f>
        <v>10</v>
      </c>
      <c r="G11" s="1" t="s">
        <v>745</v>
      </c>
      <c r="H11" s="5">
        <f>SUM(Levels_MO_S3212223[[#This Row],[Высокий]:[Ниже базового]])</f>
        <v>8</v>
      </c>
      <c r="I11" s="17">
        <f>Levels_MO_S3212223[[#This Row],[Высокий]] / Levels_MO_S3212223[[#This Row],[Прошли]]</f>
        <v>0.125</v>
      </c>
      <c r="J11" s="18">
        <f>Levels_MO_S3212223[[#This Row],[Средний]] / Levels_MO_S3212223[[#This Row],[Прошли]]</f>
        <v>0.875</v>
      </c>
      <c r="K11" s="19">
        <f>Levels_MO_S3212223[[#This Row],[Базовый]] / Levels_MO_S3212223[[#This Row],[Прошли]]</f>
        <v>0</v>
      </c>
      <c r="L11" s="20">
        <f>Levels_MO_S3212223[[#This Row],[Ниже базового]] / Levels_MO_S3212223[[#This Row],[Прошли]]</f>
        <v>0</v>
      </c>
      <c r="M11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4.125</v>
      </c>
      <c r="N11" s="21" t="e">
        <f>IF(Levels_MO_S3212223[[#This Row],[Общий уровень МО]] = "высокий", Levels_MO_S3212223[[#This Row],[Общая оценка МО (от 2 до 5)]], NA())</f>
        <v>#N/A</v>
      </c>
      <c r="O11" s="21">
        <f>IF(Levels_MO_S3212223[[#This Row],[Общий уровень МО]] = "средний", Levels_MO_S3212223[[#This Row],[Общая оценка МО (от 2 до 5)]], NA())</f>
        <v>4.125</v>
      </c>
      <c r="P11" s="21" t="e">
        <f>IF(Levels_MO_S3212223[[#This Row],[Общий уровень МО]] = "базовый", Levels_MO_S3212223[[#This Row],[Общая оценка МО (от 2 до 5)]], NA())</f>
        <v>#N/A</v>
      </c>
      <c r="Q11" s="21" t="e">
        <f>IF(Levels_MO_S3212223[[#This Row],[Общий уровень МО]] = "ниже базового", Levels_MO_S3212223[[#This Row],[Общая оценка МО (от 2 до 5)]], NA())</f>
        <v>#N/A</v>
      </c>
      <c r="R11" s="69" t="str" cm="1">
        <f t="array" ref="R11">INDEX({"ниже базового","базовый","средний","высокий"}, ROUND(Levels_MO_S3212223[[#This Row],[Общая оценка МО (от 2 до 5)]], 0) - 1)</f>
        <v>средний</v>
      </c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</row>
    <row r="12" spans="1:59" x14ac:dyDescent="0.25">
      <c r="A12" s="3">
        <v>16</v>
      </c>
      <c r="B12" s="13">
        <f>COUNTIFS(No_Duplicates[МО], Levels_MO_S3212223[[#This Row],[Муниципалитет]], No_Duplicates[Учитель. Школьная команда], B$1)</f>
        <v>4</v>
      </c>
      <c r="C12" s="14">
        <f>COUNTIFS(No_Duplicates[МО], Levels_MO_S3212223[[#This Row],[Муниципалитет]], No_Duplicates[Учитель. Школьная команда], C$1)</f>
        <v>3</v>
      </c>
      <c r="D12" s="15">
        <f>COUNTIFS(No_Duplicates[МО], Levels_MO_S3212223[[#This Row],[Муниципалитет]], No_Duplicates[Учитель. Школьная команда], D$1)</f>
        <v>0</v>
      </c>
      <c r="E12" s="16">
        <f>COUNTIFS(No_Duplicates[МО], Levels_MO_S3212223[[#This Row],[Муниципалитет]], No_Duplicates[Учитель. Школьная команда], E$1)</f>
        <v>0</v>
      </c>
      <c r="F12" s="3" cm="1">
        <f t="array" ref="F12">ROW() - ROW(_xlfn.TAKE(Levels_MO_S3212223[], 1)) + 1</f>
        <v>11</v>
      </c>
      <c r="G12" s="1" t="s">
        <v>132</v>
      </c>
      <c r="H12" s="5">
        <f>SUM(Levels_MO_S3212223[[#This Row],[Высокий]:[Ниже базового]])</f>
        <v>7</v>
      </c>
      <c r="I12" s="17">
        <f>Levels_MO_S3212223[[#This Row],[Высокий]] / Levels_MO_S3212223[[#This Row],[Прошли]]</f>
        <v>0.5714285714285714</v>
      </c>
      <c r="J12" s="18">
        <f>Levels_MO_S3212223[[#This Row],[Средний]] / Levels_MO_S3212223[[#This Row],[Прошли]]</f>
        <v>0.42857142857142855</v>
      </c>
      <c r="K12" s="19">
        <f>Levels_MO_S3212223[[#This Row],[Базовый]] / Levels_MO_S3212223[[#This Row],[Прошли]]</f>
        <v>0</v>
      </c>
      <c r="L12" s="20">
        <f>Levels_MO_S3212223[[#This Row],[Ниже базового]] / Levels_MO_S3212223[[#This Row],[Прошли]]</f>
        <v>0</v>
      </c>
      <c r="M12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4.5714285714285712</v>
      </c>
      <c r="N12" s="21">
        <f>IF(Levels_MO_S3212223[[#This Row],[Общий уровень МО]] = "высокий", Levels_MO_S3212223[[#This Row],[Общая оценка МО (от 2 до 5)]], NA())</f>
        <v>4.5714285714285712</v>
      </c>
      <c r="O12" s="21" t="e">
        <f>IF(Levels_MO_S3212223[[#This Row],[Общий уровень МО]] = "средний", Levels_MO_S3212223[[#This Row],[Общая оценка МО (от 2 до 5)]], NA())</f>
        <v>#N/A</v>
      </c>
      <c r="P12" s="21" t="e">
        <f>IF(Levels_MO_S3212223[[#This Row],[Общий уровень МО]] = "базовый", Levels_MO_S3212223[[#This Row],[Общая оценка МО (от 2 до 5)]], NA())</f>
        <v>#N/A</v>
      </c>
      <c r="Q12" s="21" t="e">
        <f>IF(Levels_MO_S3212223[[#This Row],[Общий уровень МО]] = "ниже базового", Levels_MO_S3212223[[#This Row],[Общая оценка МО (от 2 до 5)]], NA())</f>
        <v>#N/A</v>
      </c>
      <c r="R12" s="69" t="str" cm="1">
        <f t="array" ref="R12">INDEX({"ниже базового","базовый","средний","высокий"}, ROUND(Levels_MO_S3212223[[#This Row],[Общая оценка МО (от 2 до 5)]], 0) - 1)</f>
        <v>высокий</v>
      </c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</row>
    <row r="13" spans="1:59" x14ac:dyDescent="0.25">
      <c r="A13" s="3">
        <v>11</v>
      </c>
      <c r="B13" s="13">
        <f>COUNTIFS(No_Duplicates[МО], Levels_MO_S3212223[[#This Row],[Муниципалитет]], No_Duplicates[Учитель. Школьная команда], B$1)</f>
        <v>8</v>
      </c>
      <c r="C13" s="14">
        <f>COUNTIFS(No_Duplicates[МО], Levels_MO_S3212223[[#This Row],[Муниципалитет]], No_Duplicates[Учитель. Школьная команда], C$1)</f>
        <v>14</v>
      </c>
      <c r="D13" s="15">
        <f>COUNTIFS(No_Duplicates[МО], Levels_MO_S3212223[[#This Row],[Муниципалитет]], No_Duplicates[Учитель. Школьная команда], D$1)</f>
        <v>1</v>
      </c>
      <c r="E13" s="16">
        <f>COUNTIFS(No_Duplicates[МО], Levels_MO_S3212223[[#This Row],[Муниципалитет]], No_Duplicates[Учитель. Школьная команда], E$1)</f>
        <v>0</v>
      </c>
      <c r="F13" s="3" cm="1">
        <f t="array" ref="F13">ROW() - ROW(_xlfn.TAKE(Levels_MO_S3212223[], 1)) + 1</f>
        <v>12</v>
      </c>
      <c r="G13" s="1" t="s">
        <v>925</v>
      </c>
      <c r="H13" s="5">
        <f>SUM(Levels_MO_S3212223[[#This Row],[Высокий]:[Ниже базового]])</f>
        <v>23</v>
      </c>
      <c r="I13" s="17">
        <f>Levels_MO_S3212223[[#This Row],[Высокий]] / Levels_MO_S3212223[[#This Row],[Прошли]]</f>
        <v>0.34782608695652173</v>
      </c>
      <c r="J13" s="18">
        <f>Levels_MO_S3212223[[#This Row],[Средний]] / Levels_MO_S3212223[[#This Row],[Прошли]]</f>
        <v>0.60869565217391308</v>
      </c>
      <c r="K13" s="19">
        <f>Levels_MO_S3212223[[#This Row],[Базовый]] / Levels_MO_S3212223[[#This Row],[Прошли]]</f>
        <v>4.3478260869565216E-2</v>
      </c>
      <c r="L13" s="20">
        <f>Levels_MO_S3212223[[#This Row],[Ниже базового]] / Levels_MO_S3212223[[#This Row],[Прошли]]</f>
        <v>0</v>
      </c>
      <c r="M13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4.3043478260869561</v>
      </c>
      <c r="N13" s="21" t="e">
        <f>IF(Levels_MO_S3212223[[#This Row],[Общий уровень МО]] = "высокий", Levels_MO_S3212223[[#This Row],[Общая оценка МО (от 2 до 5)]], NA())</f>
        <v>#N/A</v>
      </c>
      <c r="O13" s="21">
        <f>IF(Levels_MO_S3212223[[#This Row],[Общий уровень МО]] = "средний", Levels_MO_S3212223[[#This Row],[Общая оценка МО (от 2 до 5)]], NA())</f>
        <v>4.3043478260869561</v>
      </c>
      <c r="P13" s="21" t="e">
        <f>IF(Levels_MO_S3212223[[#This Row],[Общий уровень МО]] = "базовый", Levels_MO_S3212223[[#This Row],[Общая оценка МО (от 2 до 5)]], NA())</f>
        <v>#N/A</v>
      </c>
      <c r="Q13" s="21" t="e">
        <f>IF(Levels_MO_S3212223[[#This Row],[Общий уровень МО]] = "ниже базового", Levels_MO_S3212223[[#This Row],[Общая оценка МО (от 2 до 5)]], NA())</f>
        <v>#N/A</v>
      </c>
      <c r="R13" s="69" t="str" cm="1">
        <f t="array" ref="R13">INDEX({"ниже базового","базовый","средний","высокий"}, ROUND(Levels_MO_S3212223[[#This Row],[Общая оценка МО (от 2 до 5)]], 0) - 1)</f>
        <v>средний</v>
      </c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</row>
    <row r="14" spans="1:59" x14ac:dyDescent="0.25">
      <c r="A14" s="3">
        <v>13</v>
      </c>
      <c r="B14" s="13">
        <f>COUNTIFS(No_Duplicates[МО], Levels_MO_S3212223[[#This Row],[Муниципалитет]], No_Duplicates[Учитель. Школьная команда], B$1)</f>
        <v>0</v>
      </c>
      <c r="C14" s="14">
        <f>COUNTIFS(No_Duplicates[МО], Levels_MO_S3212223[[#This Row],[Муниципалитет]], No_Duplicates[Учитель. Школьная команда], C$1)</f>
        <v>22</v>
      </c>
      <c r="D14" s="15">
        <f>COUNTIFS(No_Duplicates[МО], Levels_MO_S3212223[[#This Row],[Муниципалитет]], No_Duplicates[Учитель. Школьная команда], D$1)</f>
        <v>1</v>
      </c>
      <c r="E14" s="16">
        <f>COUNTIFS(No_Duplicates[МО], Levels_MO_S3212223[[#This Row],[Муниципалитет]], No_Duplicates[Учитель. Школьная команда], E$1)</f>
        <v>0</v>
      </c>
      <c r="F14" s="3" cm="1">
        <f t="array" ref="F14">ROW() - ROW(_xlfn.TAKE(Levels_MO_S3212223[], 1)) + 1</f>
        <v>13</v>
      </c>
      <c r="G14" s="1" t="s">
        <v>373</v>
      </c>
      <c r="H14" s="5">
        <f>SUM(Levels_MO_S3212223[[#This Row],[Высокий]:[Ниже базового]])</f>
        <v>23</v>
      </c>
      <c r="I14" s="17">
        <f>Levels_MO_S3212223[[#This Row],[Высокий]] / Levels_MO_S3212223[[#This Row],[Прошли]]</f>
        <v>0</v>
      </c>
      <c r="J14" s="18">
        <f>Levels_MO_S3212223[[#This Row],[Средний]] / Levels_MO_S3212223[[#This Row],[Прошли]]</f>
        <v>0.95652173913043481</v>
      </c>
      <c r="K14" s="19">
        <f>Levels_MO_S3212223[[#This Row],[Базовый]] / Levels_MO_S3212223[[#This Row],[Прошли]]</f>
        <v>4.3478260869565216E-2</v>
      </c>
      <c r="L14" s="20">
        <f>Levels_MO_S3212223[[#This Row],[Ниже базового]] / Levels_MO_S3212223[[#This Row],[Прошли]]</f>
        <v>0</v>
      </c>
      <c r="M14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3.9565217391304346</v>
      </c>
      <c r="N14" s="21" t="e">
        <f>IF(Levels_MO_S3212223[[#This Row],[Общий уровень МО]] = "высокий", Levels_MO_S3212223[[#This Row],[Общая оценка МО (от 2 до 5)]], NA())</f>
        <v>#N/A</v>
      </c>
      <c r="O14" s="21">
        <f>IF(Levels_MO_S3212223[[#This Row],[Общий уровень МО]] = "средний", Levels_MO_S3212223[[#This Row],[Общая оценка МО (от 2 до 5)]], NA())</f>
        <v>3.9565217391304346</v>
      </c>
      <c r="P14" s="21" t="e">
        <f>IF(Levels_MO_S3212223[[#This Row],[Общий уровень МО]] = "базовый", Levels_MO_S3212223[[#This Row],[Общая оценка МО (от 2 до 5)]], NA())</f>
        <v>#N/A</v>
      </c>
      <c r="Q14" s="21" t="e">
        <f>IF(Levels_MO_S3212223[[#This Row],[Общий уровень МО]] = "ниже базового", Levels_MO_S3212223[[#This Row],[Общая оценка МО (от 2 до 5)]], NA())</f>
        <v>#N/A</v>
      </c>
      <c r="R14" s="69" t="str" cm="1">
        <f t="array" ref="R14">INDEX({"ниже базового","базовый","средний","высокий"}, ROUND(Levels_MO_S3212223[[#This Row],[Общая оценка МО (от 2 до 5)]], 0) - 1)</f>
        <v>средний</v>
      </c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</row>
    <row r="15" spans="1:59" x14ac:dyDescent="0.25">
      <c r="A15" s="3">
        <v>21</v>
      </c>
      <c r="B15" s="13">
        <f>COUNTIFS(No_Duplicates[МО], Levels_MO_S3212223[[#This Row],[Муниципалитет]], No_Duplicates[Учитель. Школьная команда], B$1)</f>
        <v>8</v>
      </c>
      <c r="C15" s="14">
        <f>COUNTIFS(No_Duplicates[МО], Levels_MO_S3212223[[#This Row],[Муниципалитет]], No_Duplicates[Учитель. Школьная команда], C$1)</f>
        <v>13</v>
      </c>
      <c r="D15" s="15">
        <f>COUNTIFS(No_Duplicates[МО], Levels_MO_S3212223[[#This Row],[Муниципалитет]], No_Duplicates[Учитель. Школьная команда], D$1)</f>
        <v>3</v>
      </c>
      <c r="E15" s="16">
        <f>COUNTIFS(No_Duplicates[МО], Levels_MO_S3212223[[#This Row],[Муниципалитет]], No_Duplicates[Учитель. Школьная команда], E$1)</f>
        <v>1</v>
      </c>
      <c r="F15" s="3" cm="1">
        <f t="array" ref="F15">ROW() - ROW(_xlfn.TAKE(Levels_MO_S3212223[], 1)) + 1</f>
        <v>14</v>
      </c>
      <c r="G15" s="1" t="s">
        <v>1192</v>
      </c>
      <c r="H15" s="5">
        <f>SUM(Levels_MO_S3212223[[#This Row],[Высокий]:[Ниже базового]])</f>
        <v>25</v>
      </c>
      <c r="I15" s="17">
        <f>Levels_MO_S3212223[[#This Row],[Высокий]] / Levels_MO_S3212223[[#This Row],[Прошли]]</f>
        <v>0.32</v>
      </c>
      <c r="J15" s="18">
        <f>Levels_MO_S3212223[[#This Row],[Средний]] / Levels_MO_S3212223[[#This Row],[Прошли]]</f>
        <v>0.52</v>
      </c>
      <c r="K15" s="19">
        <f>Levels_MO_S3212223[[#This Row],[Базовый]] / Levels_MO_S3212223[[#This Row],[Прошли]]</f>
        <v>0.12</v>
      </c>
      <c r="L15" s="20">
        <f>Levels_MO_S3212223[[#This Row],[Ниже базового]] / Levels_MO_S3212223[[#This Row],[Прошли]]</f>
        <v>0.04</v>
      </c>
      <c r="M15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4.12</v>
      </c>
      <c r="N15" s="21" t="e">
        <f>IF(Levels_MO_S3212223[[#This Row],[Общий уровень МО]] = "высокий", Levels_MO_S3212223[[#This Row],[Общая оценка МО (от 2 до 5)]], NA())</f>
        <v>#N/A</v>
      </c>
      <c r="O15" s="21">
        <f>IF(Levels_MO_S3212223[[#This Row],[Общий уровень МО]] = "средний", Levels_MO_S3212223[[#This Row],[Общая оценка МО (от 2 до 5)]], NA())</f>
        <v>4.12</v>
      </c>
      <c r="P15" s="21" t="e">
        <f>IF(Levels_MO_S3212223[[#This Row],[Общий уровень МО]] = "базовый", Levels_MO_S3212223[[#This Row],[Общая оценка МО (от 2 до 5)]], NA())</f>
        <v>#N/A</v>
      </c>
      <c r="Q15" s="21" t="e">
        <f>IF(Levels_MO_S3212223[[#This Row],[Общий уровень МО]] = "ниже базового", Levels_MO_S3212223[[#This Row],[Общая оценка МО (от 2 до 5)]], NA())</f>
        <v>#N/A</v>
      </c>
      <c r="R15" s="69" t="str" cm="1">
        <f t="array" ref="R15">INDEX({"ниже базового","базовый","средний","высокий"}, ROUND(Levels_MO_S3212223[[#This Row],[Общая оценка МО (от 2 до 5)]], 0) - 1)</f>
        <v>средний</v>
      </c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</row>
    <row r="16" spans="1:59" x14ac:dyDescent="0.25">
      <c r="A16" s="3">
        <v>46</v>
      </c>
      <c r="B16" s="13">
        <f>COUNTIFS(No_Duplicates[МО], Levels_MO_S3212223[[#This Row],[Муниципалитет]], No_Duplicates[Учитель. Школьная команда], B$1)</f>
        <v>11</v>
      </c>
      <c r="C16" s="14">
        <f>COUNTIFS(No_Duplicates[МО], Levels_MO_S3212223[[#This Row],[Муниципалитет]], No_Duplicates[Учитель. Школьная команда], C$1)</f>
        <v>27</v>
      </c>
      <c r="D16" s="15">
        <f>COUNTIFS(No_Duplicates[МО], Levels_MO_S3212223[[#This Row],[Муниципалитет]], No_Duplicates[Учитель. Школьная команда], D$1)</f>
        <v>0</v>
      </c>
      <c r="E16" s="16">
        <f>COUNTIFS(No_Duplicates[МО], Levels_MO_S3212223[[#This Row],[Муниципалитет]], No_Duplicates[Учитель. Школьная команда], E$1)</f>
        <v>0</v>
      </c>
      <c r="F16" s="3" cm="1">
        <f t="array" ref="F16">ROW() - ROW(_xlfn.TAKE(Levels_MO_S3212223[], 1)) + 1</f>
        <v>15</v>
      </c>
      <c r="G16" s="1" t="s">
        <v>976</v>
      </c>
      <c r="H16" s="5">
        <f>SUM(Levels_MO_S3212223[[#This Row],[Высокий]:[Ниже базового]])</f>
        <v>38</v>
      </c>
      <c r="I16" s="17">
        <f>Levels_MO_S3212223[[#This Row],[Высокий]] / Levels_MO_S3212223[[#This Row],[Прошли]]</f>
        <v>0.28947368421052633</v>
      </c>
      <c r="J16" s="18">
        <f>Levels_MO_S3212223[[#This Row],[Средний]] / Levels_MO_S3212223[[#This Row],[Прошли]]</f>
        <v>0.71052631578947367</v>
      </c>
      <c r="K16" s="19">
        <f>Levels_MO_S3212223[[#This Row],[Базовый]] / Levels_MO_S3212223[[#This Row],[Прошли]]</f>
        <v>0</v>
      </c>
      <c r="L16" s="20">
        <f>Levels_MO_S3212223[[#This Row],[Ниже базового]] / Levels_MO_S3212223[[#This Row],[Прошли]]</f>
        <v>0</v>
      </c>
      <c r="M16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4.2894736842105265</v>
      </c>
      <c r="N16" s="21" t="e">
        <f>IF(Levels_MO_S3212223[[#This Row],[Общий уровень МО]] = "высокий", Levels_MO_S3212223[[#This Row],[Общая оценка МО (от 2 до 5)]], NA())</f>
        <v>#N/A</v>
      </c>
      <c r="O16" s="21">
        <f>IF(Levels_MO_S3212223[[#This Row],[Общий уровень МО]] = "средний", Levels_MO_S3212223[[#This Row],[Общая оценка МО (от 2 до 5)]], NA())</f>
        <v>4.2894736842105265</v>
      </c>
      <c r="P16" s="21" t="e">
        <f>IF(Levels_MO_S3212223[[#This Row],[Общий уровень МО]] = "базовый", Levels_MO_S3212223[[#This Row],[Общая оценка МО (от 2 до 5)]], NA())</f>
        <v>#N/A</v>
      </c>
      <c r="Q16" s="21" t="e">
        <f>IF(Levels_MO_S3212223[[#This Row],[Общий уровень МО]] = "ниже базового", Levels_MO_S3212223[[#This Row],[Общая оценка МО (от 2 до 5)]], NA())</f>
        <v>#N/A</v>
      </c>
      <c r="R16" s="69" t="str" cm="1">
        <f t="array" ref="R16">INDEX({"ниже базового","базовый","средний","высокий"}, ROUND(Levels_MO_S3212223[[#This Row],[Общая оценка МО (от 2 до 5)]], 0) - 1)</f>
        <v>средний</v>
      </c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</row>
    <row r="17" spans="1:31" x14ac:dyDescent="0.25">
      <c r="A17" s="3">
        <v>19</v>
      </c>
      <c r="B17" s="13">
        <f>COUNTIFS(No_Duplicates[МО], Levels_MO_S3212223[[#This Row],[Муниципалитет]], No_Duplicates[Учитель. Школьная команда], B$1)</f>
        <v>5</v>
      </c>
      <c r="C17" s="14">
        <f>COUNTIFS(No_Duplicates[МО], Levels_MO_S3212223[[#This Row],[Муниципалитет]], No_Duplicates[Учитель. Школьная команда], C$1)</f>
        <v>15</v>
      </c>
      <c r="D17" s="15">
        <f>COUNTIFS(No_Duplicates[МО], Levels_MO_S3212223[[#This Row],[Муниципалитет]], No_Duplicates[Учитель. Школьная команда], D$1)</f>
        <v>1</v>
      </c>
      <c r="E17" s="16">
        <f>COUNTIFS(No_Duplicates[МО], Levels_MO_S3212223[[#This Row],[Муниципалитет]], No_Duplicates[Учитель. Школьная команда], E$1)</f>
        <v>0</v>
      </c>
      <c r="F17" s="3" cm="1">
        <f t="array" ref="F17">ROW() - ROW(_xlfn.TAKE(Levels_MO_S3212223[], 1)) + 1</f>
        <v>16</v>
      </c>
      <c r="G17" s="1" t="s">
        <v>110</v>
      </c>
      <c r="H17" s="5">
        <f>SUM(Levels_MO_S3212223[[#This Row],[Высокий]:[Ниже базового]])</f>
        <v>21</v>
      </c>
      <c r="I17" s="17">
        <f>Levels_MO_S3212223[[#This Row],[Высокий]] / Levels_MO_S3212223[[#This Row],[Прошли]]</f>
        <v>0.23809523809523808</v>
      </c>
      <c r="J17" s="18">
        <f>Levels_MO_S3212223[[#This Row],[Средний]] / Levels_MO_S3212223[[#This Row],[Прошли]]</f>
        <v>0.7142857142857143</v>
      </c>
      <c r="K17" s="19">
        <f>Levels_MO_S3212223[[#This Row],[Базовый]] / Levels_MO_S3212223[[#This Row],[Прошли]]</f>
        <v>4.7619047619047616E-2</v>
      </c>
      <c r="L17" s="20">
        <f>Levels_MO_S3212223[[#This Row],[Ниже базового]] / Levels_MO_S3212223[[#This Row],[Прошли]]</f>
        <v>0</v>
      </c>
      <c r="M17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4.1904761904761907</v>
      </c>
      <c r="N17" s="21" t="e">
        <f>IF(Levels_MO_S3212223[[#This Row],[Общий уровень МО]] = "высокий", Levels_MO_S3212223[[#This Row],[Общая оценка МО (от 2 до 5)]], NA())</f>
        <v>#N/A</v>
      </c>
      <c r="O17" s="21">
        <f>IF(Levels_MO_S3212223[[#This Row],[Общий уровень МО]] = "средний", Levels_MO_S3212223[[#This Row],[Общая оценка МО (от 2 до 5)]], NA())</f>
        <v>4.1904761904761907</v>
      </c>
      <c r="P17" s="21" t="e">
        <f>IF(Levels_MO_S3212223[[#This Row],[Общий уровень МО]] = "базовый", Levels_MO_S3212223[[#This Row],[Общая оценка МО (от 2 до 5)]], NA())</f>
        <v>#N/A</v>
      </c>
      <c r="Q17" s="21" t="e">
        <f>IF(Levels_MO_S3212223[[#This Row],[Общий уровень МО]] = "ниже базового", Levels_MO_S3212223[[#This Row],[Общая оценка МО (от 2 до 5)]], NA())</f>
        <v>#N/A</v>
      </c>
      <c r="R17" s="69" t="str" cm="1">
        <f t="array" ref="R17">INDEX({"ниже базового","базовый","средний","высокий"}, ROUND(Levels_MO_S3212223[[#This Row],[Общая оценка МО (от 2 до 5)]], 0) - 1)</f>
        <v>средний</v>
      </c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</row>
    <row r="18" spans="1:31" x14ac:dyDescent="0.25">
      <c r="A18" s="3">
        <v>6</v>
      </c>
      <c r="B18" s="13">
        <f>COUNTIFS(No_Duplicates[МО], Levels_MO_S3212223[[#This Row],[Муниципалитет]], No_Duplicates[Учитель. Школьная команда], B$1)</f>
        <v>21</v>
      </c>
      <c r="C18" s="14">
        <f>COUNTIFS(No_Duplicates[МО], Levels_MO_S3212223[[#This Row],[Муниципалитет]], No_Duplicates[Учитель. Школьная команда], C$1)</f>
        <v>43</v>
      </c>
      <c r="D18" s="15">
        <f>COUNTIFS(No_Duplicates[МО], Levels_MO_S3212223[[#This Row],[Муниципалитет]], No_Duplicates[Учитель. Школьная команда], D$1)</f>
        <v>8</v>
      </c>
      <c r="E18" s="16">
        <f>COUNTIFS(No_Duplicates[МО], Levels_MO_S3212223[[#This Row],[Муниципалитет]], No_Duplicates[Учитель. Школьная команда], E$1)</f>
        <v>0</v>
      </c>
      <c r="F18" s="3" cm="1">
        <f t="array" ref="F18">ROW() - ROW(_xlfn.TAKE(Levels_MO_S3212223[], 1)) + 1</f>
        <v>17</v>
      </c>
      <c r="G18" s="1" t="s">
        <v>299</v>
      </c>
      <c r="H18" s="5">
        <f>SUM(Levels_MO_S3212223[[#This Row],[Высокий]:[Ниже базового]])</f>
        <v>72</v>
      </c>
      <c r="I18" s="17">
        <f>Levels_MO_S3212223[[#This Row],[Высокий]] / Levels_MO_S3212223[[#This Row],[Прошли]]</f>
        <v>0.29166666666666669</v>
      </c>
      <c r="J18" s="18">
        <f>Levels_MO_S3212223[[#This Row],[Средний]] / Levels_MO_S3212223[[#This Row],[Прошли]]</f>
        <v>0.59722222222222221</v>
      </c>
      <c r="K18" s="19">
        <f>Levels_MO_S3212223[[#This Row],[Базовый]] / Levels_MO_S3212223[[#This Row],[Прошли]]</f>
        <v>0.1111111111111111</v>
      </c>
      <c r="L18" s="20">
        <f>Levels_MO_S3212223[[#This Row],[Ниже базового]] / Levels_MO_S3212223[[#This Row],[Прошли]]</f>
        <v>0</v>
      </c>
      <c r="M18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4.1805555555555554</v>
      </c>
      <c r="N18" s="21" t="e">
        <f>IF(Levels_MO_S3212223[[#This Row],[Общий уровень МО]] = "высокий", Levels_MO_S3212223[[#This Row],[Общая оценка МО (от 2 до 5)]], NA())</f>
        <v>#N/A</v>
      </c>
      <c r="O18" s="21">
        <f>IF(Levels_MO_S3212223[[#This Row],[Общий уровень МО]] = "средний", Levels_MO_S3212223[[#This Row],[Общая оценка МО (от 2 до 5)]], NA())</f>
        <v>4.1805555555555554</v>
      </c>
      <c r="P18" s="21" t="e">
        <f>IF(Levels_MO_S3212223[[#This Row],[Общий уровень МО]] = "базовый", Levels_MO_S3212223[[#This Row],[Общая оценка МО (от 2 до 5)]], NA())</f>
        <v>#N/A</v>
      </c>
      <c r="Q18" s="21" t="e">
        <f>IF(Levels_MO_S3212223[[#This Row],[Общий уровень МО]] = "ниже базового", Levels_MO_S3212223[[#This Row],[Общая оценка МО (от 2 до 5)]], NA())</f>
        <v>#N/A</v>
      </c>
      <c r="R18" s="69" t="str" cm="1">
        <f t="array" ref="R18">INDEX({"ниже базового","базовый","средний","высокий"}, ROUND(Levels_MO_S3212223[[#This Row],[Общая оценка МО (от 2 до 5)]], 0) - 1)</f>
        <v>средний</v>
      </c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</row>
    <row r="19" spans="1:31" x14ac:dyDescent="0.25">
      <c r="A19" s="3">
        <v>53</v>
      </c>
      <c r="B19" s="13">
        <f>COUNTIFS(No_Duplicates[МО], Levels_MO_S3212223[[#This Row],[Муниципалитет]], No_Duplicates[Учитель. Школьная команда], B$1)</f>
        <v>4</v>
      </c>
      <c r="C19" s="14">
        <f>COUNTIFS(No_Duplicates[МО], Levels_MO_S3212223[[#This Row],[Муниципалитет]], No_Duplicates[Учитель. Школьная команда], C$1)</f>
        <v>4</v>
      </c>
      <c r="D19" s="15">
        <f>COUNTIFS(No_Duplicates[МО], Levels_MO_S3212223[[#This Row],[Муниципалитет]], No_Duplicates[Учитель. Школьная команда], D$1)</f>
        <v>0</v>
      </c>
      <c r="E19" s="16">
        <f>COUNTIFS(No_Duplicates[МО], Levels_MO_S3212223[[#This Row],[Муниципалитет]], No_Duplicates[Учитель. Школьная команда], E$1)</f>
        <v>0</v>
      </c>
      <c r="F19" s="3" cm="1">
        <f t="array" ref="F19">ROW() - ROW(_xlfn.TAKE(Levels_MO_S3212223[], 1)) + 1</f>
        <v>18</v>
      </c>
      <c r="G19" s="1" t="s">
        <v>278</v>
      </c>
      <c r="H19" s="5">
        <f>SUM(Levels_MO_S3212223[[#This Row],[Высокий]:[Ниже базового]])</f>
        <v>8</v>
      </c>
      <c r="I19" s="17">
        <f>Levels_MO_S3212223[[#This Row],[Высокий]] / Levels_MO_S3212223[[#This Row],[Прошли]]</f>
        <v>0.5</v>
      </c>
      <c r="J19" s="18">
        <f>Levels_MO_S3212223[[#This Row],[Средний]] / Levels_MO_S3212223[[#This Row],[Прошли]]</f>
        <v>0.5</v>
      </c>
      <c r="K19" s="19">
        <f>Levels_MO_S3212223[[#This Row],[Базовый]] / Levels_MO_S3212223[[#This Row],[Прошли]]</f>
        <v>0</v>
      </c>
      <c r="L19" s="20">
        <f>Levels_MO_S3212223[[#This Row],[Ниже базового]] / Levels_MO_S3212223[[#This Row],[Прошли]]</f>
        <v>0</v>
      </c>
      <c r="M19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4.5</v>
      </c>
      <c r="N19" s="21">
        <f>IF(Levels_MO_S3212223[[#This Row],[Общий уровень МО]] = "высокий", Levels_MO_S3212223[[#This Row],[Общая оценка МО (от 2 до 5)]], NA())</f>
        <v>4.5</v>
      </c>
      <c r="O19" s="21" t="e">
        <f>IF(Levels_MO_S3212223[[#This Row],[Общий уровень МО]] = "средний", Levels_MO_S3212223[[#This Row],[Общая оценка МО (от 2 до 5)]], NA())</f>
        <v>#N/A</v>
      </c>
      <c r="P19" s="21" t="e">
        <f>IF(Levels_MO_S3212223[[#This Row],[Общий уровень МО]] = "базовый", Levels_MO_S3212223[[#This Row],[Общая оценка МО (от 2 до 5)]], NA())</f>
        <v>#N/A</v>
      </c>
      <c r="Q19" s="21" t="e">
        <f>IF(Levels_MO_S3212223[[#This Row],[Общий уровень МО]] = "ниже базового", Levels_MO_S3212223[[#This Row],[Общая оценка МО (от 2 до 5)]], NA())</f>
        <v>#N/A</v>
      </c>
      <c r="R19" s="69" t="str" cm="1">
        <f t="array" ref="R19">INDEX({"ниже базового","базовый","средний","высокий"}, ROUND(Levels_MO_S3212223[[#This Row],[Общая оценка МО (от 2 до 5)]], 0) - 1)</f>
        <v>высокий</v>
      </c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</row>
    <row r="20" spans="1:31" x14ac:dyDescent="0.25">
      <c r="A20" s="3">
        <v>29</v>
      </c>
      <c r="B20" s="13">
        <f>COUNTIFS(No_Duplicates[МО], Levels_MO_S3212223[[#This Row],[Муниципалитет]], No_Duplicates[Учитель. Школьная команда], B$1)</f>
        <v>3</v>
      </c>
      <c r="C20" s="14">
        <f>COUNTIFS(No_Duplicates[МО], Levels_MO_S3212223[[#This Row],[Муниципалитет]], No_Duplicates[Учитель. Школьная команда], C$1)</f>
        <v>4</v>
      </c>
      <c r="D20" s="15">
        <f>COUNTIFS(No_Duplicates[МО], Levels_MO_S3212223[[#This Row],[Муниципалитет]], No_Duplicates[Учитель. Школьная команда], D$1)</f>
        <v>1</v>
      </c>
      <c r="E20" s="16">
        <f>COUNTIFS(No_Duplicates[МО], Levels_MO_S3212223[[#This Row],[Муниципалитет]], No_Duplicates[Учитель. Школьная команда], E$1)</f>
        <v>0</v>
      </c>
      <c r="F20" s="3" cm="1">
        <f t="array" ref="F20">ROW() - ROW(_xlfn.TAKE(Levels_MO_S3212223[], 1)) + 1</f>
        <v>19</v>
      </c>
      <c r="G20" s="1" t="s">
        <v>217</v>
      </c>
      <c r="H20" s="5">
        <f>SUM(Levels_MO_S3212223[[#This Row],[Высокий]:[Ниже базового]])</f>
        <v>8</v>
      </c>
      <c r="I20" s="17">
        <f>Levels_MO_S3212223[[#This Row],[Высокий]] / Levels_MO_S3212223[[#This Row],[Прошли]]</f>
        <v>0.375</v>
      </c>
      <c r="J20" s="18">
        <f>Levels_MO_S3212223[[#This Row],[Средний]] / Levels_MO_S3212223[[#This Row],[Прошли]]</f>
        <v>0.5</v>
      </c>
      <c r="K20" s="19">
        <f>Levels_MO_S3212223[[#This Row],[Базовый]] / Levels_MO_S3212223[[#This Row],[Прошли]]</f>
        <v>0.125</v>
      </c>
      <c r="L20" s="20">
        <f>Levels_MO_S3212223[[#This Row],[Ниже базового]] / Levels_MO_S3212223[[#This Row],[Прошли]]</f>
        <v>0</v>
      </c>
      <c r="M20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4.25</v>
      </c>
      <c r="N20" s="21" t="e">
        <f>IF(Levels_MO_S3212223[[#This Row],[Общий уровень МО]] = "высокий", Levels_MO_S3212223[[#This Row],[Общая оценка МО (от 2 до 5)]], NA())</f>
        <v>#N/A</v>
      </c>
      <c r="O20" s="21">
        <f>IF(Levels_MO_S3212223[[#This Row],[Общий уровень МО]] = "средний", Levels_MO_S3212223[[#This Row],[Общая оценка МО (от 2 до 5)]], NA())</f>
        <v>4.25</v>
      </c>
      <c r="P20" s="21" t="e">
        <f>IF(Levels_MO_S3212223[[#This Row],[Общий уровень МО]] = "базовый", Levels_MO_S3212223[[#This Row],[Общая оценка МО (от 2 до 5)]], NA())</f>
        <v>#N/A</v>
      </c>
      <c r="Q20" s="21" t="e">
        <f>IF(Levels_MO_S3212223[[#This Row],[Общий уровень МО]] = "ниже базового", Levels_MO_S3212223[[#This Row],[Общая оценка МО (от 2 до 5)]], NA())</f>
        <v>#N/A</v>
      </c>
      <c r="R20" s="69" t="str" cm="1">
        <f t="array" ref="R20">INDEX({"ниже базового","базовый","средний","высокий"}, ROUND(Levels_MO_S3212223[[#This Row],[Общая оценка МО (от 2 до 5)]], 0) - 1)</f>
        <v>средний</v>
      </c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</row>
    <row r="21" spans="1:31" x14ac:dyDescent="0.25">
      <c r="A21" s="3">
        <v>18</v>
      </c>
      <c r="B21" s="13">
        <f>COUNTIFS(No_Duplicates[МО], Levels_MO_S3212223[[#This Row],[Муниципалитет]], No_Duplicates[Учитель. Школьная команда], B$1)</f>
        <v>5</v>
      </c>
      <c r="C21" s="14">
        <f>COUNTIFS(No_Duplicates[МО], Levels_MO_S3212223[[#This Row],[Муниципалитет]], No_Duplicates[Учитель. Школьная команда], C$1)</f>
        <v>10</v>
      </c>
      <c r="D21" s="15">
        <f>COUNTIFS(No_Duplicates[МО], Levels_MO_S3212223[[#This Row],[Муниципалитет]], No_Duplicates[Учитель. Школьная команда], D$1)</f>
        <v>3</v>
      </c>
      <c r="E21" s="16">
        <f>COUNTIFS(No_Duplicates[МО], Levels_MO_S3212223[[#This Row],[Муниципалитет]], No_Duplicates[Учитель. Школьная команда], E$1)</f>
        <v>1</v>
      </c>
      <c r="F21" s="3" cm="1">
        <f t="array" ref="F21">ROW() - ROW(_xlfn.TAKE(Levels_MO_S3212223[], 1)) + 1</f>
        <v>20</v>
      </c>
      <c r="G21" s="1" t="s">
        <v>413</v>
      </c>
      <c r="H21" s="5">
        <f>SUM(Levels_MO_S3212223[[#This Row],[Высокий]:[Ниже базового]])</f>
        <v>19</v>
      </c>
      <c r="I21" s="17">
        <f>Levels_MO_S3212223[[#This Row],[Высокий]] / Levels_MO_S3212223[[#This Row],[Прошли]]</f>
        <v>0.26315789473684209</v>
      </c>
      <c r="J21" s="18">
        <f>Levels_MO_S3212223[[#This Row],[Средний]] / Levels_MO_S3212223[[#This Row],[Прошли]]</f>
        <v>0.52631578947368418</v>
      </c>
      <c r="K21" s="19">
        <f>Levels_MO_S3212223[[#This Row],[Базовый]] / Levels_MO_S3212223[[#This Row],[Прошли]]</f>
        <v>0.15789473684210525</v>
      </c>
      <c r="L21" s="20">
        <f>Levels_MO_S3212223[[#This Row],[Ниже базового]] / Levels_MO_S3212223[[#This Row],[Прошли]]</f>
        <v>5.2631578947368418E-2</v>
      </c>
      <c r="M21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4</v>
      </c>
      <c r="N21" s="21" t="e">
        <f>IF(Levels_MO_S3212223[[#This Row],[Общий уровень МО]] = "высокий", Levels_MO_S3212223[[#This Row],[Общая оценка МО (от 2 до 5)]], NA())</f>
        <v>#N/A</v>
      </c>
      <c r="O21" s="21">
        <f>IF(Levels_MO_S3212223[[#This Row],[Общий уровень МО]] = "средний", Levels_MO_S3212223[[#This Row],[Общая оценка МО (от 2 до 5)]], NA())</f>
        <v>4</v>
      </c>
      <c r="P21" s="21" t="e">
        <f>IF(Levels_MO_S3212223[[#This Row],[Общий уровень МО]] = "базовый", Levels_MO_S3212223[[#This Row],[Общая оценка МО (от 2 до 5)]], NA())</f>
        <v>#N/A</v>
      </c>
      <c r="Q21" s="21" t="e">
        <f>IF(Levels_MO_S3212223[[#This Row],[Общий уровень МО]] = "ниже базового", Levels_MO_S3212223[[#This Row],[Общая оценка МО (от 2 до 5)]], NA())</f>
        <v>#N/A</v>
      </c>
      <c r="R21" s="69" t="str" cm="1">
        <f t="array" ref="R21">INDEX({"ниже базового","базовый","средний","высокий"}, ROUND(Levels_MO_S3212223[[#This Row],[Общая оценка МО (от 2 до 5)]], 0) - 1)</f>
        <v>средний</v>
      </c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</row>
    <row r="22" spans="1:31" x14ac:dyDescent="0.25">
      <c r="A22" s="3">
        <v>37</v>
      </c>
      <c r="B22" s="13">
        <f>COUNTIFS(No_Duplicates[МО], Levels_MO_S3212223[[#This Row],[Муниципалитет]], No_Duplicates[Учитель. Школьная команда], B$1)</f>
        <v>5</v>
      </c>
      <c r="C22" s="14">
        <f>COUNTIFS(No_Duplicates[МО], Levels_MO_S3212223[[#This Row],[Муниципалитет]], No_Duplicates[Учитель. Школьная команда], C$1)</f>
        <v>17</v>
      </c>
      <c r="D22" s="15">
        <f>COUNTIFS(No_Duplicates[МО], Levels_MO_S3212223[[#This Row],[Муниципалитет]], No_Duplicates[Учитель. Школьная команда], D$1)</f>
        <v>0</v>
      </c>
      <c r="E22" s="16">
        <f>COUNTIFS(No_Duplicates[МО], Levels_MO_S3212223[[#This Row],[Муниципалитет]], No_Duplicates[Учитель. Школьная команда], E$1)</f>
        <v>0</v>
      </c>
      <c r="F22" s="3" cm="1">
        <f t="array" ref="F22">ROW() - ROW(_xlfn.TAKE(Levels_MO_S3212223[], 1)) + 1</f>
        <v>21</v>
      </c>
      <c r="G22" s="1" t="s">
        <v>1337</v>
      </c>
      <c r="H22" s="5">
        <f>SUM(Levels_MO_S3212223[[#This Row],[Высокий]:[Ниже базового]])</f>
        <v>22</v>
      </c>
      <c r="I22" s="17">
        <f>Levels_MO_S3212223[[#This Row],[Высокий]] / Levels_MO_S3212223[[#This Row],[Прошли]]</f>
        <v>0.22727272727272727</v>
      </c>
      <c r="J22" s="18">
        <f>Levels_MO_S3212223[[#This Row],[Средний]] / Levels_MO_S3212223[[#This Row],[Прошли]]</f>
        <v>0.77272727272727271</v>
      </c>
      <c r="K22" s="19">
        <f>Levels_MO_S3212223[[#This Row],[Базовый]] / Levels_MO_S3212223[[#This Row],[Прошли]]</f>
        <v>0</v>
      </c>
      <c r="L22" s="20">
        <f>Levels_MO_S3212223[[#This Row],[Ниже базового]] / Levels_MO_S3212223[[#This Row],[Прошли]]</f>
        <v>0</v>
      </c>
      <c r="M22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4.2272727272727275</v>
      </c>
      <c r="N22" s="21" t="e">
        <f>IF(Levels_MO_S3212223[[#This Row],[Общий уровень МО]] = "высокий", Levels_MO_S3212223[[#This Row],[Общая оценка МО (от 2 до 5)]], NA())</f>
        <v>#N/A</v>
      </c>
      <c r="O22" s="21">
        <f>IF(Levels_MO_S3212223[[#This Row],[Общий уровень МО]] = "средний", Levels_MO_S3212223[[#This Row],[Общая оценка МО (от 2 до 5)]], NA())</f>
        <v>4.2272727272727275</v>
      </c>
      <c r="P22" s="21" t="e">
        <f>IF(Levels_MO_S3212223[[#This Row],[Общий уровень МО]] = "базовый", Levels_MO_S3212223[[#This Row],[Общая оценка МО (от 2 до 5)]], NA())</f>
        <v>#N/A</v>
      </c>
      <c r="Q22" s="21" t="e">
        <f>IF(Levels_MO_S3212223[[#This Row],[Общий уровень МО]] = "ниже базового", Levels_MO_S3212223[[#This Row],[Общая оценка МО (от 2 до 5)]], NA())</f>
        <v>#N/A</v>
      </c>
      <c r="R22" s="69" t="str" cm="1">
        <f t="array" ref="R22">INDEX({"ниже базового","базовый","средний","высокий"}, ROUND(Levels_MO_S3212223[[#This Row],[Общая оценка МО (от 2 до 5)]], 0) - 1)</f>
        <v>средний</v>
      </c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</row>
    <row r="23" spans="1:31" x14ac:dyDescent="0.25">
      <c r="A23" s="3">
        <v>16</v>
      </c>
      <c r="B23" s="13">
        <f>COUNTIFS(No_Duplicates[МО], Levels_MO_S3212223[[#This Row],[Муниципалитет]], No_Duplicates[Учитель. Школьная команда], B$1)</f>
        <v>6</v>
      </c>
      <c r="C23" s="14">
        <f>COUNTIFS(No_Duplicates[МО], Levels_MO_S3212223[[#This Row],[Муниципалитет]], No_Duplicates[Учитель. Школьная команда], C$1)</f>
        <v>12</v>
      </c>
      <c r="D23" s="15">
        <f>COUNTIFS(No_Duplicates[МО], Levels_MO_S3212223[[#This Row],[Муниципалитет]], No_Duplicates[Учитель. Школьная команда], D$1)</f>
        <v>0</v>
      </c>
      <c r="E23" s="16">
        <f>COUNTIFS(No_Duplicates[МО], Levels_MO_S3212223[[#This Row],[Муниципалитет]], No_Duplicates[Учитель. Школьная команда], E$1)</f>
        <v>0</v>
      </c>
      <c r="F23" s="3" cm="1">
        <f t="array" ref="F23">ROW() - ROW(_xlfn.TAKE(Levels_MO_S3212223[], 1)) + 1</f>
        <v>22</v>
      </c>
      <c r="G23" s="1" t="s">
        <v>1074</v>
      </c>
      <c r="H23" s="5">
        <f>SUM(Levels_MO_S3212223[[#This Row],[Высокий]:[Ниже базового]])</f>
        <v>18</v>
      </c>
      <c r="I23" s="17">
        <f>Levels_MO_S3212223[[#This Row],[Высокий]] / Levels_MO_S3212223[[#This Row],[Прошли]]</f>
        <v>0.33333333333333331</v>
      </c>
      <c r="J23" s="18">
        <f>Levels_MO_S3212223[[#This Row],[Средний]] / Levels_MO_S3212223[[#This Row],[Прошли]]</f>
        <v>0.66666666666666663</v>
      </c>
      <c r="K23" s="19">
        <f>Levels_MO_S3212223[[#This Row],[Базовый]] / Levels_MO_S3212223[[#This Row],[Прошли]]</f>
        <v>0</v>
      </c>
      <c r="L23" s="20">
        <f>Levels_MO_S3212223[[#This Row],[Ниже базового]] / Levels_MO_S3212223[[#This Row],[Прошли]]</f>
        <v>0</v>
      </c>
      <c r="M23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4.333333333333333</v>
      </c>
      <c r="N23" s="21" t="e">
        <f>IF(Levels_MO_S3212223[[#This Row],[Общий уровень МО]] = "высокий", Levels_MO_S3212223[[#This Row],[Общая оценка МО (от 2 до 5)]], NA())</f>
        <v>#N/A</v>
      </c>
      <c r="O23" s="21">
        <f>IF(Levels_MO_S3212223[[#This Row],[Общий уровень МО]] = "средний", Levels_MO_S3212223[[#This Row],[Общая оценка МО (от 2 до 5)]], NA())</f>
        <v>4.333333333333333</v>
      </c>
      <c r="P23" s="21" t="e">
        <f>IF(Levels_MO_S3212223[[#This Row],[Общий уровень МО]] = "базовый", Levels_MO_S3212223[[#This Row],[Общая оценка МО (от 2 до 5)]], NA())</f>
        <v>#N/A</v>
      </c>
      <c r="Q23" s="21" t="e">
        <f>IF(Levels_MO_S3212223[[#This Row],[Общий уровень МО]] = "ниже базового", Levels_MO_S3212223[[#This Row],[Общая оценка МО (от 2 до 5)]], NA())</f>
        <v>#N/A</v>
      </c>
      <c r="R23" s="69" t="str" cm="1">
        <f t="array" ref="R23">INDEX({"ниже базового","базовый","средний","высокий"}, ROUND(Levels_MO_S3212223[[#This Row],[Общая оценка МО (от 2 до 5)]], 0) - 1)</f>
        <v>средний</v>
      </c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</row>
    <row r="24" spans="1:31" x14ac:dyDescent="0.25">
      <c r="A24" s="3">
        <v>54</v>
      </c>
      <c r="B24" s="13">
        <f>COUNTIFS(No_Duplicates[МО], Levels_MO_S3212223[[#This Row],[Муниципалитет]], No_Duplicates[Учитель. Школьная команда], B$1)</f>
        <v>6</v>
      </c>
      <c r="C24" s="14">
        <f>COUNTIFS(No_Duplicates[МО], Levels_MO_S3212223[[#This Row],[Муниципалитет]], No_Duplicates[Учитель. Школьная команда], C$1)</f>
        <v>25</v>
      </c>
      <c r="D24" s="15">
        <f>COUNTIFS(No_Duplicates[МО], Levels_MO_S3212223[[#This Row],[Муниципалитет]], No_Duplicates[Учитель. Школьная команда], D$1)</f>
        <v>4</v>
      </c>
      <c r="E24" s="16">
        <f>COUNTIFS(No_Duplicates[МО], Levels_MO_S3212223[[#This Row],[Муниципалитет]], No_Duplicates[Учитель. Школьная команда], E$1)</f>
        <v>1</v>
      </c>
      <c r="F24" s="3" cm="1">
        <f t="array" ref="F24">ROW() - ROW(_xlfn.TAKE(Levels_MO_S3212223[], 1)) + 1</f>
        <v>23</v>
      </c>
      <c r="G24" s="1" t="s">
        <v>168</v>
      </c>
      <c r="H24" s="5">
        <f>SUM(Levels_MO_S3212223[[#This Row],[Высокий]:[Ниже базового]])</f>
        <v>36</v>
      </c>
      <c r="I24" s="17">
        <f>Levels_MO_S3212223[[#This Row],[Высокий]] / Levels_MO_S3212223[[#This Row],[Прошли]]</f>
        <v>0.16666666666666666</v>
      </c>
      <c r="J24" s="18">
        <f>Levels_MO_S3212223[[#This Row],[Средний]] / Levels_MO_S3212223[[#This Row],[Прошли]]</f>
        <v>0.69444444444444442</v>
      </c>
      <c r="K24" s="19">
        <f>Levels_MO_S3212223[[#This Row],[Базовый]] / Levels_MO_S3212223[[#This Row],[Прошли]]</f>
        <v>0.1111111111111111</v>
      </c>
      <c r="L24" s="20">
        <f>Levels_MO_S3212223[[#This Row],[Ниже базового]] / Levels_MO_S3212223[[#This Row],[Прошли]]</f>
        <v>2.7777777777777776E-2</v>
      </c>
      <c r="M24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4</v>
      </c>
      <c r="N24" s="21" t="e">
        <f>IF(Levels_MO_S3212223[[#This Row],[Общий уровень МО]] = "высокий", Levels_MO_S3212223[[#This Row],[Общая оценка МО (от 2 до 5)]], NA())</f>
        <v>#N/A</v>
      </c>
      <c r="O24" s="21">
        <f>IF(Levels_MO_S3212223[[#This Row],[Общий уровень МО]] = "средний", Levels_MO_S3212223[[#This Row],[Общая оценка МО (от 2 до 5)]], NA())</f>
        <v>4</v>
      </c>
      <c r="P24" s="21" t="e">
        <f>IF(Levels_MO_S3212223[[#This Row],[Общий уровень МО]] = "базовый", Levels_MO_S3212223[[#This Row],[Общая оценка МО (от 2 до 5)]], NA())</f>
        <v>#N/A</v>
      </c>
      <c r="Q24" s="21" t="e">
        <f>IF(Levels_MO_S3212223[[#This Row],[Общий уровень МО]] = "ниже базового", Levels_MO_S3212223[[#This Row],[Общая оценка МО (от 2 до 5)]], NA())</f>
        <v>#N/A</v>
      </c>
      <c r="R24" s="69" t="str" cm="1">
        <f t="array" ref="R24">INDEX({"ниже базового","базовый","средний","высокий"}, ROUND(Levels_MO_S3212223[[#This Row],[Общая оценка МО (от 2 до 5)]], 0) - 1)</f>
        <v>средний</v>
      </c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</row>
    <row r="25" spans="1:31" x14ac:dyDescent="0.25">
      <c r="A25" s="3">
        <v>35</v>
      </c>
      <c r="B25" s="13">
        <f>COUNTIFS(No_Duplicates[МО], Levels_MO_S3212223[[#This Row],[Муниципалитет]], No_Duplicates[Учитель. Школьная команда], B$1)</f>
        <v>0</v>
      </c>
      <c r="C25" s="14">
        <f>COUNTIFS(No_Duplicates[МО], Levels_MO_S3212223[[#This Row],[Муниципалитет]], No_Duplicates[Учитель. Школьная команда], C$1)</f>
        <v>13</v>
      </c>
      <c r="D25" s="15">
        <f>COUNTIFS(No_Duplicates[МО], Levels_MO_S3212223[[#This Row],[Муниципалитет]], No_Duplicates[Учитель. Школьная команда], D$1)</f>
        <v>1</v>
      </c>
      <c r="E25" s="16">
        <f>COUNTIFS(No_Duplicates[МО], Levels_MO_S3212223[[#This Row],[Муниципалитет]], No_Duplicates[Учитель. Школьная команда], E$1)</f>
        <v>0</v>
      </c>
      <c r="F25" s="3" cm="1">
        <f t="array" ref="F25">ROW() - ROW(_xlfn.TAKE(Levels_MO_S3212223[], 1)) + 1</f>
        <v>24</v>
      </c>
      <c r="G25" s="1" t="s">
        <v>730</v>
      </c>
      <c r="H25" s="5">
        <f>SUM(Levels_MO_S3212223[[#This Row],[Высокий]:[Ниже базового]])</f>
        <v>14</v>
      </c>
      <c r="I25" s="17">
        <f>Levels_MO_S3212223[[#This Row],[Высокий]] / Levels_MO_S3212223[[#This Row],[Прошли]]</f>
        <v>0</v>
      </c>
      <c r="J25" s="18">
        <f>Levels_MO_S3212223[[#This Row],[Средний]] / Levels_MO_S3212223[[#This Row],[Прошли]]</f>
        <v>0.9285714285714286</v>
      </c>
      <c r="K25" s="19">
        <f>Levels_MO_S3212223[[#This Row],[Базовый]] / Levels_MO_S3212223[[#This Row],[Прошли]]</f>
        <v>7.1428571428571425E-2</v>
      </c>
      <c r="L25" s="20">
        <f>Levels_MO_S3212223[[#This Row],[Ниже базового]] / Levels_MO_S3212223[[#This Row],[Прошли]]</f>
        <v>0</v>
      </c>
      <c r="M25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3.9285714285714284</v>
      </c>
      <c r="N25" s="21" t="e">
        <f>IF(Levels_MO_S3212223[[#This Row],[Общий уровень МО]] = "высокий", Levels_MO_S3212223[[#This Row],[Общая оценка МО (от 2 до 5)]], NA())</f>
        <v>#N/A</v>
      </c>
      <c r="O25" s="21">
        <f>IF(Levels_MO_S3212223[[#This Row],[Общий уровень МО]] = "средний", Levels_MO_S3212223[[#This Row],[Общая оценка МО (от 2 до 5)]], NA())</f>
        <v>3.9285714285714284</v>
      </c>
      <c r="P25" s="21" t="e">
        <f>IF(Levels_MO_S3212223[[#This Row],[Общий уровень МО]] = "базовый", Levels_MO_S3212223[[#This Row],[Общая оценка МО (от 2 до 5)]], NA())</f>
        <v>#N/A</v>
      </c>
      <c r="Q25" s="21" t="e">
        <f>IF(Levels_MO_S3212223[[#This Row],[Общий уровень МО]] = "ниже базового", Levels_MO_S3212223[[#This Row],[Общая оценка МО (от 2 до 5)]], NA())</f>
        <v>#N/A</v>
      </c>
      <c r="R25" s="69" t="str" cm="1">
        <f t="array" ref="R25">INDEX({"ниже базового","базовый","средний","высокий"}, ROUND(Levels_MO_S3212223[[#This Row],[Общая оценка МО (от 2 до 5)]], 0) - 1)</f>
        <v>средний</v>
      </c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</row>
    <row r="26" spans="1:31" x14ac:dyDescent="0.25">
      <c r="A26" s="3">
        <v>15</v>
      </c>
      <c r="B26" s="13">
        <f>COUNTIFS(No_Duplicates[МО], Levels_MO_S3212223[[#This Row],[Муниципалитет]], No_Duplicates[Учитель. Школьная команда], B$1)</f>
        <v>3</v>
      </c>
      <c r="C26" s="14">
        <f>COUNTIFS(No_Duplicates[МО], Levels_MO_S3212223[[#This Row],[Муниципалитет]], No_Duplicates[Учитель. Школьная команда], C$1)</f>
        <v>21</v>
      </c>
      <c r="D26" s="15">
        <f>COUNTIFS(No_Duplicates[МО], Levels_MO_S3212223[[#This Row],[Муниципалитет]], No_Duplicates[Учитель. Школьная команда], D$1)</f>
        <v>0</v>
      </c>
      <c r="E26" s="16">
        <f>COUNTIFS(No_Duplicates[МО], Levels_MO_S3212223[[#This Row],[Муниципалитет]], No_Duplicates[Учитель. Школьная команда], E$1)</f>
        <v>0</v>
      </c>
      <c r="F26" s="3" cm="1">
        <f t="array" ref="F26">ROW() - ROW(_xlfn.TAKE(Levels_MO_S3212223[], 1)) + 1</f>
        <v>25</v>
      </c>
      <c r="G26" s="1" t="s">
        <v>226</v>
      </c>
      <c r="H26" s="5">
        <f>SUM(Levels_MO_S3212223[[#This Row],[Высокий]:[Ниже базового]])</f>
        <v>24</v>
      </c>
      <c r="I26" s="17">
        <f>Levels_MO_S3212223[[#This Row],[Высокий]] / Levels_MO_S3212223[[#This Row],[Прошли]]</f>
        <v>0.125</v>
      </c>
      <c r="J26" s="18">
        <f>Levels_MO_S3212223[[#This Row],[Средний]] / Levels_MO_S3212223[[#This Row],[Прошли]]</f>
        <v>0.875</v>
      </c>
      <c r="K26" s="19">
        <f>Levels_MO_S3212223[[#This Row],[Базовый]] / Levels_MO_S3212223[[#This Row],[Прошли]]</f>
        <v>0</v>
      </c>
      <c r="L26" s="20">
        <f>Levels_MO_S3212223[[#This Row],[Ниже базового]] / Levels_MO_S3212223[[#This Row],[Прошли]]</f>
        <v>0</v>
      </c>
      <c r="M26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4.125</v>
      </c>
      <c r="N26" s="21" t="e">
        <f>IF(Levels_MO_S3212223[[#This Row],[Общий уровень МО]] = "высокий", Levels_MO_S3212223[[#This Row],[Общая оценка МО (от 2 до 5)]], NA())</f>
        <v>#N/A</v>
      </c>
      <c r="O26" s="21">
        <f>IF(Levels_MO_S3212223[[#This Row],[Общий уровень МО]] = "средний", Levels_MO_S3212223[[#This Row],[Общая оценка МО (от 2 до 5)]], NA())</f>
        <v>4.125</v>
      </c>
      <c r="P26" s="21" t="e">
        <f>IF(Levels_MO_S3212223[[#This Row],[Общий уровень МО]] = "базовый", Levels_MO_S3212223[[#This Row],[Общая оценка МО (от 2 до 5)]], NA())</f>
        <v>#N/A</v>
      </c>
      <c r="Q26" s="21" t="e">
        <f>IF(Levels_MO_S3212223[[#This Row],[Общий уровень МО]] = "ниже базового", Levels_MO_S3212223[[#This Row],[Общая оценка МО (от 2 до 5)]], NA())</f>
        <v>#N/A</v>
      </c>
      <c r="R26" s="69" t="str" cm="1">
        <f t="array" ref="R26">INDEX({"ниже базового","базовый","средний","высокий"}, ROUND(Levels_MO_S3212223[[#This Row],[Общая оценка МО (от 2 до 5)]], 0) - 1)</f>
        <v>средний</v>
      </c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</row>
    <row r="27" spans="1:31" x14ac:dyDescent="0.25">
      <c r="A27" s="3">
        <v>28</v>
      </c>
      <c r="B27" s="13">
        <f>COUNTIFS(No_Duplicates[МО], Levels_MO_S3212223[[#This Row],[Муниципалитет]], No_Duplicates[Учитель. Школьная команда], B$1)</f>
        <v>0</v>
      </c>
      <c r="C27" s="14">
        <f>COUNTIFS(No_Duplicates[МО], Levels_MO_S3212223[[#This Row],[Муниципалитет]], No_Duplicates[Учитель. Школьная команда], C$1)</f>
        <v>10</v>
      </c>
      <c r="D27" s="15">
        <f>COUNTIFS(No_Duplicates[МО], Levels_MO_S3212223[[#This Row],[Муниципалитет]], No_Duplicates[Учитель. Школьная команда], D$1)</f>
        <v>0</v>
      </c>
      <c r="E27" s="16">
        <f>COUNTIFS(No_Duplicates[МО], Levels_MO_S3212223[[#This Row],[Муниципалитет]], No_Duplicates[Учитель. Школьная команда], E$1)</f>
        <v>0</v>
      </c>
      <c r="F27" s="3" cm="1">
        <f t="array" ref="F27">ROW() - ROW(_xlfn.TAKE(Levels_MO_S3212223[], 1)) + 1</f>
        <v>26</v>
      </c>
      <c r="G27" s="1" t="s">
        <v>551</v>
      </c>
      <c r="H27" s="5">
        <f>SUM(Levels_MO_S3212223[[#This Row],[Высокий]:[Ниже базового]])</f>
        <v>10</v>
      </c>
      <c r="I27" s="17">
        <f>Levels_MO_S3212223[[#This Row],[Высокий]] / Levels_MO_S3212223[[#This Row],[Прошли]]</f>
        <v>0</v>
      </c>
      <c r="J27" s="18">
        <f>Levels_MO_S3212223[[#This Row],[Средний]] / Levels_MO_S3212223[[#This Row],[Прошли]]</f>
        <v>1</v>
      </c>
      <c r="K27" s="19">
        <f>Levels_MO_S3212223[[#This Row],[Базовый]] / Levels_MO_S3212223[[#This Row],[Прошли]]</f>
        <v>0</v>
      </c>
      <c r="L27" s="20">
        <f>Levels_MO_S3212223[[#This Row],[Ниже базового]] / Levels_MO_S3212223[[#This Row],[Прошли]]</f>
        <v>0</v>
      </c>
      <c r="M27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4</v>
      </c>
      <c r="N27" s="21" t="e">
        <f>IF(Levels_MO_S3212223[[#This Row],[Общий уровень МО]] = "высокий", Levels_MO_S3212223[[#This Row],[Общая оценка МО (от 2 до 5)]], NA())</f>
        <v>#N/A</v>
      </c>
      <c r="O27" s="21">
        <f>IF(Levels_MO_S3212223[[#This Row],[Общий уровень МО]] = "средний", Levels_MO_S3212223[[#This Row],[Общая оценка МО (от 2 до 5)]], NA())</f>
        <v>4</v>
      </c>
      <c r="P27" s="21" t="e">
        <f>IF(Levels_MO_S3212223[[#This Row],[Общий уровень МО]] = "базовый", Levels_MO_S3212223[[#This Row],[Общая оценка МО (от 2 до 5)]], NA())</f>
        <v>#N/A</v>
      </c>
      <c r="Q27" s="21" t="e">
        <f>IF(Levels_MO_S3212223[[#This Row],[Общий уровень МО]] = "ниже базового", Levels_MO_S3212223[[#This Row],[Общая оценка МО (от 2 до 5)]], NA())</f>
        <v>#N/A</v>
      </c>
      <c r="R27" s="69" t="str" cm="1">
        <f t="array" ref="R27">INDEX({"ниже базового","базовый","средний","высокий"}, ROUND(Levels_MO_S3212223[[#This Row],[Общая оценка МО (от 2 до 5)]], 0) - 1)</f>
        <v>средний</v>
      </c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</row>
    <row r="28" spans="1:31" x14ac:dyDescent="0.25">
      <c r="A28" s="3">
        <v>3</v>
      </c>
      <c r="B28" s="13">
        <f>COUNTIFS(No_Duplicates[МО], Levels_MO_S3212223[[#This Row],[Муниципалитет]], No_Duplicates[Учитель. Школьная команда], B$1)</f>
        <v>1</v>
      </c>
      <c r="C28" s="14">
        <f>COUNTIFS(No_Duplicates[МО], Levels_MO_S3212223[[#This Row],[Муниципалитет]], No_Duplicates[Учитель. Школьная команда], C$1)</f>
        <v>14</v>
      </c>
      <c r="D28" s="15">
        <f>COUNTIFS(No_Duplicates[МО], Levels_MO_S3212223[[#This Row],[Муниципалитет]], No_Duplicates[Учитель. Школьная команда], D$1)</f>
        <v>2</v>
      </c>
      <c r="E28" s="16">
        <f>COUNTIFS(No_Duplicates[МО], Levels_MO_S3212223[[#This Row],[Муниципалитет]], No_Duplicates[Учитель. Школьная команда], E$1)</f>
        <v>1</v>
      </c>
      <c r="F28" s="3" cm="1">
        <f t="array" ref="F28">ROW() - ROW(_xlfn.TAKE(Levels_MO_S3212223[], 1)) + 1</f>
        <v>27</v>
      </c>
      <c r="G28" s="1" t="s">
        <v>89</v>
      </c>
      <c r="H28" s="5">
        <f>SUM(Levels_MO_S3212223[[#This Row],[Высокий]:[Ниже базового]])</f>
        <v>18</v>
      </c>
      <c r="I28" s="17">
        <f>Levels_MO_S3212223[[#This Row],[Высокий]] / Levels_MO_S3212223[[#This Row],[Прошли]]</f>
        <v>5.5555555555555552E-2</v>
      </c>
      <c r="J28" s="18">
        <f>Levels_MO_S3212223[[#This Row],[Средний]] / Levels_MO_S3212223[[#This Row],[Прошли]]</f>
        <v>0.77777777777777779</v>
      </c>
      <c r="K28" s="19">
        <f>Levels_MO_S3212223[[#This Row],[Базовый]] / Levels_MO_S3212223[[#This Row],[Прошли]]</f>
        <v>0.1111111111111111</v>
      </c>
      <c r="L28" s="20">
        <f>Levels_MO_S3212223[[#This Row],[Ниже базового]] / Levels_MO_S3212223[[#This Row],[Прошли]]</f>
        <v>5.5555555555555552E-2</v>
      </c>
      <c r="M28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3.8333333333333335</v>
      </c>
      <c r="N28" s="21" t="e">
        <f>IF(Levels_MO_S3212223[[#This Row],[Общий уровень МО]] = "высокий", Levels_MO_S3212223[[#This Row],[Общая оценка МО (от 2 до 5)]], NA())</f>
        <v>#N/A</v>
      </c>
      <c r="O28" s="21">
        <f>IF(Levels_MO_S3212223[[#This Row],[Общий уровень МО]] = "средний", Levels_MO_S3212223[[#This Row],[Общая оценка МО (от 2 до 5)]], NA())</f>
        <v>3.8333333333333335</v>
      </c>
      <c r="P28" s="21" t="e">
        <f>IF(Levels_MO_S3212223[[#This Row],[Общий уровень МО]] = "базовый", Levels_MO_S3212223[[#This Row],[Общая оценка МО (от 2 до 5)]], NA())</f>
        <v>#N/A</v>
      </c>
      <c r="Q28" s="21" t="e">
        <f>IF(Levels_MO_S3212223[[#This Row],[Общий уровень МО]] = "ниже базового", Levels_MO_S3212223[[#This Row],[Общая оценка МО (от 2 до 5)]], NA())</f>
        <v>#N/A</v>
      </c>
      <c r="R28" s="69" t="str" cm="1">
        <f t="array" ref="R28">INDEX({"ниже базового","базовый","средний","высокий"}, ROUND(Levels_MO_S3212223[[#This Row],[Общая оценка МО (от 2 до 5)]], 0) - 1)</f>
        <v>средний</v>
      </c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</row>
    <row r="29" spans="1:31" x14ac:dyDescent="0.25">
      <c r="A29" s="3">
        <v>45</v>
      </c>
      <c r="B29" s="13">
        <f>COUNTIFS(No_Duplicates[МО], Levels_MO_S3212223[[#This Row],[Муниципалитет]], No_Duplicates[Учитель. Школьная команда], B$1)</f>
        <v>8</v>
      </c>
      <c r="C29" s="14">
        <f>COUNTIFS(No_Duplicates[МО], Levels_MO_S3212223[[#This Row],[Муниципалитет]], No_Duplicates[Учитель. Школьная команда], C$1)</f>
        <v>17</v>
      </c>
      <c r="D29" s="15">
        <f>COUNTIFS(No_Duplicates[МО], Levels_MO_S3212223[[#This Row],[Муниципалитет]], No_Duplicates[Учитель. Школьная команда], D$1)</f>
        <v>3</v>
      </c>
      <c r="E29" s="16">
        <f>COUNTIFS(No_Duplicates[МО], Levels_MO_S3212223[[#This Row],[Муниципалитет]], No_Duplicates[Учитель. Школьная команда], E$1)</f>
        <v>0</v>
      </c>
      <c r="F29" s="3" cm="1">
        <f t="array" ref="F29">ROW() - ROW(_xlfn.TAKE(Levels_MO_S3212223[], 1)) + 1</f>
        <v>28</v>
      </c>
      <c r="G29" s="1" t="s">
        <v>612</v>
      </c>
      <c r="H29" s="5">
        <f>SUM(Levels_MO_S3212223[[#This Row],[Высокий]:[Ниже базового]])</f>
        <v>28</v>
      </c>
      <c r="I29" s="17">
        <f>Levels_MO_S3212223[[#This Row],[Высокий]] / Levels_MO_S3212223[[#This Row],[Прошли]]</f>
        <v>0.2857142857142857</v>
      </c>
      <c r="J29" s="18">
        <f>Levels_MO_S3212223[[#This Row],[Средний]] / Levels_MO_S3212223[[#This Row],[Прошли]]</f>
        <v>0.6071428571428571</v>
      </c>
      <c r="K29" s="19">
        <f>Levels_MO_S3212223[[#This Row],[Базовый]] / Levels_MO_S3212223[[#This Row],[Прошли]]</f>
        <v>0.10714285714285714</v>
      </c>
      <c r="L29" s="20">
        <f>Levels_MO_S3212223[[#This Row],[Ниже базового]] / Levels_MO_S3212223[[#This Row],[Прошли]]</f>
        <v>0</v>
      </c>
      <c r="M29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4.1785714285714288</v>
      </c>
      <c r="N29" s="21" t="e">
        <f>IF(Levels_MO_S3212223[[#This Row],[Общий уровень МО]] = "высокий", Levels_MO_S3212223[[#This Row],[Общая оценка МО (от 2 до 5)]], NA())</f>
        <v>#N/A</v>
      </c>
      <c r="O29" s="21">
        <f>IF(Levels_MO_S3212223[[#This Row],[Общий уровень МО]] = "средний", Levels_MO_S3212223[[#This Row],[Общая оценка МО (от 2 до 5)]], NA())</f>
        <v>4.1785714285714288</v>
      </c>
      <c r="P29" s="21" t="e">
        <f>IF(Levels_MO_S3212223[[#This Row],[Общий уровень МО]] = "базовый", Levels_MO_S3212223[[#This Row],[Общая оценка МО (от 2 до 5)]], NA())</f>
        <v>#N/A</v>
      </c>
      <c r="Q29" s="21" t="e">
        <f>IF(Levels_MO_S3212223[[#This Row],[Общий уровень МО]] = "ниже базового", Levels_MO_S3212223[[#This Row],[Общая оценка МО (от 2 до 5)]], NA())</f>
        <v>#N/A</v>
      </c>
      <c r="R29" s="69" t="str" cm="1">
        <f t="array" ref="R29">INDEX({"ниже базового","базовый","средний","высокий"}, ROUND(Levels_MO_S3212223[[#This Row],[Общая оценка МО (от 2 до 5)]], 0) - 1)</f>
        <v>средний</v>
      </c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</row>
    <row r="30" spans="1:31" x14ac:dyDescent="0.25">
      <c r="A30" s="3">
        <v>32</v>
      </c>
      <c r="B30" s="13">
        <f>COUNTIFS(No_Duplicates[МО], Levels_MO_S3212223[[#This Row],[Муниципалитет]], No_Duplicates[Учитель. Школьная команда], B$1)</f>
        <v>4</v>
      </c>
      <c r="C30" s="14">
        <f>COUNTIFS(No_Duplicates[МО], Levels_MO_S3212223[[#This Row],[Муниципалитет]], No_Duplicates[Учитель. Школьная команда], C$1)</f>
        <v>22</v>
      </c>
      <c r="D30" s="15">
        <f>COUNTIFS(No_Duplicates[МО], Levels_MO_S3212223[[#This Row],[Муниципалитет]], No_Duplicates[Учитель. Школьная команда], D$1)</f>
        <v>0</v>
      </c>
      <c r="E30" s="16">
        <f>COUNTIFS(No_Duplicates[МО], Levels_MO_S3212223[[#This Row],[Муниципалитет]], No_Duplicates[Учитель. Школьная команда], E$1)</f>
        <v>0</v>
      </c>
      <c r="F30" s="3" cm="1">
        <f t="array" ref="F30">ROW() - ROW(_xlfn.TAKE(Levels_MO_S3212223[], 1)) + 1</f>
        <v>29</v>
      </c>
      <c r="G30" s="1" t="s">
        <v>433</v>
      </c>
      <c r="H30" s="5">
        <f>SUM(Levels_MO_S3212223[[#This Row],[Высокий]:[Ниже базового]])</f>
        <v>26</v>
      </c>
      <c r="I30" s="17">
        <f>Levels_MO_S3212223[[#This Row],[Высокий]] / Levels_MO_S3212223[[#This Row],[Прошли]]</f>
        <v>0.15384615384615385</v>
      </c>
      <c r="J30" s="18">
        <f>Levels_MO_S3212223[[#This Row],[Средний]] / Levels_MO_S3212223[[#This Row],[Прошли]]</f>
        <v>0.84615384615384615</v>
      </c>
      <c r="K30" s="19">
        <f>Levels_MO_S3212223[[#This Row],[Базовый]] / Levels_MO_S3212223[[#This Row],[Прошли]]</f>
        <v>0</v>
      </c>
      <c r="L30" s="20">
        <f>Levels_MO_S3212223[[#This Row],[Ниже базового]] / Levels_MO_S3212223[[#This Row],[Прошли]]</f>
        <v>0</v>
      </c>
      <c r="M30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4.1538461538461542</v>
      </c>
      <c r="N30" s="21" t="e">
        <f>IF(Levels_MO_S3212223[[#This Row],[Общий уровень МО]] = "высокий", Levels_MO_S3212223[[#This Row],[Общая оценка МО (от 2 до 5)]], NA())</f>
        <v>#N/A</v>
      </c>
      <c r="O30" s="21">
        <f>IF(Levels_MO_S3212223[[#This Row],[Общий уровень МО]] = "средний", Levels_MO_S3212223[[#This Row],[Общая оценка МО (от 2 до 5)]], NA())</f>
        <v>4.1538461538461542</v>
      </c>
      <c r="P30" s="21" t="e">
        <f>IF(Levels_MO_S3212223[[#This Row],[Общий уровень МО]] = "базовый", Levels_MO_S3212223[[#This Row],[Общая оценка МО (от 2 до 5)]], NA())</f>
        <v>#N/A</v>
      </c>
      <c r="Q30" s="21" t="e">
        <f>IF(Levels_MO_S3212223[[#This Row],[Общий уровень МО]] = "ниже базового", Levels_MO_S3212223[[#This Row],[Общая оценка МО (от 2 до 5)]], NA())</f>
        <v>#N/A</v>
      </c>
      <c r="R30" s="69" t="str" cm="1">
        <f t="array" ref="R30">INDEX({"ниже базового","базовый","средний","высокий"}, ROUND(Levels_MO_S3212223[[#This Row],[Общая оценка МО (от 2 до 5)]], 0) - 1)</f>
        <v>средний</v>
      </c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</row>
    <row r="31" spans="1:31" x14ac:dyDescent="0.25">
      <c r="A31" s="3">
        <v>27</v>
      </c>
      <c r="B31" s="13">
        <f>COUNTIFS(No_Duplicates[МО], Levels_MO_S3212223[[#This Row],[Муниципалитет]], No_Duplicates[Учитель. Школьная команда], B$1)</f>
        <v>4</v>
      </c>
      <c r="C31" s="14">
        <f>COUNTIFS(No_Duplicates[МО], Levels_MO_S3212223[[#This Row],[Муниципалитет]], No_Duplicates[Учитель. Школьная команда], C$1)</f>
        <v>28</v>
      </c>
      <c r="D31" s="15">
        <f>COUNTIFS(No_Duplicates[МО], Levels_MO_S3212223[[#This Row],[Муниципалитет]], No_Duplicates[Учитель. Школьная команда], D$1)</f>
        <v>1</v>
      </c>
      <c r="E31" s="16">
        <f>COUNTIFS(No_Duplicates[МО], Levels_MO_S3212223[[#This Row],[Муниципалитет]], No_Duplicates[Учитель. Школьная команда], E$1)</f>
        <v>0</v>
      </c>
      <c r="F31" s="3" cm="1">
        <f t="array" ref="F31">ROW() - ROW(_xlfn.TAKE(Levels_MO_S3212223[], 1)) + 1</f>
        <v>30</v>
      </c>
      <c r="G31" s="1" t="s">
        <v>578</v>
      </c>
      <c r="H31" s="5">
        <f>SUM(Levels_MO_S3212223[[#This Row],[Высокий]:[Ниже базового]])</f>
        <v>33</v>
      </c>
      <c r="I31" s="17">
        <f>Levels_MO_S3212223[[#This Row],[Высокий]] / Levels_MO_S3212223[[#This Row],[Прошли]]</f>
        <v>0.12121212121212122</v>
      </c>
      <c r="J31" s="18">
        <f>Levels_MO_S3212223[[#This Row],[Средний]] / Levels_MO_S3212223[[#This Row],[Прошли]]</f>
        <v>0.84848484848484851</v>
      </c>
      <c r="K31" s="19">
        <f>Levels_MO_S3212223[[#This Row],[Базовый]] / Levels_MO_S3212223[[#This Row],[Прошли]]</f>
        <v>3.0303030303030304E-2</v>
      </c>
      <c r="L31" s="20">
        <f>Levels_MO_S3212223[[#This Row],[Ниже базового]] / Levels_MO_S3212223[[#This Row],[Прошли]]</f>
        <v>0</v>
      </c>
      <c r="M31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4.0909090909090908</v>
      </c>
      <c r="N31" s="21" t="e">
        <f>IF(Levels_MO_S3212223[[#This Row],[Общий уровень МО]] = "высокий", Levels_MO_S3212223[[#This Row],[Общая оценка МО (от 2 до 5)]], NA())</f>
        <v>#N/A</v>
      </c>
      <c r="O31" s="21">
        <f>IF(Levels_MO_S3212223[[#This Row],[Общий уровень МО]] = "средний", Levels_MO_S3212223[[#This Row],[Общая оценка МО (от 2 до 5)]], NA())</f>
        <v>4.0909090909090908</v>
      </c>
      <c r="P31" s="21" t="e">
        <f>IF(Levels_MO_S3212223[[#This Row],[Общий уровень МО]] = "базовый", Levels_MO_S3212223[[#This Row],[Общая оценка МО (от 2 до 5)]], NA())</f>
        <v>#N/A</v>
      </c>
      <c r="Q31" s="21" t="e">
        <f>IF(Levels_MO_S3212223[[#This Row],[Общий уровень МО]] = "ниже базового", Levels_MO_S3212223[[#This Row],[Общая оценка МО (от 2 до 5)]], NA())</f>
        <v>#N/A</v>
      </c>
      <c r="R31" s="69" t="str" cm="1">
        <f t="array" ref="R31">INDEX({"ниже базового","базовый","средний","высокий"}, ROUND(Levels_MO_S3212223[[#This Row],[Общая оценка МО (от 2 до 5)]], 0) - 1)</f>
        <v>средний</v>
      </c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</row>
    <row r="32" spans="1:31" x14ac:dyDescent="0.25">
      <c r="A32" s="3">
        <v>7</v>
      </c>
      <c r="B32" s="13">
        <f>COUNTIFS(No_Duplicates[МО], Levels_MO_S3212223[[#This Row],[Муниципалитет]], No_Duplicates[Учитель. Школьная команда], B$1)</f>
        <v>4</v>
      </c>
      <c r="C32" s="14">
        <f>COUNTIFS(No_Duplicates[МО], Levels_MO_S3212223[[#This Row],[Муниципалитет]], No_Duplicates[Учитель. Школьная команда], C$1)</f>
        <v>35</v>
      </c>
      <c r="D32" s="15">
        <f>COUNTIFS(No_Duplicates[МО], Levels_MO_S3212223[[#This Row],[Муниципалитет]], No_Duplicates[Учитель. Школьная команда], D$1)</f>
        <v>6</v>
      </c>
      <c r="E32" s="16">
        <f>COUNTIFS(No_Duplicates[МО], Levels_MO_S3212223[[#This Row],[Муниципалитет]], No_Duplicates[Учитель. Школьная команда], E$1)</f>
        <v>0</v>
      </c>
      <c r="F32" s="3" cm="1">
        <f t="array" ref="F32">ROW() - ROW(_xlfn.TAKE(Levels_MO_S3212223[], 1)) + 1</f>
        <v>31</v>
      </c>
      <c r="G32" s="1" t="s">
        <v>505</v>
      </c>
      <c r="H32" s="5">
        <f>SUM(Levels_MO_S3212223[[#This Row],[Высокий]:[Ниже базового]])</f>
        <v>45</v>
      </c>
      <c r="I32" s="17">
        <f>Levels_MO_S3212223[[#This Row],[Высокий]] / Levels_MO_S3212223[[#This Row],[Прошли]]</f>
        <v>8.8888888888888892E-2</v>
      </c>
      <c r="J32" s="18">
        <f>Levels_MO_S3212223[[#This Row],[Средний]] / Levels_MO_S3212223[[#This Row],[Прошли]]</f>
        <v>0.77777777777777779</v>
      </c>
      <c r="K32" s="19">
        <f>Levels_MO_S3212223[[#This Row],[Базовый]] / Levels_MO_S3212223[[#This Row],[Прошли]]</f>
        <v>0.13333333333333333</v>
      </c>
      <c r="L32" s="20">
        <f>Levels_MO_S3212223[[#This Row],[Ниже базового]] / Levels_MO_S3212223[[#This Row],[Прошли]]</f>
        <v>0</v>
      </c>
      <c r="M32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3.9555555555555557</v>
      </c>
      <c r="N32" s="21" t="e">
        <f>IF(Levels_MO_S3212223[[#This Row],[Общий уровень МО]] = "высокий", Levels_MO_S3212223[[#This Row],[Общая оценка МО (от 2 до 5)]], NA())</f>
        <v>#N/A</v>
      </c>
      <c r="O32" s="21">
        <f>IF(Levels_MO_S3212223[[#This Row],[Общий уровень МО]] = "средний", Levels_MO_S3212223[[#This Row],[Общая оценка МО (от 2 до 5)]], NA())</f>
        <v>3.9555555555555557</v>
      </c>
      <c r="P32" s="21" t="e">
        <f>IF(Levels_MO_S3212223[[#This Row],[Общий уровень МО]] = "базовый", Levels_MO_S3212223[[#This Row],[Общая оценка МО (от 2 до 5)]], NA())</f>
        <v>#N/A</v>
      </c>
      <c r="Q32" s="21" t="e">
        <f>IF(Levels_MO_S3212223[[#This Row],[Общий уровень МО]] = "ниже базового", Levels_MO_S3212223[[#This Row],[Общая оценка МО (от 2 до 5)]], NA())</f>
        <v>#N/A</v>
      </c>
      <c r="R32" s="69" t="str" cm="1">
        <f t="array" ref="R32">INDEX({"ниже базового","базовый","средний","высокий"}, ROUND(Levels_MO_S3212223[[#This Row],[Общая оценка МО (от 2 до 5)]], 0) - 1)</f>
        <v>средний</v>
      </c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</row>
    <row r="33" spans="1:31" x14ac:dyDescent="0.25">
      <c r="A33" s="3">
        <v>5</v>
      </c>
      <c r="B33" s="13">
        <f>COUNTIFS(No_Duplicates[МО], Levels_MO_S3212223[[#This Row],[Муниципалитет]], No_Duplicates[Учитель. Школьная команда], B$1)</f>
        <v>10</v>
      </c>
      <c r="C33" s="14">
        <f>COUNTIFS(No_Duplicates[МО], Levels_MO_S3212223[[#This Row],[Муниципалитет]], No_Duplicates[Учитель. Школьная команда], C$1)</f>
        <v>45</v>
      </c>
      <c r="D33" s="15">
        <f>COUNTIFS(No_Duplicates[МО], Levels_MO_S3212223[[#This Row],[Муниципалитет]], No_Duplicates[Учитель. Школьная команда], D$1)</f>
        <v>0</v>
      </c>
      <c r="E33" s="16">
        <f>COUNTIFS(No_Duplicates[МО], Levels_MO_S3212223[[#This Row],[Муниципалитет]], No_Duplicates[Учитель. Школьная команда], E$1)</f>
        <v>0</v>
      </c>
      <c r="F33" s="3" cm="1">
        <f t="array" ref="F33">ROW() - ROW(_xlfn.TAKE(Levels_MO_S3212223[], 1)) + 1</f>
        <v>32</v>
      </c>
      <c r="G33" s="1" t="s">
        <v>1136</v>
      </c>
      <c r="H33" s="5">
        <f>SUM(Levels_MO_S3212223[[#This Row],[Высокий]:[Ниже базового]])</f>
        <v>55</v>
      </c>
      <c r="I33" s="17">
        <f>Levels_MO_S3212223[[#This Row],[Высокий]] / Levels_MO_S3212223[[#This Row],[Прошли]]</f>
        <v>0.18181818181818182</v>
      </c>
      <c r="J33" s="18">
        <f>Levels_MO_S3212223[[#This Row],[Средний]] / Levels_MO_S3212223[[#This Row],[Прошли]]</f>
        <v>0.81818181818181823</v>
      </c>
      <c r="K33" s="19">
        <f>Levels_MO_S3212223[[#This Row],[Базовый]] / Levels_MO_S3212223[[#This Row],[Прошли]]</f>
        <v>0</v>
      </c>
      <c r="L33" s="20">
        <f>Levels_MO_S3212223[[#This Row],[Ниже базового]] / Levels_MO_S3212223[[#This Row],[Прошли]]</f>
        <v>0</v>
      </c>
      <c r="M33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4.1818181818181817</v>
      </c>
      <c r="N33" s="21" t="e">
        <f>IF(Levels_MO_S3212223[[#This Row],[Общий уровень МО]] = "высокий", Levels_MO_S3212223[[#This Row],[Общая оценка МО (от 2 до 5)]], NA())</f>
        <v>#N/A</v>
      </c>
      <c r="O33" s="21">
        <f>IF(Levels_MO_S3212223[[#This Row],[Общий уровень МО]] = "средний", Levels_MO_S3212223[[#This Row],[Общая оценка МО (от 2 до 5)]], NA())</f>
        <v>4.1818181818181817</v>
      </c>
      <c r="P33" s="21" t="e">
        <f>IF(Levels_MO_S3212223[[#This Row],[Общий уровень МО]] = "базовый", Levels_MO_S3212223[[#This Row],[Общая оценка МО (от 2 до 5)]], NA())</f>
        <v>#N/A</v>
      </c>
      <c r="Q33" s="21" t="e">
        <f>IF(Levels_MO_S3212223[[#This Row],[Общий уровень МО]] = "ниже базового", Levels_MO_S3212223[[#This Row],[Общая оценка МО (от 2 до 5)]], NA())</f>
        <v>#N/A</v>
      </c>
      <c r="R33" s="69" t="str" cm="1">
        <f t="array" ref="R33">INDEX({"ниже базового","базовый","средний","высокий"}, ROUND(Levels_MO_S3212223[[#This Row],[Общая оценка МО (от 2 до 5)]], 0) - 1)</f>
        <v>средний</v>
      </c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</row>
    <row r="34" spans="1:31" x14ac:dyDescent="0.25">
      <c r="A34" s="3">
        <v>40</v>
      </c>
      <c r="B34" s="13">
        <f>COUNTIFS(No_Duplicates[МО], Levels_MO_S3212223[[#This Row],[Муниципалитет]], No_Duplicates[Учитель. Школьная команда], B$1)</f>
        <v>1</v>
      </c>
      <c r="C34" s="14">
        <f>COUNTIFS(No_Duplicates[МО], Levels_MO_S3212223[[#This Row],[Муниципалитет]], No_Duplicates[Учитель. Школьная команда], C$1)</f>
        <v>27</v>
      </c>
      <c r="D34" s="15">
        <f>COUNTIFS(No_Duplicates[МО], Levels_MO_S3212223[[#This Row],[Муниципалитет]], No_Duplicates[Учитель. Школьная команда], D$1)</f>
        <v>4</v>
      </c>
      <c r="E34" s="16">
        <f>COUNTIFS(No_Duplicates[МО], Levels_MO_S3212223[[#This Row],[Муниципалитет]], No_Duplicates[Учитель. Школьная команда], E$1)</f>
        <v>0</v>
      </c>
      <c r="F34" s="3" cm="1">
        <f t="array" ref="F34">ROW() - ROW(_xlfn.TAKE(Levels_MO_S3212223[], 1)) + 1</f>
        <v>33</v>
      </c>
      <c r="G34" s="1" t="s">
        <v>835</v>
      </c>
      <c r="H34" s="5">
        <f>SUM(Levels_MO_S3212223[[#This Row],[Высокий]:[Ниже базового]])</f>
        <v>32</v>
      </c>
      <c r="I34" s="17">
        <f>Levels_MO_S3212223[[#This Row],[Высокий]] / Levels_MO_S3212223[[#This Row],[Прошли]]</f>
        <v>3.125E-2</v>
      </c>
      <c r="J34" s="18">
        <f>Levels_MO_S3212223[[#This Row],[Средний]] / Levels_MO_S3212223[[#This Row],[Прошли]]</f>
        <v>0.84375</v>
      </c>
      <c r="K34" s="19">
        <f>Levels_MO_S3212223[[#This Row],[Базовый]] / Levels_MO_S3212223[[#This Row],[Прошли]]</f>
        <v>0.125</v>
      </c>
      <c r="L34" s="20">
        <f>Levels_MO_S3212223[[#This Row],[Ниже базового]] / Levels_MO_S3212223[[#This Row],[Прошли]]</f>
        <v>0</v>
      </c>
      <c r="M34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3.90625</v>
      </c>
      <c r="N34" s="21" t="e">
        <f>IF(Levels_MO_S3212223[[#This Row],[Общий уровень МО]] = "высокий", Levels_MO_S3212223[[#This Row],[Общая оценка МО (от 2 до 5)]], NA())</f>
        <v>#N/A</v>
      </c>
      <c r="O34" s="21">
        <f>IF(Levels_MO_S3212223[[#This Row],[Общий уровень МО]] = "средний", Levels_MO_S3212223[[#This Row],[Общая оценка МО (от 2 до 5)]], NA())</f>
        <v>3.90625</v>
      </c>
      <c r="P34" s="21" t="e">
        <f>IF(Levels_MO_S3212223[[#This Row],[Общий уровень МО]] = "базовый", Levels_MO_S3212223[[#This Row],[Общая оценка МО (от 2 до 5)]], NA())</f>
        <v>#N/A</v>
      </c>
      <c r="Q34" s="21" t="e">
        <f>IF(Levels_MO_S3212223[[#This Row],[Общий уровень МО]] = "ниже базового", Levels_MO_S3212223[[#This Row],[Общая оценка МО (от 2 до 5)]], NA())</f>
        <v>#N/A</v>
      </c>
      <c r="R34" s="69" t="str" cm="1">
        <f t="array" ref="R34">INDEX({"ниже базового","базовый","средний","высокий"}, ROUND(Levels_MO_S3212223[[#This Row],[Общая оценка МО (от 2 до 5)]], 0) - 1)</f>
        <v>средний</v>
      </c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</row>
    <row r="35" spans="1:31" x14ac:dyDescent="0.25">
      <c r="A35" s="3">
        <v>51</v>
      </c>
      <c r="B35" s="13">
        <f>COUNTIFS(No_Duplicates[МО], Levels_MO_S3212223[[#This Row],[Муниципалитет]], No_Duplicates[Учитель. Школьная команда], B$1)</f>
        <v>2</v>
      </c>
      <c r="C35" s="14">
        <f>COUNTIFS(No_Duplicates[МО], Levels_MO_S3212223[[#This Row],[Муниципалитет]], No_Duplicates[Учитель. Школьная команда], C$1)</f>
        <v>12</v>
      </c>
      <c r="D35" s="15">
        <f>COUNTIFS(No_Duplicates[МО], Levels_MO_S3212223[[#This Row],[Муниципалитет]], No_Duplicates[Учитель. Школьная команда], D$1)</f>
        <v>1</v>
      </c>
      <c r="E35" s="16">
        <f>COUNTIFS(No_Duplicates[МО], Levels_MO_S3212223[[#This Row],[Муниципалитет]], No_Duplicates[Учитель. Школьная команда], E$1)</f>
        <v>0</v>
      </c>
      <c r="F35" s="3" cm="1">
        <f t="array" ref="F35">ROW() - ROW(_xlfn.TAKE(Levels_MO_S3212223[], 1)) + 1</f>
        <v>34</v>
      </c>
      <c r="G35" s="1" t="s">
        <v>779</v>
      </c>
      <c r="H35" s="5">
        <f>SUM(Levels_MO_S3212223[[#This Row],[Высокий]:[Ниже базового]])</f>
        <v>15</v>
      </c>
      <c r="I35" s="17">
        <f>Levels_MO_S3212223[[#This Row],[Высокий]] / Levels_MO_S3212223[[#This Row],[Прошли]]</f>
        <v>0.13333333333333333</v>
      </c>
      <c r="J35" s="18">
        <f>Levels_MO_S3212223[[#This Row],[Средний]] / Levels_MO_S3212223[[#This Row],[Прошли]]</f>
        <v>0.8</v>
      </c>
      <c r="K35" s="19">
        <f>Levels_MO_S3212223[[#This Row],[Базовый]] / Levels_MO_S3212223[[#This Row],[Прошли]]</f>
        <v>6.6666666666666666E-2</v>
      </c>
      <c r="L35" s="20">
        <f>Levels_MO_S3212223[[#This Row],[Ниже базового]] / Levels_MO_S3212223[[#This Row],[Прошли]]</f>
        <v>0</v>
      </c>
      <c r="M35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4.0666666666666664</v>
      </c>
      <c r="N35" s="21" t="e">
        <f>IF(Levels_MO_S3212223[[#This Row],[Общий уровень МО]] = "высокий", Levels_MO_S3212223[[#This Row],[Общая оценка МО (от 2 до 5)]], NA())</f>
        <v>#N/A</v>
      </c>
      <c r="O35" s="21">
        <f>IF(Levels_MO_S3212223[[#This Row],[Общий уровень МО]] = "средний", Levels_MO_S3212223[[#This Row],[Общая оценка МО (от 2 до 5)]], NA())</f>
        <v>4.0666666666666664</v>
      </c>
      <c r="P35" s="21" t="e">
        <f>IF(Levels_MO_S3212223[[#This Row],[Общий уровень МО]] = "базовый", Levels_MO_S3212223[[#This Row],[Общая оценка МО (от 2 до 5)]], NA())</f>
        <v>#N/A</v>
      </c>
      <c r="Q35" s="21" t="e">
        <f>IF(Levels_MO_S3212223[[#This Row],[Общий уровень МО]] = "ниже базового", Levels_MO_S3212223[[#This Row],[Общая оценка МО (от 2 до 5)]], NA())</f>
        <v>#N/A</v>
      </c>
      <c r="R35" s="69" t="str" cm="1">
        <f t="array" ref="R35">INDEX({"ниже базового","базовый","средний","высокий"}, ROUND(Levels_MO_S3212223[[#This Row],[Общая оценка МО (от 2 до 5)]], 0) - 1)</f>
        <v>средний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</row>
    <row r="36" spans="1:31" x14ac:dyDescent="0.25">
      <c r="A36" s="3">
        <v>39</v>
      </c>
      <c r="B36" s="13">
        <f>COUNTIFS(No_Duplicates[МО], Levels_MO_S3212223[[#This Row],[Муниципалитет]], No_Duplicates[Учитель. Школьная команда], B$1)</f>
        <v>6</v>
      </c>
      <c r="C36" s="14">
        <f>COUNTIFS(No_Duplicates[МО], Levels_MO_S3212223[[#This Row],[Муниципалитет]], No_Duplicates[Учитель. Школьная команда], C$1)</f>
        <v>29</v>
      </c>
      <c r="D36" s="15">
        <f>COUNTIFS(No_Duplicates[МО], Levels_MO_S3212223[[#This Row],[Муниципалитет]], No_Duplicates[Учитель. Школьная команда], D$1)</f>
        <v>7</v>
      </c>
      <c r="E36" s="16">
        <f>COUNTIFS(No_Duplicates[МО], Levels_MO_S3212223[[#This Row],[Муниципалитет]], No_Duplicates[Учитель. Школьная команда], E$1)</f>
        <v>1</v>
      </c>
      <c r="F36" s="3" cm="1">
        <f t="array" ref="F36">ROW() - ROW(_xlfn.TAKE(Levels_MO_S3212223[], 1)) + 1</f>
        <v>35</v>
      </c>
      <c r="G36" s="1" t="s">
        <v>460</v>
      </c>
      <c r="H36" s="5">
        <f>SUM(Levels_MO_S3212223[[#This Row],[Высокий]:[Ниже базового]])</f>
        <v>43</v>
      </c>
      <c r="I36" s="17">
        <f>Levels_MO_S3212223[[#This Row],[Высокий]] / Levels_MO_S3212223[[#This Row],[Прошли]]</f>
        <v>0.13953488372093023</v>
      </c>
      <c r="J36" s="18">
        <f>Levels_MO_S3212223[[#This Row],[Средний]] / Levels_MO_S3212223[[#This Row],[Прошли]]</f>
        <v>0.67441860465116277</v>
      </c>
      <c r="K36" s="19">
        <f>Levels_MO_S3212223[[#This Row],[Базовый]] / Levels_MO_S3212223[[#This Row],[Прошли]]</f>
        <v>0.16279069767441862</v>
      </c>
      <c r="L36" s="20">
        <f>Levels_MO_S3212223[[#This Row],[Ниже базового]] / Levels_MO_S3212223[[#This Row],[Прошли]]</f>
        <v>2.3255813953488372E-2</v>
      </c>
      <c r="M36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3.9302325581395348</v>
      </c>
      <c r="N36" s="21" t="e">
        <f>IF(Levels_MO_S3212223[[#This Row],[Общий уровень МО]] = "высокий", Levels_MO_S3212223[[#This Row],[Общая оценка МО (от 2 до 5)]], NA())</f>
        <v>#N/A</v>
      </c>
      <c r="O36" s="21">
        <f>IF(Levels_MO_S3212223[[#This Row],[Общий уровень МО]] = "средний", Levels_MO_S3212223[[#This Row],[Общая оценка МО (от 2 до 5)]], NA())</f>
        <v>3.9302325581395348</v>
      </c>
      <c r="P36" s="21" t="e">
        <f>IF(Levels_MO_S3212223[[#This Row],[Общий уровень МО]] = "базовый", Levels_MO_S3212223[[#This Row],[Общая оценка МО (от 2 до 5)]], NA())</f>
        <v>#N/A</v>
      </c>
      <c r="Q36" s="21" t="e">
        <f>IF(Levels_MO_S3212223[[#This Row],[Общий уровень МО]] = "ниже базового", Levels_MO_S3212223[[#This Row],[Общая оценка МО (от 2 до 5)]], NA())</f>
        <v>#N/A</v>
      </c>
      <c r="R36" s="69" t="str" cm="1">
        <f t="array" ref="R36">INDEX({"ниже базового","базовый","средний","высокий"}, ROUND(Levels_MO_S3212223[[#This Row],[Общая оценка МО (от 2 до 5)]], 0) - 1)</f>
        <v>средний</v>
      </c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</row>
    <row r="37" spans="1:31" x14ac:dyDescent="0.25">
      <c r="A37" s="3">
        <v>4</v>
      </c>
      <c r="B37" s="13">
        <f>COUNTIFS(No_Duplicates[МО], Levels_MO_S3212223[[#This Row],[Муниципалитет]], No_Duplicates[Учитель. Школьная команда], B$1)</f>
        <v>7</v>
      </c>
      <c r="C37" s="14">
        <f>COUNTIFS(No_Duplicates[МО], Levels_MO_S3212223[[#This Row],[Муниципалитет]], No_Duplicates[Учитель. Школьная команда], C$1)</f>
        <v>9</v>
      </c>
      <c r="D37" s="15">
        <f>COUNTIFS(No_Duplicates[МО], Levels_MO_S3212223[[#This Row],[Муниципалитет]], No_Duplicates[Учитель. Школьная команда], D$1)</f>
        <v>0</v>
      </c>
      <c r="E37" s="16">
        <f>COUNTIFS(No_Duplicates[МО], Levels_MO_S3212223[[#This Row],[Муниципалитет]], No_Duplicates[Учитель. Школьная команда], E$1)</f>
        <v>0</v>
      </c>
      <c r="F37" s="3" cm="1">
        <f t="array" ref="F37">ROW() - ROW(_xlfn.TAKE(Levels_MO_S3212223[], 1)) + 1</f>
        <v>36</v>
      </c>
      <c r="G37" s="1" t="s">
        <v>892</v>
      </c>
      <c r="H37" s="5">
        <f>SUM(Levels_MO_S3212223[[#This Row],[Высокий]:[Ниже базового]])</f>
        <v>16</v>
      </c>
      <c r="I37" s="17">
        <f>Levels_MO_S3212223[[#This Row],[Высокий]] / Levels_MO_S3212223[[#This Row],[Прошли]]</f>
        <v>0.4375</v>
      </c>
      <c r="J37" s="18">
        <f>Levels_MO_S3212223[[#This Row],[Средний]] / Levels_MO_S3212223[[#This Row],[Прошли]]</f>
        <v>0.5625</v>
      </c>
      <c r="K37" s="19">
        <f>Levels_MO_S3212223[[#This Row],[Базовый]] / Levels_MO_S3212223[[#This Row],[Прошли]]</f>
        <v>0</v>
      </c>
      <c r="L37" s="20">
        <f>Levels_MO_S3212223[[#This Row],[Ниже базового]] / Levels_MO_S3212223[[#This Row],[Прошли]]</f>
        <v>0</v>
      </c>
      <c r="M37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4.4375</v>
      </c>
      <c r="N37" s="21" t="e">
        <f>IF(Levels_MO_S3212223[[#This Row],[Общий уровень МО]] = "высокий", Levels_MO_S3212223[[#This Row],[Общая оценка МО (от 2 до 5)]], NA())</f>
        <v>#N/A</v>
      </c>
      <c r="O37" s="21">
        <f>IF(Levels_MO_S3212223[[#This Row],[Общий уровень МО]] = "средний", Levels_MO_S3212223[[#This Row],[Общая оценка МО (от 2 до 5)]], NA())</f>
        <v>4.4375</v>
      </c>
      <c r="P37" s="21" t="e">
        <f>IF(Levels_MO_S3212223[[#This Row],[Общий уровень МО]] = "базовый", Levels_MO_S3212223[[#This Row],[Общая оценка МО (от 2 до 5)]], NA())</f>
        <v>#N/A</v>
      </c>
      <c r="Q37" s="21" t="e">
        <f>IF(Levels_MO_S3212223[[#This Row],[Общий уровень МО]] = "ниже базового", Levels_MO_S3212223[[#This Row],[Общая оценка МО (от 2 до 5)]], NA())</f>
        <v>#N/A</v>
      </c>
      <c r="R37" s="69" t="str" cm="1">
        <f t="array" ref="R37">INDEX({"ниже базового","базовый","средний","высокий"}, ROUND(Levels_MO_S3212223[[#This Row],[Общая оценка МО (от 2 до 5)]], 0) - 1)</f>
        <v>средний</v>
      </c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</row>
    <row r="38" spans="1:31" x14ac:dyDescent="0.25">
      <c r="A38" s="3">
        <v>24</v>
      </c>
      <c r="B38" s="13">
        <f>COUNTIFS(No_Duplicates[МО], Levels_MO_S3212223[[#This Row],[Муниципалитет]], No_Duplicates[Учитель. Школьная команда], B$1)</f>
        <v>0</v>
      </c>
      <c r="C38" s="14">
        <f>COUNTIFS(No_Duplicates[МО], Levels_MO_S3212223[[#This Row],[Муниципалитет]], No_Duplicates[Учитель. Школьная команда], C$1)</f>
        <v>11</v>
      </c>
      <c r="D38" s="15">
        <f>COUNTIFS(No_Duplicates[МО], Levels_MO_S3212223[[#This Row],[Муниципалитет]], No_Duplicates[Учитель. Школьная команда], D$1)</f>
        <v>3</v>
      </c>
      <c r="E38" s="16">
        <f>COUNTIFS(No_Duplicates[МО], Levels_MO_S3212223[[#This Row],[Муниципалитет]], No_Duplicates[Учитель. Школьная команда], E$1)</f>
        <v>0</v>
      </c>
      <c r="F38" s="3" cm="1">
        <f t="array" ref="F38">ROW() - ROW(_xlfn.TAKE(Levels_MO_S3212223[], 1)) + 1</f>
        <v>37</v>
      </c>
      <c r="G38" s="1" t="s">
        <v>73</v>
      </c>
      <c r="H38" s="5">
        <f>SUM(Levels_MO_S3212223[[#This Row],[Высокий]:[Ниже базового]])</f>
        <v>14</v>
      </c>
      <c r="I38" s="17">
        <f>Levels_MO_S3212223[[#This Row],[Высокий]] / Levels_MO_S3212223[[#This Row],[Прошли]]</f>
        <v>0</v>
      </c>
      <c r="J38" s="18">
        <f>Levels_MO_S3212223[[#This Row],[Средний]] / Levels_MO_S3212223[[#This Row],[Прошли]]</f>
        <v>0.7857142857142857</v>
      </c>
      <c r="K38" s="19">
        <f>Levels_MO_S3212223[[#This Row],[Базовый]] / Levels_MO_S3212223[[#This Row],[Прошли]]</f>
        <v>0.21428571428571427</v>
      </c>
      <c r="L38" s="20">
        <f>Levels_MO_S3212223[[#This Row],[Ниже базового]] / Levels_MO_S3212223[[#This Row],[Прошли]]</f>
        <v>0</v>
      </c>
      <c r="M38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3.7857142857142856</v>
      </c>
      <c r="N38" s="21" t="e">
        <f>IF(Levels_MO_S3212223[[#This Row],[Общий уровень МО]] = "высокий", Levels_MO_S3212223[[#This Row],[Общая оценка МО (от 2 до 5)]], NA())</f>
        <v>#N/A</v>
      </c>
      <c r="O38" s="21">
        <f>IF(Levels_MO_S3212223[[#This Row],[Общий уровень МО]] = "средний", Levels_MO_S3212223[[#This Row],[Общая оценка МО (от 2 до 5)]], NA())</f>
        <v>3.7857142857142856</v>
      </c>
      <c r="P38" s="21" t="e">
        <f>IF(Levels_MO_S3212223[[#This Row],[Общий уровень МО]] = "базовый", Levels_MO_S3212223[[#This Row],[Общая оценка МО (от 2 до 5)]], NA())</f>
        <v>#N/A</v>
      </c>
      <c r="Q38" s="21" t="e">
        <f>IF(Levels_MO_S3212223[[#This Row],[Общий уровень МО]] = "ниже базового", Levels_MO_S3212223[[#This Row],[Общая оценка МО (от 2 до 5)]], NA())</f>
        <v>#N/A</v>
      </c>
      <c r="R38" s="69" t="str" cm="1">
        <f t="array" ref="R38">INDEX({"ниже базового","базовый","средний","высокий"}, ROUND(Levels_MO_S3212223[[#This Row],[Общая оценка МО (от 2 до 5)]], 0) - 1)</f>
        <v>средний</v>
      </c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</row>
    <row r="39" spans="1:31" x14ac:dyDescent="0.25">
      <c r="A39" s="3">
        <v>42</v>
      </c>
      <c r="B39" s="13">
        <f>COUNTIFS(No_Duplicates[МО], Levels_MO_S3212223[[#This Row],[Муниципалитет]], No_Duplicates[Учитель. Школьная команда], B$1)</f>
        <v>1</v>
      </c>
      <c r="C39" s="14">
        <f>COUNTIFS(No_Duplicates[МО], Levels_MO_S3212223[[#This Row],[Муниципалитет]], No_Duplicates[Учитель. Школьная команда], C$1)</f>
        <v>12</v>
      </c>
      <c r="D39" s="15">
        <f>COUNTIFS(No_Duplicates[МО], Levels_MO_S3212223[[#This Row],[Муниципалитет]], No_Duplicates[Учитель. Школьная команда], D$1)</f>
        <v>2</v>
      </c>
      <c r="E39" s="16">
        <f>COUNTIFS(No_Duplicates[МО], Levels_MO_S3212223[[#This Row],[Муниципалитет]], No_Duplicates[Учитель. Школьная команда], E$1)</f>
        <v>0</v>
      </c>
      <c r="F39" s="3" cm="1">
        <f t="array" ref="F39">ROW() - ROW(_xlfn.TAKE(Levels_MO_S3212223[], 1)) + 1</f>
        <v>38</v>
      </c>
      <c r="G39" s="1" t="s">
        <v>562</v>
      </c>
      <c r="H39" s="5">
        <f>SUM(Levels_MO_S3212223[[#This Row],[Высокий]:[Ниже базового]])</f>
        <v>15</v>
      </c>
      <c r="I39" s="17">
        <f>Levels_MO_S3212223[[#This Row],[Высокий]] / Levels_MO_S3212223[[#This Row],[Прошли]]</f>
        <v>6.6666666666666666E-2</v>
      </c>
      <c r="J39" s="18">
        <f>Levels_MO_S3212223[[#This Row],[Средний]] / Levels_MO_S3212223[[#This Row],[Прошли]]</f>
        <v>0.8</v>
      </c>
      <c r="K39" s="19">
        <f>Levels_MO_S3212223[[#This Row],[Базовый]] / Levels_MO_S3212223[[#This Row],[Прошли]]</f>
        <v>0.13333333333333333</v>
      </c>
      <c r="L39" s="20">
        <f>Levels_MO_S3212223[[#This Row],[Ниже базового]] / Levels_MO_S3212223[[#This Row],[Прошли]]</f>
        <v>0</v>
      </c>
      <c r="M39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3.9333333333333331</v>
      </c>
      <c r="N39" s="21" t="e">
        <f>IF(Levels_MO_S3212223[[#This Row],[Общий уровень МО]] = "высокий", Levels_MO_S3212223[[#This Row],[Общая оценка МО (от 2 до 5)]], NA())</f>
        <v>#N/A</v>
      </c>
      <c r="O39" s="21">
        <f>IF(Levels_MO_S3212223[[#This Row],[Общий уровень МО]] = "средний", Levels_MO_S3212223[[#This Row],[Общая оценка МО (от 2 до 5)]], NA())</f>
        <v>3.9333333333333331</v>
      </c>
      <c r="P39" s="21" t="e">
        <f>IF(Levels_MO_S3212223[[#This Row],[Общий уровень МО]] = "базовый", Levels_MO_S3212223[[#This Row],[Общая оценка МО (от 2 до 5)]], NA())</f>
        <v>#N/A</v>
      </c>
      <c r="Q39" s="21" t="e">
        <f>IF(Levels_MO_S3212223[[#This Row],[Общий уровень МО]] = "ниже базового", Levels_MO_S3212223[[#This Row],[Общая оценка МО (от 2 до 5)]], NA())</f>
        <v>#N/A</v>
      </c>
      <c r="R39" s="69" t="str" cm="1">
        <f t="array" ref="R39">INDEX({"ниже базового","базовый","средний","высокий"}, ROUND(Levels_MO_S3212223[[#This Row],[Общая оценка МО (от 2 до 5)]], 0) - 1)</f>
        <v>средний</v>
      </c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</row>
    <row r="40" spans="1:31" x14ac:dyDescent="0.25">
      <c r="A40" s="3">
        <v>1</v>
      </c>
      <c r="B40" s="13">
        <f>COUNTIFS(No_Duplicates[МО], Levels_MO_S3212223[[#This Row],[Муниципалитет]], No_Duplicates[Учитель. Школьная команда], B$1)</f>
        <v>1</v>
      </c>
      <c r="C40" s="14">
        <f>COUNTIFS(No_Duplicates[МО], Levels_MO_S3212223[[#This Row],[Муниципалитет]], No_Duplicates[Учитель. Школьная команда], C$1)</f>
        <v>8</v>
      </c>
      <c r="D40" s="15">
        <f>COUNTIFS(No_Duplicates[МО], Levels_MO_S3212223[[#This Row],[Муниципалитет]], No_Duplicates[Учитель. Школьная команда], D$1)</f>
        <v>1</v>
      </c>
      <c r="E40" s="16">
        <f>COUNTIFS(No_Duplicates[МО], Levels_MO_S3212223[[#This Row],[Муниципалитет]], No_Duplicates[Учитель. Школьная команда], E$1)</f>
        <v>0</v>
      </c>
      <c r="F40" s="3" cm="1">
        <f t="array" ref="F40">ROW() - ROW(_xlfn.TAKE(Levels_MO_S3212223[], 1)) + 1</f>
        <v>39</v>
      </c>
      <c r="G40" s="1" t="s">
        <v>402</v>
      </c>
      <c r="H40" s="5">
        <f>SUM(Levels_MO_S3212223[[#This Row],[Высокий]:[Ниже базового]])</f>
        <v>10</v>
      </c>
      <c r="I40" s="17">
        <f>Levels_MO_S3212223[[#This Row],[Высокий]] / Levels_MO_S3212223[[#This Row],[Прошли]]</f>
        <v>0.1</v>
      </c>
      <c r="J40" s="18">
        <f>Levels_MO_S3212223[[#This Row],[Средний]] / Levels_MO_S3212223[[#This Row],[Прошли]]</f>
        <v>0.8</v>
      </c>
      <c r="K40" s="19">
        <f>Levels_MO_S3212223[[#This Row],[Базовый]] / Levels_MO_S3212223[[#This Row],[Прошли]]</f>
        <v>0.1</v>
      </c>
      <c r="L40" s="20">
        <f>Levels_MO_S3212223[[#This Row],[Ниже базового]] / Levels_MO_S3212223[[#This Row],[Прошли]]</f>
        <v>0</v>
      </c>
      <c r="M40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4</v>
      </c>
      <c r="N40" s="21" t="e">
        <f>IF(Levels_MO_S3212223[[#This Row],[Общий уровень МО]] = "высокий", Levels_MO_S3212223[[#This Row],[Общая оценка МО (от 2 до 5)]], NA())</f>
        <v>#N/A</v>
      </c>
      <c r="O40" s="21">
        <f>IF(Levels_MO_S3212223[[#This Row],[Общий уровень МО]] = "средний", Levels_MO_S3212223[[#This Row],[Общая оценка МО (от 2 до 5)]], NA())</f>
        <v>4</v>
      </c>
      <c r="P40" s="21" t="e">
        <f>IF(Levels_MO_S3212223[[#This Row],[Общий уровень МО]] = "базовый", Levels_MO_S3212223[[#This Row],[Общая оценка МО (от 2 до 5)]], NA())</f>
        <v>#N/A</v>
      </c>
      <c r="Q40" s="21" t="e">
        <f>IF(Levels_MO_S3212223[[#This Row],[Общий уровень МО]] = "ниже базового", Levels_MO_S3212223[[#This Row],[Общая оценка МО (от 2 до 5)]], NA())</f>
        <v>#N/A</v>
      </c>
      <c r="R40" s="69" t="str" cm="1">
        <f t="array" ref="R40">INDEX({"ниже базового","базовый","средний","высокий"}, ROUND(Levels_MO_S3212223[[#This Row],[Общая оценка МО (от 2 до 5)]], 0) - 1)</f>
        <v>средний</v>
      </c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</row>
    <row r="41" spans="1:31" x14ac:dyDescent="0.25">
      <c r="A41" s="3">
        <v>23</v>
      </c>
      <c r="B41" s="13">
        <f>COUNTIFS(No_Duplicates[МО], Levels_MO_S3212223[[#This Row],[Муниципалитет]], No_Duplicates[Учитель. Школьная команда], B$1)</f>
        <v>0</v>
      </c>
      <c r="C41" s="14">
        <f>COUNTIFS(No_Duplicates[МО], Levels_MO_S3212223[[#This Row],[Муниципалитет]], No_Duplicates[Учитель. Школьная команда], C$1)</f>
        <v>16</v>
      </c>
      <c r="D41" s="15">
        <f>COUNTIFS(No_Duplicates[МО], Levels_MO_S3212223[[#This Row],[Муниципалитет]], No_Duplicates[Учитель. Школьная команда], D$1)</f>
        <v>4</v>
      </c>
      <c r="E41" s="16">
        <f>COUNTIFS(No_Duplicates[МО], Levels_MO_S3212223[[#This Row],[Муниципалитет]], No_Duplicates[Учитель. Школьная команда], E$1)</f>
        <v>0</v>
      </c>
      <c r="F41" s="3" cm="1">
        <f t="array" ref="F41">ROW() - ROW(_xlfn.TAKE(Levels_MO_S3212223[], 1)) + 1</f>
        <v>40</v>
      </c>
      <c r="G41" s="1" t="s">
        <v>641</v>
      </c>
      <c r="H41" s="5">
        <f>SUM(Levels_MO_S3212223[[#This Row],[Высокий]:[Ниже базового]])</f>
        <v>20</v>
      </c>
      <c r="I41" s="17">
        <f>Levels_MO_S3212223[[#This Row],[Высокий]] / Levels_MO_S3212223[[#This Row],[Прошли]]</f>
        <v>0</v>
      </c>
      <c r="J41" s="18">
        <f>Levels_MO_S3212223[[#This Row],[Средний]] / Levels_MO_S3212223[[#This Row],[Прошли]]</f>
        <v>0.8</v>
      </c>
      <c r="K41" s="19">
        <f>Levels_MO_S3212223[[#This Row],[Базовый]] / Levels_MO_S3212223[[#This Row],[Прошли]]</f>
        <v>0.2</v>
      </c>
      <c r="L41" s="20">
        <f>Levels_MO_S3212223[[#This Row],[Ниже базового]] / Levels_MO_S3212223[[#This Row],[Прошли]]</f>
        <v>0</v>
      </c>
      <c r="M41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3.8</v>
      </c>
      <c r="N41" s="21" t="e">
        <f>IF(Levels_MO_S3212223[[#This Row],[Общий уровень МО]] = "высокий", Levels_MO_S3212223[[#This Row],[Общая оценка МО (от 2 до 5)]], NA())</f>
        <v>#N/A</v>
      </c>
      <c r="O41" s="21">
        <f>IF(Levels_MO_S3212223[[#This Row],[Общий уровень МО]] = "средний", Levels_MO_S3212223[[#This Row],[Общая оценка МО (от 2 до 5)]], NA())</f>
        <v>3.8</v>
      </c>
      <c r="P41" s="21" t="e">
        <f>IF(Levels_MO_S3212223[[#This Row],[Общий уровень МО]] = "базовый", Levels_MO_S3212223[[#This Row],[Общая оценка МО (от 2 до 5)]], NA())</f>
        <v>#N/A</v>
      </c>
      <c r="Q41" s="21" t="e">
        <f>IF(Levels_MO_S3212223[[#This Row],[Общий уровень МО]] = "ниже базового", Levels_MO_S3212223[[#This Row],[Общая оценка МО (от 2 до 5)]], NA())</f>
        <v>#N/A</v>
      </c>
      <c r="R41" s="69" t="str" cm="1">
        <f t="array" ref="R41">INDEX({"ниже базового","базовый","средний","высокий"}, ROUND(Levels_MO_S3212223[[#This Row],[Общая оценка МО (от 2 до 5)]], 0) - 1)</f>
        <v>средний</v>
      </c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</row>
    <row r="42" spans="1:31" x14ac:dyDescent="0.25">
      <c r="A42" s="3">
        <v>41</v>
      </c>
      <c r="B42" s="13">
        <f>COUNTIFS(No_Duplicates[МО], Levels_MO_S3212223[[#This Row],[Муниципалитет]], No_Duplicates[Учитель. Школьная команда], B$1)</f>
        <v>2</v>
      </c>
      <c r="C42" s="14">
        <f>COUNTIFS(No_Duplicates[МО], Levels_MO_S3212223[[#This Row],[Муниципалитет]], No_Duplicates[Учитель. Школьная команда], C$1)</f>
        <v>11</v>
      </c>
      <c r="D42" s="15">
        <f>COUNTIFS(No_Duplicates[МО], Levels_MO_S3212223[[#This Row],[Муниципалитет]], No_Duplicates[Учитель. Школьная команда], D$1)</f>
        <v>1</v>
      </c>
      <c r="E42" s="16">
        <f>COUNTIFS(No_Duplicates[МО], Levels_MO_S3212223[[#This Row],[Муниципалитет]], No_Duplicates[Учитель. Школьная команда], E$1)</f>
        <v>1</v>
      </c>
      <c r="F42" s="3" cm="1">
        <f t="array" ref="F42">ROW() - ROW(_xlfn.TAKE(Levels_MO_S3212223[], 1)) + 1</f>
        <v>41</v>
      </c>
      <c r="G42" s="1" t="s">
        <v>1120</v>
      </c>
      <c r="H42" s="5">
        <f>SUM(Levels_MO_S3212223[[#This Row],[Высокий]:[Ниже базового]])</f>
        <v>15</v>
      </c>
      <c r="I42" s="17">
        <f>Levels_MO_S3212223[[#This Row],[Высокий]] / Levels_MO_S3212223[[#This Row],[Прошли]]</f>
        <v>0.13333333333333333</v>
      </c>
      <c r="J42" s="18">
        <f>Levels_MO_S3212223[[#This Row],[Средний]] / Levels_MO_S3212223[[#This Row],[Прошли]]</f>
        <v>0.73333333333333328</v>
      </c>
      <c r="K42" s="19">
        <f>Levels_MO_S3212223[[#This Row],[Базовый]] / Levels_MO_S3212223[[#This Row],[Прошли]]</f>
        <v>6.6666666666666666E-2</v>
      </c>
      <c r="L42" s="20">
        <f>Levels_MO_S3212223[[#This Row],[Ниже базового]] / Levels_MO_S3212223[[#This Row],[Прошли]]</f>
        <v>6.6666666666666666E-2</v>
      </c>
      <c r="M42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3.9333333333333331</v>
      </c>
      <c r="N42" s="21" t="e">
        <f>IF(Levels_MO_S3212223[[#This Row],[Общий уровень МО]] = "высокий", Levels_MO_S3212223[[#This Row],[Общая оценка МО (от 2 до 5)]], NA())</f>
        <v>#N/A</v>
      </c>
      <c r="O42" s="21">
        <f>IF(Levels_MO_S3212223[[#This Row],[Общий уровень МО]] = "средний", Levels_MO_S3212223[[#This Row],[Общая оценка МО (от 2 до 5)]], NA())</f>
        <v>3.9333333333333331</v>
      </c>
      <c r="P42" s="21" t="e">
        <f>IF(Levels_MO_S3212223[[#This Row],[Общий уровень МО]] = "базовый", Levels_MO_S3212223[[#This Row],[Общая оценка МО (от 2 до 5)]], NA())</f>
        <v>#N/A</v>
      </c>
      <c r="Q42" s="21" t="e">
        <f>IF(Levels_MO_S3212223[[#This Row],[Общий уровень МО]] = "ниже базового", Levels_MO_S3212223[[#This Row],[Общая оценка МО (от 2 до 5)]], NA())</f>
        <v>#N/A</v>
      </c>
      <c r="R42" s="69" t="str" cm="1">
        <f t="array" ref="R42">INDEX({"ниже базового","базовый","средний","высокий"}, ROUND(Levels_MO_S3212223[[#This Row],[Общая оценка МО (от 2 до 5)]], 0) - 1)</f>
        <v>средний</v>
      </c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</row>
    <row r="43" spans="1:31" x14ac:dyDescent="0.25">
      <c r="A43" s="3">
        <v>22</v>
      </c>
      <c r="B43" s="13">
        <f>COUNTIFS(No_Duplicates[МО], Levels_MO_S3212223[[#This Row],[Муниципалитет]], No_Duplicates[Учитель. Школьная команда], B$1)</f>
        <v>1</v>
      </c>
      <c r="C43" s="14">
        <f>COUNTIFS(No_Duplicates[МО], Levels_MO_S3212223[[#This Row],[Муниципалитет]], No_Duplicates[Учитель. Школьная команда], C$1)</f>
        <v>22</v>
      </c>
      <c r="D43" s="15">
        <f>COUNTIFS(No_Duplicates[МО], Levels_MO_S3212223[[#This Row],[Муниципалитет]], No_Duplicates[Учитель. Школьная команда], D$1)</f>
        <v>3</v>
      </c>
      <c r="E43" s="16">
        <f>COUNTIFS(No_Duplicates[МО], Levels_MO_S3212223[[#This Row],[Муниципалитет]], No_Duplicates[Учитель. Школьная команда], E$1)</f>
        <v>0</v>
      </c>
      <c r="F43" s="3" cm="1">
        <f t="array" ref="F43">ROW() - ROW(_xlfn.TAKE(Levels_MO_S3212223[], 1)) + 1</f>
        <v>42</v>
      </c>
      <c r="G43" s="1" t="s">
        <v>140</v>
      </c>
      <c r="H43" s="5">
        <f>SUM(Levels_MO_S3212223[[#This Row],[Высокий]:[Ниже базового]])</f>
        <v>26</v>
      </c>
      <c r="I43" s="17">
        <f>Levels_MO_S3212223[[#This Row],[Высокий]] / Levels_MO_S3212223[[#This Row],[Прошли]]</f>
        <v>3.8461538461538464E-2</v>
      </c>
      <c r="J43" s="18">
        <f>Levels_MO_S3212223[[#This Row],[Средний]] / Levels_MO_S3212223[[#This Row],[Прошли]]</f>
        <v>0.84615384615384615</v>
      </c>
      <c r="K43" s="19">
        <f>Levels_MO_S3212223[[#This Row],[Базовый]] / Levels_MO_S3212223[[#This Row],[Прошли]]</f>
        <v>0.11538461538461539</v>
      </c>
      <c r="L43" s="20">
        <f>Levels_MO_S3212223[[#This Row],[Ниже базового]] / Levels_MO_S3212223[[#This Row],[Прошли]]</f>
        <v>0</v>
      </c>
      <c r="M43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3.9230769230769229</v>
      </c>
      <c r="N43" s="21" t="e">
        <f>IF(Levels_MO_S3212223[[#This Row],[Общий уровень МО]] = "высокий", Levels_MO_S3212223[[#This Row],[Общая оценка МО (от 2 до 5)]], NA())</f>
        <v>#N/A</v>
      </c>
      <c r="O43" s="21">
        <f>IF(Levels_MO_S3212223[[#This Row],[Общий уровень МО]] = "средний", Levels_MO_S3212223[[#This Row],[Общая оценка МО (от 2 до 5)]], NA())</f>
        <v>3.9230769230769229</v>
      </c>
      <c r="P43" s="21" t="e">
        <f>IF(Levels_MO_S3212223[[#This Row],[Общий уровень МО]] = "базовый", Levels_MO_S3212223[[#This Row],[Общая оценка МО (от 2 до 5)]], NA())</f>
        <v>#N/A</v>
      </c>
      <c r="Q43" s="21" t="e">
        <f>IF(Levels_MO_S3212223[[#This Row],[Общий уровень МО]] = "ниже базового", Levels_MO_S3212223[[#This Row],[Общая оценка МО (от 2 до 5)]], NA())</f>
        <v>#N/A</v>
      </c>
      <c r="R43" s="69" t="str" cm="1">
        <f t="array" ref="R43">INDEX({"ниже базового","базовый","средний","высокий"}, ROUND(Levels_MO_S3212223[[#This Row],[Общая оценка МО (от 2 до 5)]], 0) - 1)</f>
        <v>средний</v>
      </c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</row>
    <row r="44" spans="1:31" x14ac:dyDescent="0.25">
      <c r="A44" s="3">
        <v>49</v>
      </c>
      <c r="B44" s="13">
        <f>COUNTIFS(No_Duplicates[МО], Levels_MO_S3212223[[#This Row],[Муниципалитет]], No_Duplicates[Учитель. Школьная команда], B$1)</f>
        <v>1</v>
      </c>
      <c r="C44" s="14">
        <f>COUNTIFS(No_Duplicates[МО], Levels_MO_S3212223[[#This Row],[Муниципалитет]], No_Duplicates[Учитель. Школьная команда], C$1)</f>
        <v>53</v>
      </c>
      <c r="D44" s="15">
        <f>COUNTIFS(No_Duplicates[МО], Levels_MO_S3212223[[#This Row],[Муниципалитет]], No_Duplicates[Учитель. Школьная команда], D$1)</f>
        <v>3</v>
      </c>
      <c r="E44" s="16">
        <f>COUNTIFS(No_Duplicates[МО], Levels_MO_S3212223[[#This Row],[Муниципалитет]], No_Duplicates[Учитель. Школьная команда], E$1)</f>
        <v>0</v>
      </c>
      <c r="F44" s="3" cm="1">
        <f t="array" ref="F44">ROW() - ROW(_xlfn.TAKE(Levels_MO_S3212223[], 1)) + 1</f>
        <v>43</v>
      </c>
      <c r="G44" s="1" t="s">
        <v>1016</v>
      </c>
      <c r="H44" s="5">
        <f>SUM(Levels_MO_S3212223[[#This Row],[Высокий]:[Ниже базового]])</f>
        <v>57</v>
      </c>
      <c r="I44" s="17">
        <f>Levels_MO_S3212223[[#This Row],[Высокий]] / Levels_MO_S3212223[[#This Row],[Прошли]]</f>
        <v>1.7543859649122806E-2</v>
      </c>
      <c r="J44" s="18">
        <f>Levels_MO_S3212223[[#This Row],[Средний]] / Levels_MO_S3212223[[#This Row],[Прошли]]</f>
        <v>0.92982456140350878</v>
      </c>
      <c r="K44" s="19">
        <f>Levels_MO_S3212223[[#This Row],[Базовый]] / Levels_MO_S3212223[[#This Row],[Прошли]]</f>
        <v>5.2631578947368418E-2</v>
      </c>
      <c r="L44" s="20">
        <f>Levels_MO_S3212223[[#This Row],[Ниже базового]] / Levels_MO_S3212223[[#This Row],[Прошли]]</f>
        <v>0</v>
      </c>
      <c r="M44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3.9649122807017543</v>
      </c>
      <c r="N44" s="21" t="e">
        <f>IF(Levels_MO_S3212223[[#This Row],[Общий уровень МО]] = "высокий", Levels_MO_S3212223[[#This Row],[Общая оценка МО (от 2 до 5)]], NA())</f>
        <v>#N/A</v>
      </c>
      <c r="O44" s="21">
        <f>IF(Levels_MO_S3212223[[#This Row],[Общий уровень МО]] = "средний", Levels_MO_S3212223[[#This Row],[Общая оценка МО (от 2 до 5)]], NA())</f>
        <v>3.9649122807017543</v>
      </c>
      <c r="P44" s="21" t="e">
        <f>IF(Levels_MO_S3212223[[#This Row],[Общий уровень МО]] = "базовый", Levels_MO_S3212223[[#This Row],[Общая оценка МО (от 2 до 5)]], NA())</f>
        <v>#N/A</v>
      </c>
      <c r="Q44" s="21" t="e">
        <f>IF(Levels_MO_S3212223[[#This Row],[Общий уровень МО]] = "ниже базового", Levels_MO_S3212223[[#This Row],[Общая оценка МО (от 2 до 5)]], NA())</f>
        <v>#N/A</v>
      </c>
      <c r="R44" s="69" t="str" cm="1">
        <f t="array" ref="R44">INDEX({"ниже базового","базовый","средний","высокий"}, ROUND(Levels_MO_S3212223[[#This Row],[Общая оценка МО (от 2 до 5)]], 0) - 1)</f>
        <v>средний</v>
      </c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</row>
    <row r="45" spans="1:31" x14ac:dyDescent="0.25">
      <c r="A45" s="3">
        <v>34</v>
      </c>
      <c r="B45" s="13">
        <f>COUNTIFS(No_Duplicates[МО], Levels_MO_S3212223[[#This Row],[Муниципалитет]], No_Duplicates[Учитель. Школьная команда], B$1)</f>
        <v>1</v>
      </c>
      <c r="C45" s="14">
        <f>COUNTIFS(No_Duplicates[МО], Levels_MO_S3212223[[#This Row],[Муниципалитет]], No_Duplicates[Учитель. Школьная команда], C$1)</f>
        <v>7</v>
      </c>
      <c r="D45" s="15">
        <f>COUNTIFS(No_Duplicates[МО], Levels_MO_S3212223[[#This Row],[Муниципалитет]], No_Duplicates[Учитель. Школьная команда], D$1)</f>
        <v>2</v>
      </c>
      <c r="E45" s="16">
        <f>COUNTIFS(No_Duplicates[МО], Levels_MO_S3212223[[#This Row],[Муниципалитет]], No_Duplicates[Учитель. Школьная команда], E$1)</f>
        <v>0</v>
      </c>
      <c r="F45" s="3" cm="1">
        <f t="array" ref="F45">ROW() - ROW(_xlfn.TAKE(Levels_MO_S3212223[], 1)) + 1</f>
        <v>44</v>
      </c>
      <c r="G45" s="1" t="s">
        <v>287</v>
      </c>
      <c r="H45" s="5">
        <f>SUM(Levels_MO_S3212223[[#This Row],[Высокий]:[Ниже базового]])</f>
        <v>10</v>
      </c>
      <c r="I45" s="17">
        <f>Levels_MO_S3212223[[#This Row],[Высокий]] / Levels_MO_S3212223[[#This Row],[Прошли]]</f>
        <v>0.1</v>
      </c>
      <c r="J45" s="18">
        <f>Levels_MO_S3212223[[#This Row],[Средний]] / Levels_MO_S3212223[[#This Row],[Прошли]]</f>
        <v>0.7</v>
      </c>
      <c r="K45" s="19">
        <f>Levels_MO_S3212223[[#This Row],[Базовый]] / Levels_MO_S3212223[[#This Row],[Прошли]]</f>
        <v>0.2</v>
      </c>
      <c r="L45" s="20">
        <f>Levels_MO_S3212223[[#This Row],[Ниже базового]] / Levels_MO_S3212223[[#This Row],[Прошли]]</f>
        <v>0</v>
      </c>
      <c r="M45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3.9</v>
      </c>
      <c r="N45" s="21" t="e">
        <f>IF(Levels_MO_S3212223[[#This Row],[Общий уровень МО]] = "высокий", Levels_MO_S3212223[[#This Row],[Общая оценка МО (от 2 до 5)]], NA())</f>
        <v>#N/A</v>
      </c>
      <c r="O45" s="21">
        <f>IF(Levels_MO_S3212223[[#This Row],[Общий уровень МО]] = "средний", Levels_MO_S3212223[[#This Row],[Общая оценка МО (от 2 до 5)]], NA())</f>
        <v>3.9</v>
      </c>
      <c r="P45" s="21" t="e">
        <f>IF(Levels_MO_S3212223[[#This Row],[Общий уровень МО]] = "базовый", Levels_MO_S3212223[[#This Row],[Общая оценка МО (от 2 до 5)]], NA())</f>
        <v>#N/A</v>
      </c>
      <c r="Q45" s="21" t="e">
        <f>IF(Levels_MO_S3212223[[#This Row],[Общий уровень МО]] = "ниже базового", Levels_MO_S3212223[[#This Row],[Общая оценка МО (от 2 до 5)]], NA())</f>
        <v>#N/A</v>
      </c>
      <c r="R45" s="69" t="str" cm="1">
        <f t="array" ref="R45">INDEX({"ниже базового","базовый","средний","высокий"}, ROUND(Levels_MO_S3212223[[#This Row],[Общая оценка МО (от 2 до 5)]], 0) - 1)</f>
        <v>средний</v>
      </c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</row>
    <row r="46" spans="1:31" x14ac:dyDescent="0.25">
      <c r="A46" s="3">
        <v>30</v>
      </c>
      <c r="B46" s="13">
        <f>COUNTIFS(No_Duplicates[МО], Levels_MO_S3212223[[#This Row],[Муниципалитет]], No_Duplicates[Учитель. Школьная команда], B$1)</f>
        <v>2</v>
      </c>
      <c r="C46" s="14">
        <f>COUNTIFS(No_Duplicates[МО], Levels_MO_S3212223[[#This Row],[Муниципалитет]], No_Duplicates[Учитель. Школьная команда], C$1)</f>
        <v>29</v>
      </c>
      <c r="D46" s="15">
        <f>COUNTIFS(No_Duplicates[МО], Levels_MO_S3212223[[#This Row],[Муниципалитет]], No_Duplicates[Учитель. Школьная команда], D$1)</f>
        <v>12</v>
      </c>
      <c r="E46" s="16">
        <f>COUNTIFS(No_Duplicates[МО], Levels_MO_S3212223[[#This Row],[Муниципалитет]], No_Duplicates[Учитель. Школьная команда], E$1)</f>
        <v>2</v>
      </c>
      <c r="F46" s="3" cm="1">
        <f t="array" ref="F46">ROW() - ROW(_xlfn.TAKE(Levels_MO_S3212223[], 1)) + 1</f>
        <v>45</v>
      </c>
      <c r="G46" s="1" t="s">
        <v>27</v>
      </c>
      <c r="H46" s="5">
        <f>SUM(Levels_MO_S3212223[[#This Row],[Высокий]:[Ниже базового]])</f>
        <v>45</v>
      </c>
      <c r="I46" s="17">
        <f>Levels_MO_S3212223[[#This Row],[Высокий]] / Levels_MO_S3212223[[#This Row],[Прошли]]</f>
        <v>4.4444444444444446E-2</v>
      </c>
      <c r="J46" s="18">
        <f>Levels_MO_S3212223[[#This Row],[Средний]] / Levels_MO_S3212223[[#This Row],[Прошли]]</f>
        <v>0.64444444444444449</v>
      </c>
      <c r="K46" s="19">
        <f>Levels_MO_S3212223[[#This Row],[Базовый]] / Levels_MO_S3212223[[#This Row],[Прошли]]</f>
        <v>0.26666666666666666</v>
      </c>
      <c r="L46" s="20">
        <f>Levels_MO_S3212223[[#This Row],[Ниже базового]] / Levels_MO_S3212223[[#This Row],[Прошли]]</f>
        <v>4.4444444444444446E-2</v>
      </c>
      <c r="M46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3.6888888888888891</v>
      </c>
      <c r="N46" s="21" t="e">
        <f>IF(Levels_MO_S3212223[[#This Row],[Общий уровень МО]] = "высокий", Levels_MO_S3212223[[#This Row],[Общая оценка МО (от 2 до 5)]], NA())</f>
        <v>#N/A</v>
      </c>
      <c r="O46" s="21">
        <f>IF(Levels_MO_S3212223[[#This Row],[Общий уровень МО]] = "средний", Levels_MO_S3212223[[#This Row],[Общая оценка МО (от 2 до 5)]], NA())</f>
        <v>3.6888888888888891</v>
      </c>
      <c r="P46" s="21" t="e">
        <f>IF(Levels_MO_S3212223[[#This Row],[Общий уровень МО]] = "базовый", Levels_MO_S3212223[[#This Row],[Общая оценка МО (от 2 до 5)]], NA())</f>
        <v>#N/A</v>
      </c>
      <c r="Q46" s="21" t="e">
        <f>IF(Levels_MO_S3212223[[#This Row],[Общий уровень МО]] = "ниже базового", Levels_MO_S3212223[[#This Row],[Общая оценка МО (от 2 до 5)]], NA())</f>
        <v>#N/A</v>
      </c>
      <c r="R46" s="69" t="str" cm="1">
        <f t="array" ref="R46">INDEX({"ниже базового","базовый","средний","высокий"}, ROUND(Levels_MO_S3212223[[#This Row],[Общая оценка МО (от 2 до 5)]], 0) - 1)</f>
        <v>средний</v>
      </c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</row>
    <row r="47" spans="1:31" x14ac:dyDescent="0.25">
      <c r="A47" s="3">
        <v>25</v>
      </c>
      <c r="B47" s="13">
        <f>COUNTIFS(No_Duplicates[МО], Levels_MO_S3212223[[#This Row],[Муниципалитет]], No_Duplicates[Учитель. Школьная команда], B$1)</f>
        <v>2</v>
      </c>
      <c r="C47" s="14">
        <f>COUNTIFS(No_Duplicates[МО], Levels_MO_S3212223[[#This Row],[Муниципалитет]], No_Duplicates[Учитель. Школьная команда], C$1)</f>
        <v>13</v>
      </c>
      <c r="D47" s="15">
        <f>COUNTIFS(No_Duplicates[МО], Levels_MO_S3212223[[#This Row],[Муниципалитет]], No_Duplicates[Учитель. Школьная команда], D$1)</f>
        <v>0</v>
      </c>
      <c r="E47" s="16">
        <f>COUNTIFS(No_Duplicates[МО], Levels_MO_S3212223[[#This Row],[Муниципалитет]], No_Duplicates[Учитель. Школьная команда], E$1)</f>
        <v>0</v>
      </c>
      <c r="F47" s="3" cm="1">
        <f t="array" ref="F47">ROW() - ROW(_xlfn.TAKE(Levels_MO_S3212223[], 1)) + 1</f>
        <v>46</v>
      </c>
      <c r="G47" s="1" t="s">
        <v>11</v>
      </c>
      <c r="H47" s="5">
        <f>SUM(Levels_MO_S3212223[[#This Row],[Высокий]:[Ниже базового]])</f>
        <v>15</v>
      </c>
      <c r="I47" s="17">
        <f>Levels_MO_S3212223[[#This Row],[Высокий]] / Levels_MO_S3212223[[#This Row],[Прошли]]</f>
        <v>0.13333333333333333</v>
      </c>
      <c r="J47" s="18">
        <f>Levels_MO_S3212223[[#This Row],[Средний]] / Levels_MO_S3212223[[#This Row],[Прошли]]</f>
        <v>0.8666666666666667</v>
      </c>
      <c r="K47" s="19">
        <f>Levels_MO_S3212223[[#This Row],[Базовый]] / Levels_MO_S3212223[[#This Row],[Прошли]]</f>
        <v>0</v>
      </c>
      <c r="L47" s="20">
        <f>Levels_MO_S3212223[[#This Row],[Ниже базового]] / Levels_MO_S3212223[[#This Row],[Прошли]]</f>
        <v>0</v>
      </c>
      <c r="M47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4.1333333333333337</v>
      </c>
      <c r="N47" s="21" t="e">
        <f>IF(Levels_MO_S3212223[[#This Row],[Общий уровень МО]] = "высокий", Levels_MO_S3212223[[#This Row],[Общая оценка МО (от 2 до 5)]], NA())</f>
        <v>#N/A</v>
      </c>
      <c r="O47" s="21">
        <f>IF(Levels_MO_S3212223[[#This Row],[Общий уровень МО]] = "средний", Levels_MO_S3212223[[#This Row],[Общая оценка МО (от 2 до 5)]], NA())</f>
        <v>4.1333333333333337</v>
      </c>
      <c r="P47" s="21" t="e">
        <f>IF(Levels_MO_S3212223[[#This Row],[Общий уровень МО]] = "базовый", Levels_MO_S3212223[[#This Row],[Общая оценка МО (от 2 до 5)]], NA())</f>
        <v>#N/A</v>
      </c>
      <c r="Q47" s="21" t="e">
        <f>IF(Levels_MO_S3212223[[#This Row],[Общий уровень МО]] = "ниже базового", Levels_MO_S3212223[[#This Row],[Общая оценка МО (от 2 до 5)]], NA())</f>
        <v>#N/A</v>
      </c>
      <c r="R47" s="69" t="str" cm="1">
        <f t="array" ref="R47">INDEX({"ниже базового","базовый","средний","высокий"}, ROUND(Levels_MO_S3212223[[#This Row],[Общая оценка МО (от 2 до 5)]], 0) - 1)</f>
        <v>средний</v>
      </c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</row>
    <row r="48" spans="1:31" x14ac:dyDescent="0.25">
      <c r="A48" s="3">
        <v>10</v>
      </c>
      <c r="B48" s="13">
        <f>COUNTIFS(No_Duplicates[МО], Levels_MO_S3212223[[#This Row],[Муниципалитет]], No_Duplicates[Учитель. Школьная команда], B$1)</f>
        <v>0</v>
      </c>
      <c r="C48" s="14">
        <f>COUNTIFS(No_Duplicates[МО], Levels_MO_S3212223[[#This Row],[Муниципалитет]], No_Duplicates[Учитель. Школьная команда], C$1)</f>
        <v>20</v>
      </c>
      <c r="D48" s="15">
        <f>COUNTIFS(No_Duplicates[МО], Levels_MO_S3212223[[#This Row],[Муниципалитет]], No_Duplicates[Учитель. Школьная команда], D$1)</f>
        <v>2</v>
      </c>
      <c r="E48" s="16">
        <f>COUNTIFS(No_Duplicates[МО], Levels_MO_S3212223[[#This Row],[Муниципалитет]], No_Duplicates[Учитель. Школьная команда], E$1)</f>
        <v>0</v>
      </c>
      <c r="F48" s="3" cm="1">
        <f t="array" ref="F48">ROW() - ROW(_xlfn.TAKE(Levels_MO_S3212223[], 1)) + 1</f>
        <v>47</v>
      </c>
      <c r="G48" s="1" t="s">
        <v>953</v>
      </c>
      <c r="H48" s="5">
        <f>SUM(Levels_MO_S3212223[[#This Row],[Высокий]:[Ниже базового]])</f>
        <v>22</v>
      </c>
      <c r="I48" s="17">
        <f>Levels_MO_S3212223[[#This Row],[Высокий]] / Levels_MO_S3212223[[#This Row],[Прошли]]</f>
        <v>0</v>
      </c>
      <c r="J48" s="18">
        <f>Levels_MO_S3212223[[#This Row],[Средний]] / Levels_MO_S3212223[[#This Row],[Прошли]]</f>
        <v>0.90909090909090906</v>
      </c>
      <c r="K48" s="19">
        <f>Levels_MO_S3212223[[#This Row],[Базовый]] / Levels_MO_S3212223[[#This Row],[Прошли]]</f>
        <v>9.0909090909090912E-2</v>
      </c>
      <c r="L48" s="20">
        <f>Levels_MO_S3212223[[#This Row],[Ниже базового]] / Levels_MO_S3212223[[#This Row],[Прошли]]</f>
        <v>0</v>
      </c>
      <c r="M48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3.9090909090909092</v>
      </c>
      <c r="N48" s="21" t="e">
        <f>IF(Levels_MO_S3212223[[#This Row],[Общий уровень МО]] = "высокий", Levels_MO_S3212223[[#This Row],[Общая оценка МО (от 2 до 5)]], NA())</f>
        <v>#N/A</v>
      </c>
      <c r="O48" s="21">
        <f>IF(Levels_MO_S3212223[[#This Row],[Общий уровень МО]] = "средний", Levels_MO_S3212223[[#This Row],[Общая оценка МО (от 2 до 5)]], NA())</f>
        <v>3.9090909090909092</v>
      </c>
      <c r="P48" s="21" t="e">
        <f>IF(Levels_MO_S3212223[[#This Row],[Общий уровень МО]] = "базовый", Levels_MO_S3212223[[#This Row],[Общая оценка МО (от 2 до 5)]], NA())</f>
        <v>#N/A</v>
      </c>
      <c r="Q48" s="21" t="e">
        <f>IF(Levels_MO_S3212223[[#This Row],[Общий уровень МО]] = "ниже базового", Levels_MO_S3212223[[#This Row],[Общая оценка МО (от 2 до 5)]], NA())</f>
        <v>#N/A</v>
      </c>
      <c r="R48" s="69" t="str" cm="1">
        <f t="array" ref="R48">INDEX({"ниже базового","базовый","средний","высокий"}, ROUND(Levels_MO_S3212223[[#This Row],[Общая оценка МО (от 2 до 5)]], 0) - 1)</f>
        <v>средний</v>
      </c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</row>
    <row r="49" spans="1:31" x14ac:dyDescent="0.25">
      <c r="A49" s="3">
        <v>48</v>
      </c>
      <c r="B49" s="13">
        <f>COUNTIFS(No_Duplicates[МО], Levels_MO_S3212223[[#This Row],[Муниципалитет]], No_Duplicates[Учитель. Школьная команда], B$1)</f>
        <v>1</v>
      </c>
      <c r="C49" s="14">
        <f>COUNTIFS(No_Duplicates[МО], Levels_MO_S3212223[[#This Row],[Муниципалитет]], No_Duplicates[Учитель. Школьная команда], C$1)</f>
        <v>5</v>
      </c>
      <c r="D49" s="15">
        <f>COUNTIFS(No_Duplicates[МО], Levels_MO_S3212223[[#This Row],[Муниципалитет]], No_Duplicates[Учитель. Школьная команда], D$1)</f>
        <v>3</v>
      </c>
      <c r="E49" s="16">
        <f>COUNTIFS(No_Duplicates[МО], Levels_MO_S3212223[[#This Row],[Муниципалитет]], No_Duplicates[Учитель. Школьная команда], E$1)</f>
        <v>0</v>
      </c>
      <c r="F49" s="3" cm="1">
        <f t="array" ref="F49">ROW() - ROW(_xlfn.TAKE(Levels_MO_S3212223[], 1)) + 1</f>
        <v>48</v>
      </c>
      <c r="G49" s="1" t="s">
        <v>1381</v>
      </c>
      <c r="H49" s="5">
        <f>SUM(Levels_MO_S3212223[[#This Row],[Высокий]:[Ниже базового]])</f>
        <v>9</v>
      </c>
      <c r="I49" s="17">
        <f>Levels_MO_S3212223[[#This Row],[Высокий]] / Levels_MO_S3212223[[#This Row],[Прошли]]</f>
        <v>0.1111111111111111</v>
      </c>
      <c r="J49" s="18">
        <f>Levels_MO_S3212223[[#This Row],[Средний]] / Levels_MO_S3212223[[#This Row],[Прошли]]</f>
        <v>0.55555555555555558</v>
      </c>
      <c r="K49" s="19">
        <f>Levels_MO_S3212223[[#This Row],[Базовый]] / Levels_MO_S3212223[[#This Row],[Прошли]]</f>
        <v>0.33333333333333331</v>
      </c>
      <c r="L49" s="20">
        <f>Levels_MO_S3212223[[#This Row],[Ниже базового]] / Levels_MO_S3212223[[#This Row],[Прошли]]</f>
        <v>0</v>
      </c>
      <c r="M49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3.7777777777777777</v>
      </c>
      <c r="N49" s="21" t="e">
        <f>IF(Levels_MO_S3212223[[#This Row],[Общий уровень МО]] = "высокий", Levels_MO_S3212223[[#This Row],[Общая оценка МО (от 2 до 5)]], NA())</f>
        <v>#N/A</v>
      </c>
      <c r="O49" s="21">
        <f>IF(Levels_MO_S3212223[[#This Row],[Общий уровень МО]] = "средний", Levels_MO_S3212223[[#This Row],[Общая оценка МО (от 2 до 5)]], NA())</f>
        <v>3.7777777777777777</v>
      </c>
      <c r="P49" s="21" t="e">
        <f>IF(Levels_MO_S3212223[[#This Row],[Общий уровень МО]] = "базовый", Levels_MO_S3212223[[#This Row],[Общая оценка МО (от 2 до 5)]], NA())</f>
        <v>#N/A</v>
      </c>
      <c r="Q49" s="21" t="e">
        <f>IF(Levels_MO_S3212223[[#This Row],[Общий уровень МО]] = "ниже базового", Levels_MO_S3212223[[#This Row],[Общая оценка МО (от 2 до 5)]], NA())</f>
        <v>#N/A</v>
      </c>
      <c r="R49" s="69" t="str" cm="1">
        <f t="array" ref="R49">INDEX({"ниже базового","базовый","средний","высокий"}, ROUND(Levels_MO_S3212223[[#This Row],[Общая оценка МО (от 2 до 5)]], 0) - 1)</f>
        <v>средний</v>
      </c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</row>
    <row r="50" spans="1:31" x14ac:dyDescent="0.25">
      <c r="A50" s="3">
        <v>17</v>
      </c>
      <c r="B50" s="13">
        <f>COUNTIFS(No_Duplicates[МО], Levels_MO_S3212223[[#This Row],[Муниципалитет]], No_Duplicates[Учитель. Школьная команда], B$1)</f>
        <v>4</v>
      </c>
      <c r="C50" s="14">
        <f>COUNTIFS(No_Duplicates[МО], Levels_MO_S3212223[[#This Row],[Муниципалитет]], No_Duplicates[Учитель. Школьная команда], C$1)</f>
        <v>26</v>
      </c>
      <c r="D50" s="15">
        <f>COUNTIFS(No_Duplicates[МО], Levels_MO_S3212223[[#This Row],[Муниципалитет]], No_Duplicates[Учитель. Школьная команда], D$1)</f>
        <v>6</v>
      </c>
      <c r="E50" s="16">
        <f>COUNTIFS(No_Duplicates[МО], Levels_MO_S3212223[[#This Row],[Муниципалитет]], No_Duplicates[Учитель. Школьная команда], E$1)</f>
        <v>3</v>
      </c>
      <c r="F50" s="3" cm="1">
        <f t="array" ref="F50">ROW() - ROW(_xlfn.TAKE(Levels_MO_S3212223[], 1)) + 1</f>
        <v>49</v>
      </c>
      <c r="G50" s="1" t="s">
        <v>795</v>
      </c>
      <c r="H50" s="5">
        <f>SUM(Levels_MO_S3212223[[#This Row],[Высокий]:[Ниже базового]])</f>
        <v>39</v>
      </c>
      <c r="I50" s="17">
        <f>Levels_MO_S3212223[[#This Row],[Высокий]] / Levels_MO_S3212223[[#This Row],[Прошли]]</f>
        <v>0.10256410256410256</v>
      </c>
      <c r="J50" s="18">
        <f>Levels_MO_S3212223[[#This Row],[Средний]] / Levels_MO_S3212223[[#This Row],[Прошли]]</f>
        <v>0.66666666666666663</v>
      </c>
      <c r="K50" s="19">
        <f>Levels_MO_S3212223[[#This Row],[Базовый]] / Levels_MO_S3212223[[#This Row],[Прошли]]</f>
        <v>0.15384615384615385</v>
      </c>
      <c r="L50" s="20">
        <f>Levels_MO_S3212223[[#This Row],[Ниже базового]] / Levels_MO_S3212223[[#This Row],[Прошли]]</f>
        <v>7.6923076923076927E-2</v>
      </c>
      <c r="M50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3.7948717948717947</v>
      </c>
      <c r="N50" s="21" t="e">
        <f>IF(Levels_MO_S3212223[[#This Row],[Общий уровень МО]] = "высокий", Levels_MO_S3212223[[#This Row],[Общая оценка МО (от 2 до 5)]], NA())</f>
        <v>#N/A</v>
      </c>
      <c r="O50" s="21">
        <f>IF(Levels_MO_S3212223[[#This Row],[Общий уровень МО]] = "средний", Levels_MO_S3212223[[#This Row],[Общая оценка МО (от 2 до 5)]], NA())</f>
        <v>3.7948717948717947</v>
      </c>
      <c r="P50" s="21" t="e">
        <f>IF(Levels_MO_S3212223[[#This Row],[Общий уровень МО]] = "базовый", Levels_MO_S3212223[[#This Row],[Общая оценка МО (от 2 до 5)]], NA())</f>
        <v>#N/A</v>
      </c>
      <c r="Q50" s="21" t="e">
        <f>IF(Levels_MO_S3212223[[#This Row],[Общий уровень МО]] = "ниже базового", Levels_MO_S3212223[[#This Row],[Общая оценка МО (от 2 до 5)]], NA())</f>
        <v>#N/A</v>
      </c>
      <c r="R50" s="69" t="str" cm="1">
        <f t="array" ref="R50">INDEX({"ниже базового","базовый","средний","высокий"}, ROUND(Levels_MO_S3212223[[#This Row],[Общая оценка МО (от 2 до 5)]], 0) - 1)</f>
        <v>средний</v>
      </c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</row>
    <row r="51" spans="1:31" x14ac:dyDescent="0.25">
      <c r="A51" s="3">
        <v>12</v>
      </c>
      <c r="B51" s="13">
        <f>COUNTIFS(No_Duplicates[МО], Levels_MO_S3212223[[#This Row],[Муниципалитет]], No_Duplicates[Учитель. Школьная команда], B$1)</f>
        <v>1</v>
      </c>
      <c r="C51" s="14">
        <f>COUNTIFS(No_Duplicates[МО], Levels_MO_S3212223[[#This Row],[Муниципалитет]], No_Duplicates[Учитель. Школьная команда], C$1)</f>
        <v>31</v>
      </c>
      <c r="D51" s="15">
        <f>COUNTIFS(No_Duplicates[МО], Levels_MO_S3212223[[#This Row],[Муниципалитет]], No_Duplicates[Учитель. Школьная команда], D$1)</f>
        <v>11</v>
      </c>
      <c r="E51" s="16">
        <f>COUNTIFS(No_Duplicates[МО], Levels_MO_S3212223[[#This Row],[Муниципалитет]], No_Duplicates[Учитель. Школьная команда], E$1)</f>
        <v>0</v>
      </c>
      <c r="F51" s="3" cm="1">
        <f t="array" ref="F51">ROW() - ROW(_xlfn.TAKE(Levels_MO_S3212223[], 1)) + 1</f>
        <v>50</v>
      </c>
      <c r="G51" s="1" t="s">
        <v>686</v>
      </c>
      <c r="H51" s="5">
        <f>SUM(Levels_MO_S3212223[[#This Row],[Высокий]:[Ниже базового]])</f>
        <v>43</v>
      </c>
      <c r="I51" s="17">
        <f>Levels_MO_S3212223[[#This Row],[Высокий]] / Levels_MO_S3212223[[#This Row],[Прошли]]</f>
        <v>2.3255813953488372E-2</v>
      </c>
      <c r="J51" s="18">
        <f>Levels_MO_S3212223[[#This Row],[Средний]] / Levels_MO_S3212223[[#This Row],[Прошли]]</f>
        <v>0.72093023255813948</v>
      </c>
      <c r="K51" s="19">
        <f>Levels_MO_S3212223[[#This Row],[Базовый]] / Levels_MO_S3212223[[#This Row],[Прошли]]</f>
        <v>0.2558139534883721</v>
      </c>
      <c r="L51" s="20">
        <f>Levels_MO_S3212223[[#This Row],[Ниже базового]] / Levels_MO_S3212223[[#This Row],[Прошли]]</f>
        <v>0</v>
      </c>
      <c r="M51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3.7674418604651163</v>
      </c>
      <c r="N51" s="21" t="e">
        <f>IF(Levels_MO_S3212223[[#This Row],[Общий уровень МО]] = "высокий", Levels_MO_S3212223[[#This Row],[Общая оценка МО (от 2 до 5)]], NA())</f>
        <v>#N/A</v>
      </c>
      <c r="O51" s="21">
        <f>IF(Levels_MO_S3212223[[#This Row],[Общий уровень МО]] = "средний", Levels_MO_S3212223[[#This Row],[Общая оценка МО (от 2 до 5)]], NA())</f>
        <v>3.7674418604651163</v>
      </c>
      <c r="P51" s="21" t="e">
        <f>IF(Levels_MO_S3212223[[#This Row],[Общий уровень МО]] = "базовый", Levels_MO_S3212223[[#This Row],[Общая оценка МО (от 2 до 5)]], NA())</f>
        <v>#N/A</v>
      </c>
      <c r="Q51" s="21" t="e">
        <f>IF(Levels_MO_S3212223[[#This Row],[Общий уровень МО]] = "ниже базового", Levels_MO_S3212223[[#This Row],[Общая оценка МО (от 2 до 5)]], NA())</f>
        <v>#N/A</v>
      </c>
      <c r="R51" s="69" t="str" cm="1">
        <f t="array" ref="R51">INDEX({"ниже базового","базовый","средний","высокий"}, ROUND(Levels_MO_S3212223[[#This Row],[Общая оценка МО (от 2 до 5)]], 0) - 1)</f>
        <v>средний</v>
      </c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</row>
    <row r="52" spans="1:31" x14ac:dyDescent="0.25">
      <c r="A52" s="3">
        <v>33</v>
      </c>
      <c r="B52" s="13">
        <f>COUNTIFS(No_Duplicates[МО], Levels_MO_S3212223[[#This Row],[Муниципалитет]], No_Duplicates[Учитель. Школьная команда], B$1)</f>
        <v>3</v>
      </c>
      <c r="C52" s="14">
        <f>COUNTIFS(No_Duplicates[МО], Levels_MO_S3212223[[#This Row],[Муниципалитет]], No_Duplicates[Учитель. Школьная команда], C$1)</f>
        <v>13</v>
      </c>
      <c r="D52" s="15">
        <f>COUNTIFS(No_Duplicates[МО], Levels_MO_S3212223[[#This Row],[Муниципалитет]], No_Duplicates[Учитель. Школьная команда], D$1)</f>
        <v>1</v>
      </c>
      <c r="E52" s="16">
        <f>COUNTIFS(No_Duplicates[МО], Levels_MO_S3212223[[#This Row],[Муниципалитет]], No_Duplicates[Учитель. Школьная команда], E$1)</f>
        <v>6</v>
      </c>
      <c r="F52" s="3" cm="1">
        <f t="array" ref="F52">ROW() - ROW(_xlfn.TAKE(Levels_MO_S3212223[], 1)) + 1</f>
        <v>51</v>
      </c>
      <c r="G52" s="1" t="s">
        <v>755</v>
      </c>
      <c r="H52" s="5">
        <f>SUM(Levels_MO_S3212223[[#This Row],[Высокий]:[Ниже базового]])</f>
        <v>23</v>
      </c>
      <c r="I52" s="17">
        <f>Levels_MO_S3212223[[#This Row],[Высокий]] / Levels_MO_S3212223[[#This Row],[Прошли]]</f>
        <v>0.13043478260869565</v>
      </c>
      <c r="J52" s="18">
        <f>Levels_MO_S3212223[[#This Row],[Средний]] / Levels_MO_S3212223[[#This Row],[Прошли]]</f>
        <v>0.56521739130434778</v>
      </c>
      <c r="K52" s="19">
        <f>Levels_MO_S3212223[[#This Row],[Базовый]] / Levels_MO_S3212223[[#This Row],[Прошли]]</f>
        <v>4.3478260869565216E-2</v>
      </c>
      <c r="L52" s="20">
        <f>Levels_MO_S3212223[[#This Row],[Ниже базового]] / Levels_MO_S3212223[[#This Row],[Прошли]]</f>
        <v>0.2608695652173913</v>
      </c>
      <c r="M52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3.5652173913043477</v>
      </c>
      <c r="N52" s="21" t="e">
        <f>IF(Levels_MO_S3212223[[#This Row],[Общий уровень МО]] = "высокий", Levels_MO_S3212223[[#This Row],[Общая оценка МО (от 2 до 5)]], NA())</f>
        <v>#N/A</v>
      </c>
      <c r="O52" s="21">
        <f>IF(Levels_MO_S3212223[[#This Row],[Общий уровень МО]] = "средний", Levels_MO_S3212223[[#This Row],[Общая оценка МО (от 2 до 5)]], NA())</f>
        <v>3.5652173913043477</v>
      </c>
      <c r="P52" s="21" t="e">
        <f>IF(Levels_MO_S3212223[[#This Row],[Общий уровень МО]] = "базовый", Levels_MO_S3212223[[#This Row],[Общая оценка МО (от 2 до 5)]], NA())</f>
        <v>#N/A</v>
      </c>
      <c r="Q52" s="21" t="e">
        <f>IF(Levels_MO_S3212223[[#This Row],[Общий уровень МО]] = "ниже базового", Levels_MO_S3212223[[#This Row],[Общая оценка МО (от 2 до 5)]], NA())</f>
        <v>#N/A</v>
      </c>
      <c r="R52" s="69" t="str" cm="1">
        <f t="array" ref="R52">INDEX({"ниже базового","базовый","средний","высокий"}, ROUND(Levels_MO_S3212223[[#This Row],[Общая оценка МО (от 2 до 5)]], 0) - 1)</f>
        <v>средний</v>
      </c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</row>
    <row r="53" spans="1:31" x14ac:dyDescent="0.25">
      <c r="A53" s="3">
        <v>44</v>
      </c>
      <c r="B53" s="13">
        <f>COUNTIFS(No_Duplicates[МО], Levels_MO_S3212223[[#This Row],[Муниципалитет]], No_Duplicates[Учитель. Школьная команда], B$1)</f>
        <v>0</v>
      </c>
      <c r="C53" s="14">
        <f>COUNTIFS(No_Duplicates[МО], Levels_MO_S3212223[[#This Row],[Муниципалитет]], No_Duplicates[Учитель. Школьная команда], C$1)</f>
        <v>13</v>
      </c>
      <c r="D53" s="15">
        <f>COUNTIFS(No_Duplicates[МО], Levels_MO_S3212223[[#This Row],[Муниципалитет]], No_Duplicates[Учитель. Школьная команда], D$1)</f>
        <v>9</v>
      </c>
      <c r="E53" s="16">
        <f>COUNTIFS(No_Duplicates[МО], Levels_MO_S3212223[[#This Row],[Муниципалитет]], No_Duplicates[Учитель. Школьная команда], E$1)</f>
        <v>4</v>
      </c>
      <c r="F53" s="3" cm="1">
        <f t="array" ref="F53">ROW() - ROW(_xlfn.TAKE(Levels_MO_S3212223[], 1)) + 1</f>
        <v>52</v>
      </c>
      <c r="G53" s="1" t="s">
        <v>1093</v>
      </c>
      <c r="H53" s="5">
        <f>SUM(Levels_MO_S3212223[[#This Row],[Высокий]:[Ниже базового]])</f>
        <v>26</v>
      </c>
      <c r="I53" s="17">
        <f>Levels_MO_S3212223[[#This Row],[Высокий]] / Levels_MO_S3212223[[#This Row],[Прошли]]</f>
        <v>0</v>
      </c>
      <c r="J53" s="18">
        <f>Levels_MO_S3212223[[#This Row],[Средний]] / Levels_MO_S3212223[[#This Row],[Прошли]]</f>
        <v>0.5</v>
      </c>
      <c r="K53" s="19">
        <f>Levels_MO_S3212223[[#This Row],[Базовый]] / Levels_MO_S3212223[[#This Row],[Прошли]]</f>
        <v>0.34615384615384615</v>
      </c>
      <c r="L53" s="20">
        <f>Levels_MO_S3212223[[#This Row],[Ниже базового]] / Levels_MO_S3212223[[#This Row],[Прошли]]</f>
        <v>0.15384615384615385</v>
      </c>
      <c r="M53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3.3461538461538463</v>
      </c>
      <c r="N53" s="21" t="e">
        <f>IF(Levels_MO_S3212223[[#This Row],[Общий уровень МО]] = "высокий", Levels_MO_S3212223[[#This Row],[Общая оценка МО (от 2 до 5)]], NA())</f>
        <v>#N/A</v>
      </c>
      <c r="O53" s="21" t="e">
        <f>IF(Levels_MO_S3212223[[#This Row],[Общий уровень МО]] = "средний", Levels_MO_S3212223[[#This Row],[Общая оценка МО (от 2 до 5)]], NA())</f>
        <v>#N/A</v>
      </c>
      <c r="P53" s="21">
        <f>IF(Levels_MO_S3212223[[#This Row],[Общий уровень МО]] = "базовый", Levels_MO_S3212223[[#This Row],[Общая оценка МО (от 2 до 5)]], NA())</f>
        <v>3.3461538461538463</v>
      </c>
      <c r="Q53" s="21" t="e">
        <f>IF(Levels_MO_S3212223[[#This Row],[Общий уровень МО]] = "ниже базового", Levels_MO_S3212223[[#This Row],[Общая оценка МО (от 2 до 5)]], NA())</f>
        <v>#N/A</v>
      </c>
      <c r="R53" s="69" t="str" cm="1">
        <f t="array" ref="R53">INDEX({"ниже базового","базовый","средний","высокий"}, ROUND(Levels_MO_S3212223[[#This Row],[Общая оценка МО (от 2 до 5)]], 0) - 1)</f>
        <v>базовый</v>
      </c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</row>
    <row r="54" spans="1:31" x14ac:dyDescent="0.25">
      <c r="A54" s="3">
        <v>52</v>
      </c>
      <c r="B54" s="13">
        <f>COUNTIFS(No_Duplicates[МО], Levels_MO_S3212223[[#This Row],[Муниципалитет]], No_Duplicates[Учитель. Школьная команда], B$1)</f>
        <v>1</v>
      </c>
      <c r="C54" s="14">
        <f>COUNTIFS(No_Duplicates[МО], Levels_MO_S3212223[[#This Row],[Муниципалитет]], No_Duplicates[Учитель. Школьная команда], C$1)</f>
        <v>26</v>
      </c>
      <c r="D54" s="15">
        <f>COUNTIFS(No_Duplicates[МО], Levels_MO_S3212223[[#This Row],[Муниципалитет]], No_Duplicates[Учитель. Школьная команда], D$1)</f>
        <v>9</v>
      </c>
      <c r="E54" s="16">
        <f>COUNTIFS(No_Duplicates[МО], Levels_MO_S3212223[[#This Row],[Муниципалитет]], No_Duplicates[Учитель. Школьная команда], E$1)</f>
        <v>1</v>
      </c>
      <c r="F54" s="3" cm="1">
        <f t="array" ref="F54">ROW() - ROW(_xlfn.TAKE(Levels_MO_S3212223[], 1)) + 1</f>
        <v>53</v>
      </c>
      <c r="G54" s="1" t="s">
        <v>1219</v>
      </c>
      <c r="H54" s="5">
        <f>SUM(Levels_MO_S3212223[[#This Row],[Высокий]:[Ниже базового]])</f>
        <v>37</v>
      </c>
      <c r="I54" s="17">
        <f>Levels_MO_S3212223[[#This Row],[Высокий]] / Levels_MO_S3212223[[#This Row],[Прошли]]</f>
        <v>2.7027027027027029E-2</v>
      </c>
      <c r="J54" s="18">
        <f>Levels_MO_S3212223[[#This Row],[Средний]] / Levels_MO_S3212223[[#This Row],[Прошли]]</f>
        <v>0.70270270270270274</v>
      </c>
      <c r="K54" s="19">
        <f>Levels_MO_S3212223[[#This Row],[Базовый]] / Levels_MO_S3212223[[#This Row],[Прошли]]</f>
        <v>0.24324324324324326</v>
      </c>
      <c r="L54" s="20">
        <f>Levels_MO_S3212223[[#This Row],[Ниже базового]] / Levels_MO_S3212223[[#This Row],[Прошли]]</f>
        <v>2.7027027027027029E-2</v>
      </c>
      <c r="M54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3.7297297297297298</v>
      </c>
      <c r="N54" s="21" t="e">
        <f>IF(Levels_MO_S3212223[[#This Row],[Общий уровень МО]] = "высокий", Levels_MO_S3212223[[#This Row],[Общая оценка МО (от 2 до 5)]], NA())</f>
        <v>#N/A</v>
      </c>
      <c r="O54" s="21">
        <f>IF(Levels_MO_S3212223[[#This Row],[Общий уровень МО]] = "средний", Levels_MO_S3212223[[#This Row],[Общая оценка МО (от 2 до 5)]], NA())</f>
        <v>3.7297297297297298</v>
      </c>
      <c r="P54" s="21" t="e">
        <f>IF(Levels_MO_S3212223[[#This Row],[Общий уровень МО]] = "базовый", Levels_MO_S3212223[[#This Row],[Общая оценка МО (от 2 до 5)]], NA())</f>
        <v>#N/A</v>
      </c>
      <c r="Q54" s="21" t="e">
        <f>IF(Levels_MO_S3212223[[#This Row],[Общий уровень МО]] = "ниже базового", Levels_MO_S3212223[[#This Row],[Общая оценка МО (от 2 до 5)]], NA())</f>
        <v>#N/A</v>
      </c>
      <c r="R54" s="69" t="str" cm="1">
        <f t="array" ref="R54">INDEX({"ниже базового","базовый","средний","высокий"}, ROUND(Levels_MO_S3212223[[#This Row],[Общая оценка МО (от 2 до 5)]], 0) - 1)</f>
        <v>средний</v>
      </c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</row>
    <row r="55" spans="1:31" x14ac:dyDescent="0.25">
      <c r="A55" s="3">
        <v>31</v>
      </c>
      <c r="B55" s="13">
        <f>COUNTIFS(No_Duplicates[МО], Levels_MO_S3212223[[#This Row],[Муниципалитет]], No_Duplicates[Учитель. Школьная команда], B$1)</f>
        <v>3</v>
      </c>
      <c r="C55" s="14">
        <f>COUNTIFS(No_Duplicates[МО], Levels_MO_S3212223[[#This Row],[Муниципалитет]], No_Duplicates[Учитель. Школьная команда], C$1)</f>
        <v>21</v>
      </c>
      <c r="D55" s="15">
        <f>COUNTIFS(No_Duplicates[МО], Levels_MO_S3212223[[#This Row],[Муниципалитет]], No_Duplicates[Учитель. Школьная команда], D$1)</f>
        <v>7</v>
      </c>
      <c r="E55" s="16">
        <f>COUNTIFS(No_Duplicates[МО], Levels_MO_S3212223[[#This Row],[Муниципалитет]], No_Duplicates[Учитель. Школьная команда], E$1)</f>
        <v>8</v>
      </c>
      <c r="F55" s="3" cm="1">
        <f t="array" ref="F55">ROW() - ROW(_xlfn.TAKE(Levels_MO_S3212223[], 1)) + 1</f>
        <v>54</v>
      </c>
      <c r="G55" s="1" t="s">
        <v>1413</v>
      </c>
      <c r="H55" s="5">
        <f>SUM(Levels_MO_S3212223[[#This Row],[Высокий]:[Ниже базового]])</f>
        <v>39</v>
      </c>
      <c r="I55" s="17">
        <f>Levels_MO_S3212223[[#This Row],[Высокий]] / Levels_MO_S3212223[[#This Row],[Прошли]]</f>
        <v>7.6923076923076927E-2</v>
      </c>
      <c r="J55" s="18">
        <f>Levels_MO_S3212223[[#This Row],[Средний]] / Levels_MO_S3212223[[#This Row],[Прошли]]</f>
        <v>0.53846153846153844</v>
      </c>
      <c r="K55" s="19">
        <f>Levels_MO_S3212223[[#This Row],[Базовый]] / Levels_MO_S3212223[[#This Row],[Прошли]]</f>
        <v>0.17948717948717949</v>
      </c>
      <c r="L55" s="20">
        <f>Levels_MO_S3212223[[#This Row],[Ниже базового]] / Levels_MO_S3212223[[#This Row],[Прошли]]</f>
        <v>0.20512820512820512</v>
      </c>
      <c r="M55" s="21">
        <f>(5 * Levels_MO_S3212223[[#This Row],[Высокий]] + 4 * Levels_MO_S3212223[[#This Row],[Средний]] + 3 * Levels_MO_S3212223[[#This Row],[Базовый]] + 2 * Levels_MO_S3212223[[#This Row],[Ниже базового]]) / Levels_MO_S3212223[[#This Row],[Прошли]]</f>
        <v>3.4871794871794872</v>
      </c>
      <c r="N55" s="21" t="e">
        <f>IF(Levels_MO_S3212223[[#This Row],[Общий уровень МО]] = "высокий", Levels_MO_S3212223[[#This Row],[Общая оценка МО (от 2 до 5)]], NA())</f>
        <v>#N/A</v>
      </c>
      <c r="O55" s="21" t="e">
        <f>IF(Levels_MO_S3212223[[#This Row],[Общий уровень МО]] = "средний", Levels_MO_S3212223[[#This Row],[Общая оценка МО (от 2 до 5)]], NA())</f>
        <v>#N/A</v>
      </c>
      <c r="P55" s="21">
        <f>IF(Levels_MO_S3212223[[#This Row],[Общий уровень МО]] = "базовый", Levels_MO_S3212223[[#This Row],[Общая оценка МО (от 2 до 5)]], NA())</f>
        <v>3.4871794871794872</v>
      </c>
      <c r="Q55" s="21" t="e">
        <f>IF(Levels_MO_S3212223[[#This Row],[Общий уровень МО]] = "ниже базового", Levels_MO_S3212223[[#This Row],[Общая оценка МО (от 2 до 5)]], NA())</f>
        <v>#N/A</v>
      </c>
      <c r="R55" s="69" t="str" cm="1">
        <f t="array" ref="R55">INDEX({"ниже базового","базовый","средний","высокий"}, ROUND(Levels_MO_S3212223[[#This Row],[Общая оценка МО (от 2 до 5)]], 0) - 1)</f>
        <v>базовый</v>
      </c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</row>
    <row r="56" spans="1:31" x14ac:dyDescent="0.25">
      <c r="A56" s="3"/>
      <c r="B56" s="22">
        <f>SUM(Levels_MO_S3212223[Высокий])</f>
        <v>193</v>
      </c>
      <c r="C56" s="23">
        <f>SUM(Levels_MO_S3212223[Средний])</f>
        <v>983</v>
      </c>
      <c r="D56" s="24">
        <f>SUM(Levels_MO_S3212223[Базовый])</f>
        <v>138</v>
      </c>
      <c r="E56" s="25">
        <f>SUM(Levels_MO_S3212223[Ниже базового])</f>
        <v>35</v>
      </c>
      <c r="F56" s="27"/>
      <c r="G56" s="27" t="s">
        <v>1466</v>
      </c>
      <c r="H56" s="26">
        <f>SUM(Levels_MO_S3212223[Прошли])</f>
        <v>1349</v>
      </c>
      <c r="I56" s="28">
        <f>Levels_MO_S3212223[[#Totals],[Высокий]] / Levels_MO_S3212223[[#Totals],[Прошли]]</f>
        <v>0.14306893995552261</v>
      </c>
      <c r="J56" s="29">
        <f>Levels_MO_S3212223[[#Totals],[Средний]] / Levels_MO_S3212223[[#Totals],[Прошли]]</f>
        <v>0.72868791697553748</v>
      </c>
      <c r="K56" s="30">
        <f>Levels_MO_S3212223[[#Totals],[Базовый]] / Levels_MO_S3212223[[#Totals],[Прошли]]</f>
        <v>0.10229799851742032</v>
      </c>
      <c r="L56" s="31">
        <f>Levels_MO_S3212223[[#Totals],[Ниже базового]] / Levels_MO_S3212223[[#Totals],[Прошли]]</f>
        <v>2.5945144551519646E-2</v>
      </c>
      <c r="M56" s="21">
        <f>(5 * Levels_MO_S3212223[[#Totals],[Высокий]] + 4 * Levels_MO_S3212223[[#Totals],[Средний]] + 3 * Levels_MO_S3212223[[#Totals],[Базовый]] + 2 * Levels_MO_S3212223[[#Totals],[Ниже базового]]) / Levels_MO_S3212223[[#Totals],[Прошли]]</f>
        <v>3.9888806523350628</v>
      </c>
      <c r="N56" s="21"/>
      <c r="O56" s="21"/>
      <c r="P56" s="21"/>
      <c r="Q56" s="21"/>
      <c r="R56" s="69" t="str" cm="1">
        <f t="array" ref="R56">INDEX({"ниже базового","базовый","средний","высокий"}, ROUND(Levels_MO_S3212223[[#Totals],[Общая оценка МО (от 2 до 5)]], 0) - 1)</f>
        <v>средний</v>
      </c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</row>
  </sheetData>
  <conditionalFormatting sqref="R2:R56">
    <cfRule type="cellIs" dxfId="191" priority="1" operator="equal">
      <formula>"Высокий"</formula>
    </cfRule>
    <cfRule type="cellIs" dxfId="190" priority="2" operator="equal">
      <formula>"Средний"</formula>
    </cfRule>
    <cfRule type="cellIs" dxfId="189" priority="3" operator="equal">
      <formula>"Базовый"</formula>
    </cfRule>
    <cfRule type="cellIs" dxfId="188" priority="4" operator="equal">
      <formula>"Ниже базового"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AB907-70BB-4162-943E-33A9295E5599}">
  <dimension ref="A1:BG56"/>
  <sheetViews>
    <sheetView workbookViewId="0">
      <selection activeCell="B2" sqref="B2"/>
    </sheetView>
  </sheetViews>
  <sheetFormatPr defaultRowHeight="15" outlineLevelCol="1" x14ac:dyDescent="0.25"/>
  <cols>
    <col min="1" max="1" width="4" customWidth="1"/>
    <col min="2" max="2" width="9.28515625" bestFit="1" customWidth="1"/>
    <col min="3" max="4" width="9.140625" bestFit="1" customWidth="1"/>
    <col min="5" max="5" width="10" customWidth="1"/>
    <col min="6" max="6" width="4.140625" customWidth="1"/>
    <col min="7" max="7" width="22.5703125" bestFit="1" customWidth="1"/>
    <col min="8" max="8" width="8.42578125" bestFit="1" customWidth="1"/>
    <col min="9" max="9" width="9.28515625" customWidth="1"/>
    <col min="10" max="11" width="9.140625" customWidth="1"/>
    <col min="12" max="12" width="10" customWidth="1"/>
    <col min="13" max="13" width="11" bestFit="1" customWidth="1"/>
    <col min="14" max="14" width="11" hidden="1" customWidth="1" outlineLevel="1"/>
    <col min="15" max="16" width="9.42578125" hidden="1" customWidth="1" outlineLevel="1"/>
    <col min="17" max="17" width="12.42578125" hidden="1" customWidth="1" outlineLevel="1"/>
    <col min="18" max="18" width="13.28515625" bestFit="1" customWidth="1" collapsed="1"/>
    <col min="19" max="31" width="9.7109375" customWidth="1"/>
    <col min="32" max="32" width="17.85546875" bestFit="1" customWidth="1"/>
    <col min="33" max="33" width="9.42578125" bestFit="1" customWidth="1"/>
    <col min="34" max="34" width="11.42578125" bestFit="1" customWidth="1"/>
    <col min="36" max="36" width="17.7109375" bestFit="1" customWidth="1"/>
    <col min="37" max="37" width="11.28515625" customWidth="1"/>
    <col min="38" max="38" width="13" bestFit="1" customWidth="1"/>
  </cols>
  <sheetData>
    <row r="1" spans="1:59" ht="45.75" customHeight="1" x14ac:dyDescent="0.25">
      <c r="A1" s="5" t="s">
        <v>9</v>
      </c>
      <c r="B1" s="8" t="s">
        <v>6</v>
      </c>
      <c r="C1" s="9" t="s">
        <v>5</v>
      </c>
      <c r="D1" s="10" t="s">
        <v>8</v>
      </c>
      <c r="E1" s="11" t="s">
        <v>7</v>
      </c>
      <c r="F1" s="5" t="s">
        <v>1460</v>
      </c>
      <c r="G1" s="5" t="s">
        <v>1461</v>
      </c>
      <c r="H1" s="5" t="s">
        <v>1462</v>
      </c>
      <c r="I1" s="8" t="s">
        <v>1507</v>
      </c>
      <c r="J1" s="9" t="s">
        <v>1470</v>
      </c>
      <c r="K1" s="10" t="s">
        <v>1471</v>
      </c>
      <c r="L1" s="12" t="s">
        <v>1463</v>
      </c>
      <c r="M1" s="2" t="s">
        <v>1464</v>
      </c>
      <c r="N1" s="2" t="s">
        <v>1510</v>
      </c>
      <c r="O1" s="2" t="s">
        <v>1508</v>
      </c>
      <c r="P1" s="2" t="s">
        <v>1509</v>
      </c>
      <c r="Q1" s="2" t="s">
        <v>1472</v>
      </c>
      <c r="R1" s="2" t="s">
        <v>1465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BG1" t="s">
        <v>1467</v>
      </c>
    </row>
    <row r="2" spans="1:59" x14ac:dyDescent="0.25">
      <c r="A2" s="3">
        <v>20</v>
      </c>
      <c r="B2" s="13">
        <f>COUNTIFS(No_Duplicates[МО], Levels_MO_S321222324[[#This Row],[Муниципалитет]], No_Duplicates[Школьный климат], B$1)</f>
        <v>14</v>
      </c>
      <c r="C2" s="14">
        <f>COUNTIFS(No_Duplicates[МО], Levels_MO_S321222324[[#This Row],[Муниципалитет]], No_Duplicates[Школьный климат], C$1)</f>
        <v>9</v>
      </c>
      <c r="D2" s="15">
        <f>COUNTIFS(No_Duplicates[МО], Levels_MO_S321222324[[#This Row],[Муниципалитет]], No_Duplicates[Школьный климат], D$1)</f>
        <v>0</v>
      </c>
      <c r="E2" s="16">
        <f>COUNTIFS(No_Duplicates[МО], Levels_MO_S321222324[[#This Row],[Муниципалитет]], No_Duplicates[Школьный климат], E$1)</f>
        <v>0</v>
      </c>
      <c r="F2" s="3" cm="1">
        <f t="array" ref="F2">ROW() - ROW(_xlfn.TAKE(Levels_MO_S321222324[], 1)) + 1</f>
        <v>1</v>
      </c>
      <c r="G2" s="1" t="s">
        <v>662</v>
      </c>
      <c r="H2" s="5">
        <f>SUM(Levels_MO_S321222324[[#This Row],[Высокий]:[Ниже базового]])</f>
        <v>23</v>
      </c>
      <c r="I2" s="17">
        <f>Levels_MO_S321222324[[#This Row],[Высокий]] / Levels_MO_S321222324[[#This Row],[Прошли]]</f>
        <v>0.60869565217391308</v>
      </c>
      <c r="J2" s="18">
        <f>Levels_MO_S321222324[[#This Row],[Средний]] / Levels_MO_S321222324[[#This Row],[Прошли]]</f>
        <v>0.39130434782608697</v>
      </c>
      <c r="K2" s="19">
        <f>Levels_MO_S321222324[[#This Row],[Базовый]] / Levels_MO_S321222324[[#This Row],[Прошли]]</f>
        <v>0</v>
      </c>
      <c r="L2" s="20">
        <f>Levels_MO_S321222324[[#This Row],[Ниже базового]] / Levels_MO_S321222324[[#This Row],[Прошли]]</f>
        <v>0</v>
      </c>
      <c r="M2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4.6086956521739131</v>
      </c>
      <c r="N2" s="21">
        <f>IF(Levels_MO_S321222324[[#This Row],[Общий уровень МО]] = "высокий", Levels_MO_S321222324[[#This Row],[Общая оценка МО (от 2 до 5)]], NA())</f>
        <v>4.6086956521739131</v>
      </c>
      <c r="O2" s="21" t="e">
        <f>IF(Levels_MO_S321222324[[#This Row],[Общий уровень МО]] = "средний", Levels_MO_S321222324[[#This Row],[Общая оценка МО (от 2 до 5)]], NA())</f>
        <v>#N/A</v>
      </c>
      <c r="P2" s="21" t="e">
        <f>IF(Levels_MO_S321222324[[#This Row],[Общий уровень МО]] = "базовый", Levels_MO_S321222324[[#This Row],[Общая оценка МО (от 2 до 5)]], NA())</f>
        <v>#N/A</v>
      </c>
      <c r="Q2" s="21" t="e">
        <f>IF(Levels_MO_S321222324[[#This Row],[Общий уровень МО]] = "ниже базового", Levels_MO_S321222324[[#This Row],[Общая оценка МО (от 2 до 5)]], NA())</f>
        <v>#N/A</v>
      </c>
      <c r="R2" s="69" t="str" cm="1">
        <f t="array" ref="R2">INDEX({"ниже базового","базовый","средний","высокий"}, ROUND(Levels_MO_S321222324[[#This Row],[Общая оценка МО (от 2 до 5)]], 0) - 1)</f>
        <v>высокий</v>
      </c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1:59" x14ac:dyDescent="0.25">
      <c r="A3" s="3">
        <v>38</v>
      </c>
      <c r="B3" s="13">
        <f>COUNTIFS(No_Duplicates[МО], Levels_MO_S321222324[[#This Row],[Муниципалитет]], No_Duplicates[Школьный климат], B$1)</f>
        <v>10</v>
      </c>
      <c r="C3" s="14">
        <f>COUNTIFS(No_Duplicates[МО], Levels_MO_S321222324[[#This Row],[Муниципалитет]], No_Duplicates[Школьный климат], C$1)</f>
        <v>3</v>
      </c>
      <c r="D3" s="15">
        <f>COUNTIFS(No_Duplicates[МО], Levels_MO_S321222324[[#This Row],[Муниципалитет]], No_Duplicates[Школьный климат], D$1)</f>
        <v>2</v>
      </c>
      <c r="E3" s="16">
        <f>COUNTIFS(No_Duplicates[МО], Levels_MO_S321222324[[#This Row],[Муниципалитет]], No_Duplicates[Школьный климат], E$1)</f>
        <v>0</v>
      </c>
      <c r="F3" s="3" cm="1">
        <f t="array" ref="F3">ROW() - ROW(_xlfn.TAKE(Levels_MO_S321222324[], 1)) + 1</f>
        <v>2</v>
      </c>
      <c r="G3" s="1" t="s">
        <v>909</v>
      </c>
      <c r="H3" s="5">
        <f>SUM(Levels_MO_S321222324[[#This Row],[Высокий]:[Ниже базового]])</f>
        <v>15</v>
      </c>
      <c r="I3" s="17">
        <f>Levels_MO_S321222324[[#This Row],[Высокий]] / Levels_MO_S321222324[[#This Row],[Прошли]]</f>
        <v>0.66666666666666663</v>
      </c>
      <c r="J3" s="18">
        <f>Levels_MO_S321222324[[#This Row],[Средний]] / Levels_MO_S321222324[[#This Row],[Прошли]]</f>
        <v>0.2</v>
      </c>
      <c r="K3" s="19">
        <f>Levels_MO_S321222324[[#This Row],[Базовый]] / Levels_MO_S321222324[[#This Row],[Прошли]]</f>
        <v>0.13333333333333333</v>
      </c>
      <c r="L3" s="20">
        <f>Levels_MO_S321222324[[#This Row],[Ниже базового]] / Levels_MO_S321222324[[#This Row],[Прошли]]</f>
        <v>0</v>
      </c>
      <c r="M3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4.5333333333333332</v>
      </c>
      <c r="N3" s="21">
        <f>IF(Levels_MO_S321222324[[#This Row],[Общий уровень МО]] = "высокий", Levels_MO_S321222324[[#This Row],[Общая оценка МО (от 2 до 5)]], NA())</f>
        <v>4.5333333333333332</v>
      </c>
      <c r="O3" s="21" t="e">
        <f>IF(Levels_MO_S321222324[[#This Row],[Общий уровень МО]] = "средний", Levels_MO_S321222324[[#This Row],[Общая оценка МО (от 2 до 5)]], NA())</f>
        <v>#N/A</v>
      </c>
      <c r="P3" s="21" t="e">
        <f>IF(Levels_MO_S321222324[[#This Row],[Общий уровень МО]] = "базовый", Levels_MO_S321222324[[#This Row],[Общая оценка МО (от 2 до 5)]], NA())</f>
        <v>#N/A</v>
      </c>
      <c r="Q3" s="21" t="e">
        <f>IF(Levels_MO_S321222324[[#This Row],[Общий уровень МО]] = "ниже базового", Levels_MO_S321222324[[#This Row],[Общая оценка МО (от 2 до 5)]], NA())</f>
        <v>#N/A</v>
      </c>
      <c r="R3" s="69" t="str" cm="1">
        <f t="array" ref="R3">INDEX({"ниже базового","базовый","средний","высокий"}, ROUND(Levels_MO_S321222324[[#This Row],[Общая оценка МО (от 2 до 5)]], 0) - 1)</f>
        <v>высокий</v>
      </c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</row>
    <row r="4" spans="1:59" x14ac:dyDescent="0.25">
      <c r="A4" s="3">
        <v>26</v>
      </c>
      <c r="B4" s="13">
        <f>COUNTIFS(No_Duplicates[МО], Levels_MO_S321222324[[#This Row],[Муниципалитет]], No_Duplicates[Школьный климат], B$1)</f>
        <v>8</v>
      </c>
      <c r="C4" s="14">
        <f>COUNTIFS(No_Duplicates[МО], Levels_MO_S321222324[[#This Row],[Муниципалитет]], No_Duplicates[Школьный климат], C$1)</f>
        <v>8</v>
      </c>
      <c r="D4" s="15">
        <f>COUNTIFS(No_Duplicates[МО], Levels_MO_S321222324[[#This Row],[Муниципалитет]], No_Duplicates[Школьный климат], D$1)</f>
        <v>0</v>
      </c>
      <c r="E4" s="16">
        <f>COUNTIFS(No_Duplicates[МО], Levels_MO_S321222324[[#This Row],[Муниципалитет]], No_Duplicates[Школьный климат], E$1)</f>
        <v>0</v>
      </c>
      <c r="F4" s="3" cm="1">
        <f t="array" ref="F4">ROW() - ROW(_xlfn.TAKE(Levels_MO_S321222324[], 1)) + 1</f>
        <v>3</v>
      </c>
      <c r="G4" s="1" t="s">
        <v>261</v>
      </c>
      <c r="H4" s="5">
        <f>SUM(Levels_MO_S321222324[[#This Row],[Высокий]:[Ниже базового]])</f>
        <v>16</v>
      </c>
      <c r="I4" s="17">
        <f>Levels_MO_S321222324[[#This Row],[Высокий]] / Levels_MO_S321222324[[#This Row],[Прошли]]</f>
        <v>0.5</v>
      </c>
      <c r="J4" s="18">
        <f>Levels_MO_S321222324[[#This Row],[Средний]] / Levels_MO_S321222324[[#This Row],[Прошли]]</f>
        <v>0.5</v>
      </c>
      <c r="K4" s="19">
        <f>Levels_MO_S321222324[[#This Row],[Базовый]] / Levels_MO_S321222324[[#This Row],[Прошли]]</f>
        <v>0</v>
      </c>
      <c r="L4" s="20">
        <f>Levels_MO_S321222324[[#This Row],[Ниже базового]] / Levels_MO_S321222324[[#This Row],[Прошли]]</f>
        <v>0</v>
      </c>
      <c r="M4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4.5</v>
      </c>
      <c r="N4" s="21">
        <f>IF(Levels_MO_S321222324[[#This Row],[Общий уровень МО]] = "высокий", Levels_MO_S321222324[[#This Row],[Общая оценка МО (от 2 до 5)]], NA())</f>
        <v>4.5</v>
      </c>
      <c r="O4" s="21" t="e">
        <f>IF(Levels_MO_S321222324[[#This Row],[Общий уровень МО]] = "средний", Levels_MO_S321222324[[#This Row],[Общая оценка МО (от 2 до 5)]], NA())</f>
        <v>#N/A</v>
      </c>
      <c r="P4" s="21" t="e">
        <f>IF(Levels_MO_S321222324[[#This Row],[Общий уровень МО]] = "базовый", Levels_MO_S321222324[[#This Row],[Общая оценка МО (от 2 до 5)]], NA())</f>
        <v>#N/A</v>
      </c>
      <c r="Q4" s="21" t="e">
        <f>IF(Levels_MO_S321222324[[#This Row],[Общий уровень МО]] = "ниже базового", Levels_MO_S321222324[[#This Row],[Общая оценка МО (от 2 до 5)]], NA())</f>
        <v>#N/A</v>
      </c>
      <c r="R4" s="69" t="str" cm="1">
        <f t="array" ref="R4">INDEX({"ниже базового","базовый","средний","высокий"}, ROUND(Levels_MO_S321222324[[#This Row],[Общая оценка МО (от 2 до 5)]], 0) - 1)</f>
        <v>высокий</v>
      </c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</row>
    <row r="5" spans="1:59" x14ac:dyDescent="0.25">
      <c r="A5" s="3">
        <v>6</v>
      </c>
      <c r="B5" s="13">
        <f>COUNTIFS(No_Duplicates[МО], Levels_MO_S321222324[[#This Row],[Муниципалитет]], No_Duplicates[Школьный климат], B$1)</f>
        <v>45</v>
      </c>
      <c r="C5" s="14">
        <f>COUNTIFS(No_Duplicates[МО], Levels_MO_S321222324[[#This Row],[Муниципалитет]], No_Duplicates[Школьный климат], C$1)</f>
        <v>21</v>
      </c>
      <c r="D5" s="15">
        <f>COUNTIFS(No_Duplicates[МО], Levels_MO_S321222324[[#This Row],[Муниципалитет]], No_Duplicates[Школьный климат], D$1)</f>
        <v>3</v>
      </c>
      <c r="E5" s="16">
        <f>COUNTIFS(No_Duplicates[МО], Levels_MO_S321222324[[#This Row],[Муниципалитет]], No_Duplicates[Школьный климат], E$1)</f>
        <v>3</v>
      </c>
      <c r="F5" s="3" cm="1">
        <f t="array" ref="F5">ROW() - ROW(_xlfn.TAKE(Levels_MO_S321222324[], 1)) + 1</f>
        <v>4</v>
      </c>
      <c r="G5" s="1" t="s">
        <v>299</v>
      </c>
      <c r="H5" s="5">
        <f>SUM(Levels_MO_S321222324[[#This Row],[Высокий]:[Ниже базового]])</f>
        <v>72</v>
      </c>
      <c r="I5" s="17">
        <f>Levels_MO_S321222324[[#This Row],[Высокий]] / Levels_MO_S321222324[[#This Row],[Прошли]]</f>
        <v>0.625</v>
      </c>
      <c r="J5" s="18">
        <f>Levels_MO_S321222324[[#This Row],[Средний]] / Levels_MO_S321222324[[#This Row],[Прошли]]</f>
        <v>0.29166666666666669</v>
      </c>
      <c r="K5" s="19">
        <f>Levels_MO_S321222324[[#This Row],[Базовый]] / Levels_MO_S321222324[[#This Row],[Прошли]]</f>
        <v>4.1666666666666664E-2</v>
      </c>
      <c r="L5" s="20">
        <f>Levels_MO_S321222324[[#This Row],[Ниже базового]] / Levels_MO_S321222324[[#This Row],[Прошли]]</f>
        <v>4.1666666666666664E-2</v>
      </c>
      <c r="M5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4.5</v>
      </c>
      <c r="N5" s="21">
        <f>IF(Levels_MO_S321222324[[#This Row],[Общий уровень МО]] = "высокий", Levels_MO_S321222324[[#This Row],[Общая оценка МО (от 2 до 5)]], NA())</f>
        <v>4.5</v>
      </c>
      <c r="O5" s="21" t="e">
        <f>IF(Levels_MO_S321222324[[#This Row],[Общий уровень МО]] = "средний", Levels_MO_S321222324[[#This Row],[Общая оценка МО (от 2 до 5)]], NA())</f>
        <v>#N/A</v>
      </c>
      <c r="P5" s="21" t="e">
        <f>IF(Levels_MO_S321222324[[#This Row],[Общий уровень МО]] = "базовый", Levels_MO_S321222324[[#This Row],[Общая оценка МО (от 2 до 5)]], NA())</f>
        <v>#N/A</v>
      </c>
      <c r="Q5" s="21" t="e">
        <f>IF(Levels_MO_S321222324[[#This Row],[Общий уровень МО]] = "ниже базового", Levels_MO_S321222324[[#This Row],[Общая оценка МО (от 2 до 5)]], NA())</f>
        <v>#N/A</v>
      </c>
      <c r="R5" s="69" t="str" cm="1">
        <f t="array" ref="R5">INDEX({"ниже базового","базовый","средний","высокий"}, ROUND(Levels_MO_S321222324[[#This Row],[Общая оценка МО (от 2 до 5)]], 0) - 1)</f>
        <v>высокий</v>
      </c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</row>
    <row r="6" spans="1:59" x14ac:dyDescent="0.25">
      <c r="A6" s="3">
        <v>16</v>
      </c>
      <c r="B6" s="13">
        <f>COUNTIFS(No_Duplicates[МО], Levels_MO_S321222324[[#This Row],[Муниципалитет]], No_Duplicates[Школьный климат], B$1)</f>
        <v>4</v>
      </c>
      <c r="C6" s="14">
        <f>COUNTIFS(No_Duplicates[МО], Levels_MO_S321222324[[#This Row],[Муниципалитет]], No_Duplicates[Школьный климат], C$1)</f>
        <v>2</v>
      </c>
      <c r="D6" s="15">
        <f>COUNTIFS(No_Duplicates[МО], Levels_MO_S321222324[[#This Row],[Муниципалитет]], No_Duplicates[Школьный климат], D$1)</f>
        <v>1</v>
      </c>
      <c r="E6" s="16">
        <f>COUNTIFS(No_Duplicates[МО], Levels_MO_S321222324[[#This Row],[Муниципалитет]], No_Duplicates[Школьный климат], E$1)</f>
        <v>0</v>
      </c>
      <c r="F6" s="3" cm="1">
        <f t="array" ref="F6">ROW() - ROW(_xlfn.TAKE(Levels_MO_S321222324[], 1)) + 1</f>
        <v>5</v>
      </c>
      <c r="G6" s="1" t="s">
        <v>132</v>
      </c>
      <c r="H6" s="5">
        <f>SUM(Levels_MO_S321222324[[#This Row],[Высокий]:[Ниже базового]])</f>
        <v>7</v>
      </c>
      <c r="I6" s="17">
        <f>Levels_MO_S321222324[[#This Row],[Высокий]] / Levels_MO_S321222324[[#This Row],[Прошли]]</f>
        <v>0.5714285714285714</v>
      </c>
      <c r="J6" s="18">
        <f>Levels_MO_S321222324[[#This Row],[Средний]] / Levels_MO_S321222324[[#This Row],[Прошли]]</f>
        <v>0.2857142857142857</v>
      </c>
      <c r="K6" s="19">
        <f>Levels_MO_S321222324[[#This Row],[Базовый]] / Levels_MO_S321222324[[#This Row],[Прошли]]</f>
        <v>0.14285714285714285</v>
      </c>
      <c r="L6" s="20">
        <f>Levels_MO_S321222324[[#This Row],[Ниже базового]] / Levels_MO_S321222324[[#This Row],[Прошли]]</f>
        <v>0</v>
      </c>
      <c r="M6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4.4285714285714288</v>
      </c>
      <c r="N6" s="21" t="e">
        <f>IF(Levels_MO_S321222324[[#This Row],[Общий уровень МО]] = "высокий", Levels_MO_S321222324[[#This Row],[Общая оценка МО (от 2 до 5)]], NA())</f>
        <v>#N/A</v>
      </c>
      <c r="O6" s="21">
        <f>IF(Levels_MO_S321222324[[#This Row],[Общий уровень МО]] = "средний", Levels_MO_S321222324[[#This Row],[Общая оценка МО (от 2 до 5)]], NA())</f>
        <v>4.4285714285714288</v>
      </c>
      <c r="P6" s="21" t="e">
        <f>IF(Levels_MO_S321222324[[#This Row],[Общий уровень МО]] = "базовый", Levels_MO_S321222324[[#This Row],[Общая оценка МО (от 2 до 5)]], NA())</f>
        <v>#N/A</v>
      </c>
      <c r="Q6" s="21" t="e">
        <f>IF(Levels_MO_S321222324[[#This Row],[Общий уровень МО]] = "ниже базового", Levels_MO_S321222324[[#This Row],[Общая оценка МО (от 2 до 5)]], NA())</f>
        <v>#N/A</v>
      </c>
      <c r="R6" s="69" t="str" cm="1">
        <f t="array" ref="R6">INDEX({"ниже базового","базовый","средний","высокий"}, ROUND(Levels_MO_S321222324[[#This Row],[Общая оценка МО (от 2 до 5)]], 0) - 1)</f>
        <v>средний</v>
      </c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</row>
    <row r="7" spans="1:59" x14ac:dyDescent="0.25">
      <c r="A7" s="3">
        <v>11</v>
      </c>
      <c r="B7" s="13">
        <f>COUNTIFS(No_Duplicates[МО], Levels_MO_S321222324[[#This Row],[Муниципалитет]], No_Duplicates[Школьный климат], B$1)</f>
        <v>13</v>
      </c>
      <c r="C7" s="14">
        <f>COUNTIFS(No_Duplicates[МО], Levels_MO_S321222324[[#This Row],[Муниципалитет]], No_Duplicates[Школьный климат], C$1)</f>
        <v>7</v>
      </c>
      <c r="D7" s="15">
        <f>COUNTIFS(No_Duplicates[МО], Levels_MO_S321222324[[#This Row],[Муниципалитет]], No_Duplicates[Школьный климат], D$1)</f>
        <v>2</v>
      </c>
      <c r="E7" s="16">
        <f>COUNTIFS(No_Duplicates[МО], Levels_MO_S321222324[[#This Row],[Муниципалитет]], No_Duplicates[Школьный климат], E$1)</f>
        <v>1</v>
      </c>
      <c r="F7" s="3" cm="1">
        <f t="array" ref="F7">ROW() - ROW(_xlfn.TAKE(Levels_MO_S321222324[], 1)) + 1</f>
        <v>6</v>
      </c>
      <c r="G7" s="1" t="s">
        <v>925</v>
      </c>
      <c r="H7" s="5">
        <f>SUM(Levels_MO_S321222324[[#This Row],[Высокий]:[Ниже базового]])</f>
        <v>23</v>
      </c>
      <c r="I7" s="17">
        <f>Levels_MO_S321222324[[#This Row],[Высокий]] / Levels_MO_S321222324[[#This Row],[Прошли]]</f>
        <v>0.56521739130434778</v>
      </c>
      <c r="J7" s="18">
        <f>Levels_MO_S321222324[[#This Row],[Средний]] / Levels_MO_S321222324[[#This Row],[Прошли]]</f>
        <v>0.30434782608695654</v>
      </c>
      <c r="K7" s="19">
        <f>Levels_MO_S321222324[[#This Row],[Базовый]] / Levels_MO_S321222324[[#This Row],[Прошли]]</f>
        <v>8.6956521739130432E-2</v>
      </c>
      <c r="L7" s="20">
        <f>Levels_MO_S321222324[[#This Row],[Ниже базового]] / Levels_MO_S321222324[[#This Row],[Прошли]]</f>
        <v>4.3478260869565216E-2</v>
      </c>
      <c r="M7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4.3913043478260869</v>
      </c>
      <c r="N7" s="21" t="e">
        <f>IF(Levels_MO_S321222324[[#This Row],[Общий уровень МО]] = "высокий", Levels_MO_S321222324[[#This Row],[Общая оценка МО (от 2 до 5)]], NA())</f>
        <v>#N/A</v>
      </c>
      <c r="O7" s="21">
        <f>IF(Levels_MO_S321222324[[#This Row],[Общий уровень МО]] = "средний", Levels_MO_S321222324[[#This Row],[Общая оценка МО (от 2 до 5)]], NA())</f>
        <v>4.3913043478260869</v>
      </c>
      <c r="P7" s="21" t="e">
        <f>IF(Levels_MO_S321222324[[#This Row],[Общий уровень МО]] = "базовый", Levels_MO_S321222324[[#This Row],[Общая оценка МО (от 2 до 5)]], NA())</f>
        <v>#N/A</v>
      </c>
      <c r="Q7" s="21" t="e">
        <f>IF(Levels_MO_S321222324[[#This Row],[Общий уровень МО]] = "ниже базового", Levels_MO_S321222324[[#This Row],[Общая оценка МО (от 2 до 5)]], NA())</f>
        <v>#N/A</v>
      </c>
      <c r="R7" s="69" t="str" cm="1">
        <f t="array" ref="R7">INDEX({"ниже базового","базовый","средний","высокий"}, ROUND(Levels_MO_S321222324[[#This Row],[Общая оценка МО (от 2 до 5)]], 0) - 1)</f>
        <v>средний</v>
      </c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</row>
    <row r="8" spans="1:59" x14ac:dyDescent="0.25">
      <c r="A8" s="3">
        <v>53</v>
      </c>
      <c r="B8" s="13">
        <f>COUNTIFS(No_Duplicates[МО], Levels_MO_S321222324[[#This Row],[Муниципалитет]], No_Duplicates[Школьный климат], B$1)</f>
        <v>3</v>
      </c>
      <c r="C8" s="14">
        <f>COUNTIFS(No_Duplicates[МО], Levels_MO_S321222324[[#This Row],[Муниципалитет]], No_Duplicates[Школьный климат], C$1)</f>
        <v>4</v>
      </c>
      <c r="D8" s="15">
        <f>COUNTIFS(No_Duplicates[МО], Levels_MO_S321222324[[#This Row],[Муниципалитет]], No_Duplicates[Школьный климат], D$1)</f>
        <v>1</v>
      </c>
      <c r="E8" s="16">
        <f>COUNTIFS(No_Duplicates[МО], Levels_MO_S321222324[[#This Row],[Муниципалитет]], No_Duplicates[Школьный климат], E$1)</f>
        <v>0</v>
      </c>
      <c r="F8" s="3" cm="1">
        <f t="array" ref="F8">ROW() - ROW(_xlfn.TAKE(Levels_MO_S321222324[], 1)) + 1</f>
        <v>7</v>
      </c>
      <c r="G8" s="1" t="s">
        <v>278</v>
      </c>
      <c r="H8" s="5">
        <f>SUM(Levels_MO_S321222324[[#This Row],[Высокий]:[Ниже базового]])</f>
        <v>8</v>
      </c>
      <c r="I8" s="17">
        <f>Levels_MO_S321222324[[#This Row],[Высокий]] / Levels_MO_S321222324[[#This Row],[Прошли]]</f>
        <v>0.375</v>
      </c>
      <c r="J8" s="18">
        <f>Levels_MO_S321222324[[#This Row],[Средний]] / Levels_MO_S321222324[[#This Row],[Прошли]]</f>
        <v>0.5</v>
      </c>
      <c r="K8" s="19">
        <f>Levels_MO_S321222324[[#This Row],[Базовый]] / Levels_MO_S321222324[[#This Row],[Прошли]]</f>
        <v>0.125</v>
      </c>
      <c r="L8" s="20">
        <f>Levels_MO_S321222324[[#This Row],[Ниже базового]] / Levels_MO_S321222324[[#This Row],[Прошли]]</f>
        <v>0</v>
      </c>
      <c r="M8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4.25</v>
      </c>
      <c r="N8" s="21" t="e">
        <f>IF(Levels_MO_S321222324[[#This Row],[Общий уровень МО]] = "высокий", Levels_MO_S321222324[[#This Row],[Общая оценка МО (от 2 до 5)]], NA())</f>
        <v>#N/A</v>
      </c>
      <c r="O8" s="21">
        <f>IF(Levels_MO_S321222324[[#This Row],[Общий уровень МО]] = "средний", Levels_MO_S321222324[[#This Row],[Общая оценка МО (от 2 до 5)]], NA())</f>
        <v>4.25</v>
      </c>
      <c r="P8" s="21" t="e">
        <f>IF(Levels_MO_S321222324[[#This Row],[Общий уровень МО]] = "базовый", Levels_MO_S321222324[[#This Row],[Общая оценка МО (от 2 до 5)]], NA())</f>
        <v>#N/A</v>
      </c>
      <c r="Q8" s="21" t="e">
        <f>IF(Levels_MO_S321222324[[#This Row],[Общий уровень МО]] = "ниже базового", Levels_MO_S321222324[[#This Row],[Общая оценка МО (от 2 до 5)]], NA())</f>
        <v>#N/A</v>
      </c>
      <c r="R8" s="69" t="str" cm="1">
        <f t="array" ref="R8">INDEX({"ниже базового","базовый","средний","высокий"}, ROUND(Levels_MO_S321222324[[#This Row],[Общая оценка МО (от 2 до 5)]], 0) - 1)</f>
        <v>средний</v>
      </c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</row>
    <row r="9" spans="1:59" x14ac:dyDescent="0.25">
      <c r="A9" s="3">
        <v>29</v>
      </c>
      <c r="B9" s="13">
        <f>COUNTIFS(No_Duplicates[МО], Levels_MO_S321222324[[#This Row],[Муниципалитет]], No_Duplicates[Школьный климат], B$1)</f>
        <v>2</v>
      </c>
      <c r="C9" s="14">
        <f>COUNTIFS(No_Duplicates[МО], Levels_MO_S321222324[[#This Row],[Муниципалитет]], No_Duplicates[Школьный климат], C$1)</f>
        <v>6</v>
      </c>
      <c r="D9" s="15">
        <f>COUNTIFS(No_Duplicates[МО], Levels_MO_S321222324[[#This Row],[Муниципалитет]], No_Duplicates[Школьный климат], D$1)</f>
        <v>0</v>
      </c>
      <c r="E9" s="16">
        <f>COUNTIFS(No_Duplicates[МО], Levels_MO_S321222324[[#This Row],[Муниципалитет]], No_Duplicates[Школьный климат], E$1)</f>
        <v>0</v>
      </c>
      <c r="F9" s="3" cm="1">
        <f t="array" ref="F9">ROW() - ROW(_xlfn.TAKE(Levels_MO_S321222324[], 1)) + 1</f>
        <v>8</v>
      </c>
      <c r="G9" s="1" t="s">
        <v>217</v>
      </c>
      <c r="H9" s="5">
        <f>SUM(Levels_MO_S321222324[[#This Row],[Высокий]:[Ниже базового]])</f>
        <v>8</v>
      </c>
      <c r="I9" s="17">
        <f>Levels_MO_S321222324[[#This Row],[Высокий]] / Levels_MO_S321222324[[#This Row],[Прошли]]</f>
        <v>0.25</v>
      </c>
      <c r="J9" s="18">
        <f>Levels_MO_S321222324[[#This Row],[Средний]] / Levels_MO_S321222324[[#This Row],[Прошли]]</f>
        <v>0.75</v>
      </c>
      <c r="K9" s="19">
        <f>Levels_MO_S321222324[[#This Row],[Базовый]] / Levels_MO_S321222324[[#This Row],[Прошли]]</f>
        <v>0</v>
      </c>
      <c r="L9" s="20">
        <f>Levels_MO_S321222324[[#This Row],[Ниже базового]] / Levels_MO_S321222324[[#This Row],[Прошли]]</f>
        <v>0</v>
      </c>
      <c r="M9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4.25</v>
      </c>
      <c r="N9" s="21" t="e">
        <f>IF(Levels_MO_S321222324[[#This Row],[Общий уровень МО]] = "высокий", Levels_MO_S321222324[[#This Row],[Общая оценка МО (от 2 до 5)]], NA())</f>
        <v>#N/A</v>
      </c>
      <c r="O9" s="21">
        <f>IF(Levels_MO_S321222324[[#This Row],[Общий уровень МО]] = "средний", Levels_MO_S321222324[[#This Row],[Общая оценка МО (от 2 до 5)]], NA())</f>
        <v>4.25</v>
      </c>
      <c r="P9" s="21" t="e">
        <f>IF(Levels_MO_S321222324[[#This Row],[Общий уровень МО]] = "базовый", Levels_MO_S321222324[[#This Row],[Общая оценка МО (от 2 до 5)]], NA())</f>
        <v>#N/A</v>
      </c>
      <c r="Q9" s="21" t="e">
        <f>IF(Levels_MO_S321222324[[#This Row],[Общий уровень МО]] = "ниже базового", Levels_MO_S321222324[[#This Row],[Общая оценка МО (от 2 до 5)]], NA())</f>
        <v>#N/A</v>
      </c>
      <c r="R9" s="69" t="str" cm="1">
        <f t="array" ref="R9">INDEX({"ниже базового","базовый","средний","высокий"}, ROUND(Levels_MO_S321222324[[#This Row],[Общая оценка МО (от 2 до 5)]], 0) - 1)</f>
        <v>средний</v>
      </c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</row>
    <row r="10" spans="1:59" x14ac:dyDescent="0.25">
      <c r="A10" s="3">
        <v>15</v>
      </c>
      <c r="B10" s="13">
        <f>COUNTIFS(No_Duplicates[МО], Levels_MO_S321222324[[#This Row],[Муниципалитет]], No_Duplicates[Школьный климат], B$1)</f>
        <v>7</v>
      </c>
      <c r="C10" s="14">
        <f>COUNTIFS(No_Duplicates[МО], Levels_MO_S321222324[[#This Row],[Муниципалитет]], No_Duplicates[Школьный климат], C$1)</f>
        <v>15</v>
      </c>
      <c r="D10" s="15">
        <f>COUNTIFS(No_Duplicates[МО], Levels_MO_S321222324[[#This Row],[Муниципалитет]], No_Duplicates[Школьный климат], D$1)</f>
        <v>2</v>
      </c>
      <c r="E10" s="16">
        <f>COUNTIFS(No_Duplicates[МО], Levels_MO_S321222324[[#This Row],[Муниципалитет]], No_Duplicates[Школьный климат], E$1)</f>
        <v>0</v>
      </c>
      <c r="F10" s="3" cm="1">
        <f t="array" ref="F10">ROW() - ROW(_xlfn.TAKE(Levels_MO_S321222324[], 1)) + 1</f>
        <v>9</v>
      </c>
      <c r="G10" s="1" t="s">
        <v>226</v>
      </c>
      <c r="H10" s="5">
        <f>SUM(Levels_MO_S321222324[[#This Row],[Высокий]:[Ниже базового]])</f>
        <v>24</v>
      </c>
      <c r="I10" s="17">
        <f>Levels_MO_S321222324[[#This Row],[Высокий]] / Levels_MO_S321222324[[#This Row],[Прошли]]</f>
        <v>0.29166666666666669</v>
      </c>
      <c r="J10" s="18">
        <f>Levels_MO_S321222324[[#This Row],[Средний]] / Levels_MO_S321222324[[#This Row],[Прошли]]</f>
        <v>0.625</v>
      </c>
      <c r="K10" s="19">
        <f>Levels_MO_S321222324[[#This Row],[Базовый]] / Levels_MO_S321222324[[#This Row],[Прошли]]</f>
        <v>8.3333333333333329E-2</v>
      </c>
      <c r="L10" s="20">
        <f>Levels_MO_S321222324[[#This Row],[Ниже базового]] / Levels_MO_S321222324[[#This Row],[Прошли]]</f>
        <v>0</v>
      </c>
      <c r="M10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4.208333333333333</v>
      </c>
      <c r="N10" s="21" t="e">
        <f>IF(Levels_MO_S321222324[[#This Row],[Общий уровень МО]] = "высокий", Levels_MO_S321222324[[#This Row],[Общая оценка МО (от 2 до 5)]], NA())</f>
        <v>#N/A</v>
      </c>
      <c r="O10" s="21">
        <f>IF(Levels_MO_S321222324[[#This Row],[Общий уровень МО]] = "средний", Levels_MO_S321222324[[#This Row],[Общая оценка МО (от 2 до 5)]], NA())</f>
        <v>4.208333333333333</v>
      </c>
      <c r="P10" s="21" t="e">
        <f>IF(Levels_MO_S321222324[[#This Row],[Общий уровень МО]] = "базовый", Levels_MO_S321222324[[#This Row],[Общая оценка МО (от 2 до 5)]], NA())</f>
        <v>#N/A</v>
      </c>
      <c r="Q10" s="21" t="e">
        <f>IF(Levels_MO_S321222324[[#This Row],[Общий уровень МО]] = "ниже базового", Levels_MO_S321222324[[#This Row],[Общая оценка МО (от 2 до 5)]], NA())</f>
        <v>#N/A</v>
      </c>
      <c r="R10" s="69" t="str" cm="1">
        <f t="array" ref="R10">INDEX({"ниже базового","базовый","средний","высокий"}, ROUND(Levels_MO_S321222324[[#This Row],[Общая оценка МО (от 2 до 5)]], 0) - 1)</f>
        <v>средний</v>
      </c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</row>
    <row r="11" spans="1:59" x14ac:dyDescent="0.25">
      <c r="A11" s="3">
        <v>4</v>
      </c>
      <c r="B11" s="13">
        <f>COUNTIFS(No_Duplicates[МО], Levels_MO_S321222324[[#This Row],[Муниципалитет]], No_Duplicates[Школьный климат], B$1)</f>
        <v>5</v>
      </c>
      <c r="C11" s="14">
        <f>COUNTIFS(No_Duplicates[МО], Levels_MO_S321222324[[#This Row],[Муниципалитет]], No_Duplicates[Школьный климат], C$1)</f>
        <v>8</v>
      </c>
      <c r="D11" s="15">
        <f>COUNTIFS(No_Duplicates[МО], Levels_MO_S321222324[[#This Row],[Муниципалитет]], No_Duplicates[Школьный климат], D$1)</f>
        <v>3</v>
      </c>
      <c r="E11" s="16">
        <f>COUNTIFS(No_Duplicates[МО], Levels_MO_S321222324[[#This Row],[Муниципалитет]], No_Duplicates[Школьный климат], E$1)</f>
        <v>0</v>
      </c>
      <c r="F11" s="3" cm="1">
        <f t="array" ref="F11">ROW() - ROW(_xlfn.TAKE(Levels_MO_S321222324[], 1)) + 1</f>
        <v>10</v>
      </c>
      <c r="G11" s="1" t="s">
        <v>892</v>
      </c>
      <c r="H11" s="5">
        <f>SUM(Levels_MO_S321222324[[#This Row],[Высокий]:[Ниже базового]])</f>
        <v>16</v>
      </c>
      <c r="I11" s="17">
        <f>Levels_MO_S321222324[[#This Row],[Высокий]] / Levels_MO_S321222324[[#This Row],[Прошли]]</f>
        <v>0.3125</v>
      </c>
      <c r="J11" s="18">
        <f>Levels_MO_S321222324[[#This Row],[Средний]] / Levels_MO_S321222324[[#This Row],[Прошли]]</f>
        <v>0.5</v>
      </c>
      <c r="K11" s="19">
        <f>Levels_MO_S321222324[[#This Row],[Базовый]] / Levels_MO_S321222324[[#This Row],[Прошли]]</f>
        <v>0.1875</v>
      </c>
      <c r="L11" s="20">
        <f>Levels_MO_S321222324[[#This Row],[Ниже базового]] / Levels_MO_S321222324[[#This Row],[Прошли]]</f>
        <v>0</v>
      </c>
      <c r="M11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4.125</v>
      </c>
      <c r="N11" s="21" t="e">
        <f>IF(Levels_MO_S321222324[[#This Row],[Общий уровень МО]] = "высокий", Levels_MO_S321222324[[#This Row],[Общая оценка МО (от 2 до 5)]], NA())</f>
        <v>#N/A</v>
      </c>
      <c r="O11" s="21">
        <f>IF(Levels_MO_S321222324[[#This Row],[Общий уровень МО]] = "средний", Levels_MO_S321222324[[#This Row],[Общая оценка МО (от 2 до 5)]], NA())</f>
        <v>4.125</v>
      </c>
      <c r="P11" s="21" t="e">
        <f>IF(Levels_MO_S321222324[[#This Row],[Общий уровень МО]] = "базовый", Levels_MO_S321222324[[#This Row],[Общая оценка МО (от 2 до 5)]], NA())</f>
        <v>#N/A</v>
      </c>
      <c r="Q11" s="21" t="e">
        <f>IF(Levels_MO_S321222324[[#This Row],[Общий уровень МО]] = "ниже базового", Levels_MO_S321222324[[#This Row],[Общая оценка МО (от 2 до 5)]], NA())</f>
        <v>#N/A</v>
      </c>
      <c r="R11" s="69" t="str" cm="1">
        <f t="array" ref="R11">INDEX({"ниже базового","базовый","средний","высокий"}, ROUND(Levels_MO_S321222324[[#This Row],[Общая оценка МО (от 2 до 5)]], 0) - 1)</f>
        <v>средний</v>
      </c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</row>
    <row r="12" spans="1:59" x14ac:dyDescent="0.25">
      <c r="A12" s="3">
        <v>9</v>
      </c>
      <c r="B12" s="13">
        <f>COUNTIFS(No_Duplicates[МО], Levels_MO_S321222324[[#This Row],[Муниципалитет]], No_Duplicates[Школьный климат], B$1)</f>
        <v>3</v>
      </c>
      <c r="C12" s="14">
        <f>COUNTIFS(No_Duplicates[МО], Levels_MO_S321222324[[#This Row],[Муниципалитет]], No_Duplicates[Школьный климат], C$1)</f>
        <v>6</v>
      </c>
      <c r="D12" s="15">
        <f>COUNTIFS(No_Duplicates[МО], Levels_MO_S321222324[[#This Row],[Муниципалитет]], No_Duplicates[Школьный климат], D$1)</f>
        <v>2</v>
      </c>
      <c r="E12" s="16">
        <f>COUNTIFS(No_Duplicates[МО], Levels_MO_S321222324[[#This Row],[Муниципалитет]], No_Duplicates[Школьный климат], E$1)</f>
        <v>0</v>
      </c>
      <c r="F12" s="3" cm="1">
        <f t="array" ref="F12">ROW() - ROW(_xlfn.TAKE(Levels_MO_S321222324[], 1)) + 1</f>
        <v>11</v>
      </c>
      <c r="G12" s="1" t="s">
        <v>205</v>
      </c>
      <c r="H12" s="5">
        <f>SUM(Levels_MO_S321222324[[#This Row],[Высокий]:[Ниже базового]])</f>
        <v>11</v>
      </c>
      <c r="I12" s="17">
        <f>Levels_MO_S321222324[[#This Row],[Высокий]] / Levels_MO_S321222324[[#This Row],[Прошли]]</f>
        <v>0.27272727272727271</v>
      </c>
      <c r="J12" s="18">
        <f>Levels_MO_S321222324[[#This Row],[Средний]] / Levels_MO_S321222324[[#This Row],[Прошли]]</f>
        <v>0.54545454545454541</v>
      </c>
      <c r="K12" s="19">
        <f>Levels_MO_S321222324[[#This Row],[Базовый]] / Levels_MO_S321222324[[#This Row],[Прошли]]</f>
        <v>0.18181818181818182</v>
      </c>
      <c r="L12" s="20">
        <f>Levels_MO_S321222324[[#This Row],[Ниже базового]] / Levels_MO_S321222324[[#This Row],[Прошли]]</f>
        <v>0</v>
      </c>
      <c r="M12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4.0909090909090908</v>
      </c>
      <c r="N12" s="21" t="e">
        <f>IF(Levels_MO_S321222324[[#This Row],[Общий уровень МО]] = "высокий", Levels_MO_S321222324[[#This Row],[Общая оценка МО (от 2 до 5)]], NA())</f>
        <v>#N/A</v>
      </c>
      <c r="O12" s="21">
        <f>IF(Levels_MO_S321222324[[#This Row],[Общий уровень МО]] = "средний", Levels_MO_S321222324[[#This Row],[Общая оценка МО (от 2 до 5)]], NA())</f>
        <v>4.0909090909090908</v>
      </c>
      <c r="P12" s="21" t="e">
        <f>IF(Levels_MO_S321222324[[#This Row],[Общий уровень МО]] = "базовый", Levels_MO_S321222324[[#This Row],[Общая оценка МО (от 2 до 5)]], NA())</f>
        <v>#N/A</v>
      </c>
      <c r="Q12" s="21" t="e">
        <f>IF(Levels_MO_S321222324[[#This Row],[Общий уровень МО]] = "ниже базового", Levels_MO_S321222324[[#This Row],[Общая оценка МО (от 2 до 5)]], NA())</f>
        <v>#N/A</v>
      </c>
      <c r="R12" s="69" t="str" cm="1">
        <f t="array" ref="R12">INDEX({"ниже базового","базовый","средний","высокий"}, ROUND(Levels_MO_S321222324[[#This Row],[Общая оценка МО (от 2 до 5)]], 0) - 1)</f>
        <v>средний</v>
      </c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</row>
    <row r="13" spans="1:59" x14ac:dyDescent="0.25">
      <c r="A13" s="3">
        <v>37</v>
      </c>
      <c r="B13" s="13">
        <f>COUNTIFS(No_Duplicates[МО], Levels_MO_S321222324[[#This Row],[Муниципалитет]], No_Duplicates[Школьный климат], B$1)</f>
        <v>6</v>
      </c>
      <c r="C13" s="14">
        <f>COUNTIFS(No_Duplicates[МО], Levels_MO_S321222324[[#This Row],[Муниципалитет]], No_Duplicates[Школьный климат], C$1)</f>
        <v>12</v>
      </c>
      <c r="D13" s="15">
        <f>COUNTIFS(No_Duplicates[МО], Levels_MO_S321222324[[#This Row],[Муниципалитет]], No_Duplicates[Школьный климат], D$1)</f>
        <v>4</v>
      </c>
      <c r="E13" s="16">
        <f>COUNTIFS(No_Duplicates[МО], Levels_MO_S321222324[[#This Row],[Муниципалитет]], No_Duplicates[Школьный климат], E$1)</f>
        <v>0</v>
      </c>
      <c r="F13" s="3" cm="1">
        <f t="array" ref="F13">ROW() - ROW(_xlfn.TAKE(Levels_MO_S321222324[], 1)) + 1</f>
        <v>12</v>
      </c>
      <c r="G13" s="1" t="s">
        <v>1337</v>
      </c>
      <c r="H13" s="5">
        <f>SUM(Levels_MO_S321222324[[#This Row],[Высокий]:[Ниже базового]])</f>
        <v>22</v>
      </c>
      <c r="I13" s="17">
        <f>Levels_MO_S321222324[[#This Row],[Высокий]] / Levels_MO_S321222324[[#This Row],[Прошли]]</f>
        <v>0.27272727272727271</v>
      </c>
      <c r="J13" s="18">
        <f>Levels_MO_S321222324[[#This Row],[Средний]] / Levels_MO_S321222324[[#This Row],[Прошли]]</f>
        <v>0.54545454545454541</v>
      </c>
      <c r="K13" s="19">
        <f>Levels_MO_S321222324[[#This Row],[Базовый]] / Levels_MO_S321222324[[#This Row],[Прошли]]</f>
        <v>0.18181818181818182</v>
      </c>
      <c r="L13" s="20">
        <f>Levels_MO_S321222324[[#This Row],[Ниже базового]] / Levels_MO_S321222324[[#This Row],[Прошли]]</f>
        <v>0</v>
      </c>
      <c r="M13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4.0909090909090908</v>
      </c>
      <c r="N13" s="21" t="e">
        <f>IF(Levels_MO_S321222324[[#This Row],[Общий уровень МО]] = "высокий", Levels_MO_S321222324[[#This Row],[Общая оценка МО (от 2 до 5)]], NA())</f>
        <v>#N/A</v>
      </c>
      <c r="O13" s="21">
        <f>IF(Levels_MO_S321222324[[#This Row],[Общий уровень МО]] = "средний", Levels_MO_S321222324[[#This Row],[Общая оценка МО (от 2 до 5)]], NA())</f>
        <v>4.0909090909090908</v>
      </c>
      <c r="P13" s="21" t="e">
        <f>IF(Levels_MO_S321222324[[#This Row],[Общий уровень МО]] = "базовый", Levels_MO_S321222324[[#This Row],[Общая оценка МО (от 2 до 5)]], NA())</f>
        <v>#N/A</v>
      </c>
      <c r="Q13" s="21" t="e">
        <f>IF(Levels_MO_S321222324[[#This Row],[Общий уровень МО]] = "ниже базового", Levels_MO_S321222324[[#This Row],[Общая оценка МО (от 2 до 5)]], NA())</f>
        <v>#N/A</v>
      </c>
      <c r="R13" s="69" t="str" cm="1">
        <f t="array" ref="R13">INDEX({"ниже базового","базовый","средний","высокий"}, ROUND(Levels_MO_S321222324[[#This Row],[Общая оценка МО (от 2 до 5)]], 0) - 1)</f>
        <v>средний</v>
      </c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</row>
    <row r="14" spans="1:59" x14ac:dyDescent="0.25">
      <c r="A14" s="3">
        <v>45</v>
      </c>
      <c r="B14" s="13">
        <f>COUNTIFS(No_Duplicates[МО], Levels_MO_S321222324[[#This Row],[Муниципалитет]], No_Duplicates[Школьный климат], B$1)</f>
        <v>4</v>
      </c>
      <c r="C14" s="14">
        <f>COUNTIFS(No_Duplicates[МО], Levels_MO_S321222324[[#This Row],[Муниципалитет]], No_Duplicates[Школьный климат], C$1)</f>
        <v>21</v>
      </c>
      <c r="D14" s="15">
        <f>COUNTIFS(No_Duplicates[МО], Levels_MO_S321222324[[#This Row],[Муниципалитет]], No_Duplicates[Школьный климат], D$1)</f>
        <v>3</v>
      </c>
      <c r="E14" s="16">
        <f>COUNTIFS(No_Duplicates[МО], Levels_MO_S321222324[[#This Row],[Муниципалитет]], No_Duplicates[Школьный климат], E$1)</f>
        <v>0</v>
      </c>
      <c r="F14" s="3" cm="1">
        <f t="array" ref="F14">ROW() - ROW(_xlfn.TAKE(Levels_MO_S321222324[], 1)) + 1</f>
        <v>13</v>
      </c>
      <c r="G14" s="1" t="s">
        <v>612</v>
      </c>
      <c r="H14" s="5">
        <f>SUM(Levels_MO_S321222324[[#This Row],[Высокий]:[Ниже базового]])</f>
        <v>28</v>
      </c>
      <c r="I14" s="17">
        <f>Levels_MO_S321222324[[#This Row],[Высокий]] / Levels_MO_S321222324[[#This Row],[Прошли]]</f>
        <v>0.14285714285714285</v>
      </c>
      <c r="J14" s="18">
        <f>Levels_MO_S321222324[[#This Row],[Средний]] / Levels_MO_S321222324[[#This Row],[Прошли]]</f>
        <v>0.75</v>
      </c>
      <c r="K14" s="19">
        <f>Levels_MO_S321222324[[#This Row],[Базовый]] / Levels_MO_S321222324[[#This Row],[Прошли]]</f>
        <v>0.10714285714285714</v>
      </c>
      <c r="L14" s="20">
        <f>Levels_MO_S321222324[[#This Row],[Ниже базового]] / Levels_MO_S321222324[[#This Row],[Прошли]]</f>
        <v>0</v>
      </c>
      <c r="M14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4.0357142857142856</v>
      </c>
      <c r="N14" s="21" t="e">
        <f>IF(Levels_MO_S321222324[[#This Row],[Общий уровень МО]] = "высокий", Levels_MO_S321222324[[#This Row],[Общая оценка МО (от 2 до 5)]], NA())</f>
        <v>#N/A</v>
      </c>
      <c r="O14" s="21">
        <f>IF(Levels_MO_S321222324[[#This Row],[Общий уровень МО]] = "средний", Levels_MO_S321222324[[#This Row],[Общая оценка МО (от 2 до 5)]], NA())</f>
        <v>4.0357142857142856</v>
      </c>
      <c r="P14" s="21" t="e">
        <f>IF(Levels_MO_S321222324[[#This Row],[Общий уровень МО]] = "базовый", Levels_MO_S321222324[[#This Row],[Общая оценка МО (от 2 до 5)]], NA())</f>
        <v>#N/A</v>
      </c>
      <c r="Q14" s="21" t="e">
        <f>IF(Levels_MO_S321222324[[#This Row],[Общий уровень МО]] = "ниже базового", Levels_MO_S321222324[[#This Row],[Общая оценка МО (от 2 до 5)]], NA())</f>
        <v>#N/A</v>
      </c>
      <c r="R14" s="69" t="str" cm="1">
        <f t="array" ref="R14">INDEX({"ниже базового","базовый","средний","высокий"}, ROUND(Levels_MO_S321222324[[#This Row],[Общая оценка МО (от 2 до 5)]], 0) - 1)</f>
        <v>средний</v>
      </c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</row>
    <row r="15" spans="1:59" x14ac:dyDescent="0.25">
      <c r="A15" s="3">
        <v>14</v>
      </c>
      <c r="B15" s="13">
        <f>COUNTIFS(No_Duplicates[МО], Levels_MO_S321222324[[#This Row],[Муниципалитет]], No_Duplicates[Школьный климат], B$1)</f>
        <v>2</v>
      </c>
      <c r="C15" s="14">
        <f>COUNTIFS(No_Duplicates[МО], Levels_MO_S321222324[[#This Row],[Муниципалитет]], No_Duplicates[Школьный климат], C$1)</f>
        <v>4</v>
      </c>
      <c r="D15" s="15">
        <f>COUNTIFS(No_Duplicates[МО], Levels_MO_S321222324[[#This Row],[Муниципалитет]], No_Duplicates[Школьный климат], D$1)</f>
        <v>2</v>
      </c>
      <c r="E15" s="16">
        <f>COUNTIFS(No_Duplicates[МО], Levels_MO_S321222324[[#This Row],[Муниципалитет]], No_Duplicates[Школьный климат], E$1)</f>
        <v>0</v>
      </c>
      <c r="F15" s="3" cm="1">
        <f t="array" ref="F15">ROW() - ROW(_xlfn.TAKE(Levels_MO_S321222324[], 1)) + 1</f>
        <v>14</v>
      </c>
      <c r="G15" s="1" t="s">
        <v>252</v>
      </c>
      <c r="H15" s="5">
        <f>SUM(Levels_MO_S321222324[[#This Row],[Высокий]:[Ниже базового]])</f>
        <v>8</v>
      </c>
      <c r="I15" s="17">
        <f>Levels_MO_S321222324[[#This Row],[Высокий]] / Levels_MO_S321222324[[#This Row],[Прошли]]</f>
        <v>0.25</v>
      </c>
      <c r="J15" s="18">
        <f>Levels_MO_S321222324[[#This Row],[Средний]] / Levels_MO_S321222324[[#This Row],[Прошли]]</f>
        <v>0.5</v>
      </c>
      <c r="K15" s="19">
        <f>Levels_MO_S321222324[[#This Row],[Базовый]] / Levels_MO_S321222324[[#This Row],[Прошли]]</f>
        <v>0.25</v>
      </c>
      <c r="L15" s="20">
        <f>Levels_MO_S321222324[[#This Row],[Ниже базового]] / Levels_MO_S321222324[[#This Row],[Прошли]]</f>
        <v>0</v>
      </c>
      <c r="M15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4</v>
      </c>
      <c r="N15" s="21" t="e">
        <f>IF(Levels_MO_S321222324[[#This Row],[Общий уровень МО]] = "высокий", Levels_MO_S321222324[[#This Row],[Общая оценка МО (от 2 до 5)]], NA())</f>
        <v>#N/A</v>
      </c>
      <c r="O15" s="21">
        <f>IF(Levels_MO_S321222324[[#This Row],[Общий уровень МО]] = "средний", Levels_MO_S321222324[[#This Row],[Общая оценка МО (от 2 до 5)]], NA())</f>
        <v>4</v>
      </c>
      <c r="P15" s="21" t="e">
        <f>IF(Levels_MO_S321222324[[#This Row],[Общий уровень МО]] = "базовый", Levels_MO_S321222324[[#This Row],[Общая оценка МО (от 2 до 5)]], NA())</f>
        <v>#N/A</v>
      </c>
      <c r="Q15" s="21" t="e">
        <f>IF(Levels_MO_S321222324[[#This Row],[Общий уровень МО]] = "ниже базового", Levels_MO_S321222324[[#This Row],[Общая оценка МО (от 2 до 5)]], NA())</f>
        <v>#N/A</v>
      </c>
      <c r="R15" s="69" t="str" cm="1">
        <f t="array" ref="R15">INDEX({"ниже базового","базовый","средний","высокий"}, ROUND(Levels_MO_S321222324[[#This Row],[Общая оценка МО (от 2 до 5)]], 0) - 1)</f>
        <v>средний</v>
      </c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</row>
    <row r="16" spans="1:59" x14ac:dyDescent="0.25">
      <c r="A16" s="3">
        <v>5</v>
      </c>
      <c r="B16" s="13">
        <f>COUNTIFS(No_Duplicates[МО], Levels_MO_S321222324[[#This Row],[Муниципалитет]], No_Duplicates[Школьный климат], B$1)</f>
        <v>5</v>
      </c>
      <c r="C16" s="14">
        <f>COUNTIFS(No_Duplicates[МО], Levels_MO_S321222324[[#This Row],[Муниципалитет]], No_Duplicates[Школьный климат], C$1)</f>
        <v>44</v>
      </c>
      <c r="D16" s="15">
        <f>COUNTIFS(No_Duplicates[МО], Levels_MO_S321222324[[#This Row],[Муниципалитет]], No_Duplicates[Школьный климат], D$1)</f>
        <v>6</v>
      </c>
      <c r="E16" s="16">
        <f>COUNTIFS(No_Duplicates[МО], Levels_MO_S321222324[[#This Row],[Муниципалитет]], No_Duplicates[Школьный климат], E$1)</f>
        <v>0</v>
      </c>
      <c r="F16" s="3" cm="1">
        <f t="array" ref="F16">ROW() - ROW(_xlfn.TAKE(Levels_MO_S321222324[], 1)) + 1</f>
        <v>15</v>
      </c>
      <c r="G16" s="1" t="s">
        <v>1136</v>
      </c>
      <c r="H16" s="5">
        <f>SUM(Levels_MO_S321222324[[#This Row],[Высокий]:[Ниже базового]])</f>
        <v>55</v>
      </c>
      <c r="I16" s="17">
        <f>Levels_MO_S321222324[[#This Row],[Высокий]] / Levels_MO_S321222324[[#This Row],[Прошли]]</f>
        <v>9.0909090909090912E-2</v>
      </c>
      <c r="J16" s="18">
        <f>Levels_MO_S321222324[[#This Row],[Средний]] / Levels_MO_S321222324[[#This Row],[Прошли]]</f>
        <v>0.8</v>
      </c>
      <c r="K16" s="19">
        <f>Levels_MO_S321222324[[#This Row],[Базовый]] / Levels_MO_S321222324[[#This Row],[Прошли]]</f>
        <v>0.10909090909090909</v>
      </c>
      <c r="L16" s="20">
        <f>Levels_MO_S321222324[[#This Row],[Ниже базового]] / Levels_MO_S321222324[[#This Row],[Прошли]]</f>
        <v>0</v>
      </c>
      <c r="M16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3.9818181818181819</v>
      </c>
      <c r="N16" s="21" t="e">
        <f>IF(Levels_MO_S321222324[[#This Row],[Общий уровень МО]] = "высокий", Levels_MO_S321222324[[#This Row],[Общая оценка МО (от 2 до 5)]], NA())</f>
        <v>#N/A</v>
      </c>
      <c r="O16" s="21">
        <f>IF(Levels_MO_S321222324[[#This Row],[Общий уровень МО]] = "средний", Levels_MO_S321222324[[#This Row],[Общая оценка МО (от 2 до 5)]], NA())</f>
        <v>3.9818181818181819</v>
      </c>
      <c r="P16" s="21" t="e">
        <f>IF(Levels_MO_S321222324[[#This Row],[Общий уровень МО]] = "базовый", Levels_MO_S321222324[[#This Row],[Общая оценка МО (от 2 до 5)]], NA())</f>
        <v>#N/A</v>
      </c>
      <c r="Q16" s="21" t="e">
        <f>IF(Levels_MO_S321222324[[#This Row],[Общий уровень МО]] = "ниже базового", Levels_MO_S321222324[[#This Row],[Общая оценка МО (от 2 до 5)]], NA())</f>
        <v>#N/A</v>
      </c>
      <c r="R16" s="69" t="str" cm="1">
        <f t="array" ref="R16">INDEX({"ниже базового","базовый","средний","высокий"}, ROUND(Levels_MO_S321222324[[#This Row],[Общая оценка МО (от 2 до 5)]], 0) - 1)</f>
        <v>средний</v>
      </c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</row>
    <row r="17" spans="1:31" x14ac:dyDescent="0.25">
      <c r="A17" s="3">
        <v>23</v>
      </c>
      <c r="B17" s="13">
        <f>COUNTIFS(No_Duplicates[МО], Levels_MO_S321222324[[#This Row],[Муниципалитет]], No_Duplicates[Школьный климат], B$1)</f>
        <v>5</v>
      </c>
      <c r="C17" s="14">
        <f>COUNTIFS(No_Duplicates[МО], Levels_MO_S321222324[[#This Row],[Муниципалитет]], No_Duplicates[Школьный климат], C$1)</f>
        <v>9</v>
      </c>
      <c r="D17" s="15">
        <f>COUNTIFS(No_Duplicates[МО], Levels_MO_S321222324[[#This Row],[Муниципалитет]], No_Duplicates[Школьный климат], D$1)</f>
        <v>6</v>
      </c>
      <c r="E17" s="16">
        <f>COUNTIFS(No_Duplicates[МО], Levels_MO_S321222324[[#This Row],[Муниципалитет]], No_Duplicates[Школьный климат], E$1)</f>
        <v>0</v>
      </c>
      <c r="F17" s="3" cm="1">
        <f t="array" ref="F17">ROW() - ROW(_xlfn.TAKE(Levels_MO_S321222324[], 1)) + 1</f>
        <v>16</v>
      </c>
      <c r="G17" s="1" t="s">
        <v>641</v>
      </c>
      <c r="H17" s="5">
        <f>SUM(Levels_MO_S321222324[[#This Row],[Высокий]:[Ниже базового]])</f>
        <v>20</v>
      </c>
      <c r="I17" s="17">
        <f>Levels_MO_S321222324[[#This Row],[Высокий]] / Levels_MO_S321222324[[#This Row],[Прошли]]</f>
        <v>0.25</v>
      </c>
      <c r="J17" s="18">
        <f>Levels_MO_S321222324[[#This Row],[Средний]] / Levels_MO_S321222324[[#This Row],[Прошли]]</f>
        <v>0.45</v>
      </c>
      <c r="K17" s="19">
        <f>Levels_MO_S321222324[[#This Row],[Базовый]] / Levels_MO_S321222324[[#This Row],[Прошли]]</f>
        <v>0.3</v>
      </c>
      <c r="L17" s="20">
        <f>Levels_MO_S321222324[[#This Row],[Ниже базового]] / Levels_MO_S321222324[[#This Row],[Прошли]]</f>
        <v>0</v>
      </c>
      <c r="M17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3.95</v>
      </c>
      <c r="N17" s="21" t="e">
        <f>IF(Levels_MO_S321222324[[#This Row],[Общий уровень МО]] = "высокий", Levels_MO_S321222324[[#This Row],[Общая оценка МО (от 2 до 5)]], NA())</f>
        <v>#N/A</v>
      </c>
      <c r="O17" s="21">
        <f>IF(Levels_MO_S321222324[[#This Row],[Общий уровень МО]] = "средний", Levels_MO_S321222324[[#This Row],[Общая оценка МО (от 2 до 5)]], NA())</f>
        <v>3.95</v>
      </c>
      <c r="P17" s="21" t="e">
        <f>IF(Levels_MO_S321222324[[#This Row],[Общий уровень МО]] = "базовый", Levels_MO_S321222324[[#This Row],[Общая оценка МО (от 2 до 5)]], NA())</f>
        <v>#N/A</v>
      </c>
      <c r="Q17" s="21" t="e">
        <f>IF(Levels_MO_S321222324[[#This Row],[Общий уровень МО]] = "ниже базового", Levels_MO_S321222324[[#This Row],[Общая оценка МО (от 2 до 5)]], NA())</f>
        <v>#N/A</v>
      </c>
      <c r="R17" s="69" t="str" cm="1">
        <f t="array" ref="R17">INDEX({"ниже базового","базовый","средний","высокий"}, ROUND(Levels_MO_S321222324[[#This Row],[Общая оценка МО (от 2 до 5)]], 0) - 1)</f>
        <v>средний</v>
      </c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</row>
    <row r="18" spans="1:31" x14ac:dyDescent="0.25">
      <c r="A18" s="3">
        <v>42</v>
      </c>
      <c r="B18" s="13">
        <f>COUNTIFS(No_Duplicates[МО], Levels_MO_S321222324[[#This Row],[Муниципалитет]], No_Duplicates[Школьный климат], B$1)</f>
        <v>5</v>
      </c>
      <c r="C18" s="14">
        <f>COUNTIFS(No_Duplicates[МО], Levels_MO_S321222324[[#This Row],[Муниципалитет]], No_Duplicates[Школьный климат], C$1)</f>
        <v>4</v>
      </c>
      <c r="D18" s="15">
        <f>COUNTIFS(No_Duplicates[МО], Levels_MO_S321222324[[#This Row],[Муниципалитет]], No_Duplicates[Школьный климат], D$1)</f>
        <v>6</v>
      </c>
      <c r="E18" s="16">
        <f>COUNTIFS(No_Duplicates[МО], Levels_MO_S321222324[[#This Row],[Муниципалитет]], No_Duplicates[Школьный климат], E$1)</f>
        <v>0</v>
      </c>
      <c r="F18" s="3" cm="1">
        <f t="array" ref="F18">ROW() - ROW(_xlfn.TAKE(Levels_MO_S321222324[], 1)) + 1</f>
        <v>17</v>
      </c>
      <c r="G18" s="1" t="s">
        <v>562</v>
      </c>
      <c r="H18" s="5">
        <f>SUM(Levels_MO_S321222324[[#This Row],[Высокий]:[Ниже базового]])</f>
        <v>15</v>
      </c>
      <c r="I18" s="17">
        <f>Levels_MO_S321222324[[#This Row],[Высокий]] / Levels_MO_S321222324[[#This Row],[Прошли]]</f>
        <v>0.33333333333333331</v>
      </c>
      <c r="J18" s="18">
        <f>Levels_MO_S321222324[[#This Row],[Средний]] / Levels_MO_S321222324[[#This Row],[Прошли]]</f>
        <v>0.26666666666666666</v>
      </c>
      <c r="K18" s="19">
        <f>Levels_MO_S321222324[[#This Row],[Базовый]] / Levels_MO_S321222324[[#This Row],[Прошли]]</f>
        <v>0.4</v>
      </c>
      <c r="L18" s="20">
        <f>Levels_MO_S321222324[[#This Row],[Ниже базового]] / Levels_MO_S321222324[[#This Row],[Прошли]]</f>
        <v>0</v>
      </c>
      <c r="M18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3.9333333333333331</v>
      </c>
      <c r="N18" s="21" t="e">
        <f>IF(Levels_MO_S321222324[[#This Row],[Общий уровень МО]] = "высокий", Levels_MO_S321222324[[#This Row],[Общая оценка МО (от 2 до 5)]], NA())</f>
        <v>#N/A</v>
      </c>
      <c r="O18" s="21">
        <f>IF(Levels_MO_S321222324[[#This Row],[Общий уровень МО]] = "средний", Levels_MO_S321222324[[#This Row],[Общая оценка МО (от 2 до 5)]], NA())</f>
        <v>3.9333333333333331</v>
      </c>
      <c r="P18" s="21" t="e">
        <f>IF(Levels_MO_S321222324[[#This Row],[Общий уровень МО]] = "базовый", Levels_MO_S321222324[[#This Row],[Общая оценка МО (от 2 до 5)]], NA())</f>
        <v>#N/A</v>
      </c>
      <c r="Q18" s="21" t="e">
        <f>IF(Levels_MO_S321222324[[#This Row],[Общий уровень МО]] = "ниже базового", Levels_MO_S321222324[[#This Row],[Общая оценка МО (от 2 до 5)]], NA())</f>
        <v>#N/A</v>
      </c>
      <c r="R18" s="69" t="str" cm="1">
        <f t="array" ref="R18">INDEX({"ниже базового","базовый","средний","высокий"}, ROUND(Levels_MO_S321222324[[#This Row],[Общая оценка МО (от 2 до 5)]], 0) - 1)</f>
        <v>средний</v>
      </c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</row>
    <row r="19" spans="1:31" x14ac:dyDescent="0.25">
      <c r="A19" s="3">
        <v>28</v>
      </c>
      <c r="B19" s="13">
        <f>COUNTIFS(No_Duplicates[МО], Levels_MO_S321222324[[#This Row],[Муниципалитет]], No_Duplicates[Школьный климат], B$1)</f>
        <v>2</v>
      </c>
      <c r="C19" s="14">
        <f>COUNTIFS(No_Duplicates[МО], Levels_MO_S321222324[[#This Row],[Муниципалитет]], No_Duplicates[Школьный климат], C$1)</f>
        <v>5</v>
      </c>
      <c r="D19" s="15">
        <f>COUNTIFS(No_Duplicates[МО], Levels_MO_S321222324[[#This Row],[Муниципалитет]], No_Duplicates[Школьный климат], D$1)</f>
        <v>3</v>
      </c>
      <c r="E19" s="16">
        <f>COUNTIFS(No_Duplicates[МО], Levels_MO_S321222324[[#This Row],[Муниципалитет]], No_Duplicates[Школьный климат], E$1)</f>
        <v>0</v>
      </c>
      <c r="F19" s="3" cm="1">
        <f t="array" ref="F19">ROW() - ROW(_xlfn.TAKE(Levels_MO_S321222324[], 1)) + 1</f>
        <v>18</v>
      </c>
      <c r="G19" s="1" t="s">
        <v>551</v>
      </c>
      <c r="H19" s="5">
        <f>SUM(Levels_MO_S321222324[[#This Row],[Высокий]:[Ниже базового]])</f>
        <v>10</v>
      </c>
      <c r="I19" s="17">
        <f>Levels_MO_S321222324[[#This Row],[Высокий]] / Levels_MO_S321222324[[#This Row],[Прошли]]</f>
        <v>0.2</v>
      </c>
      <c r="J19" s="18">
        <f>Levels_MO_S321222324[[#This Row],[Средний]] / Levels_MO_S321222324[[#This Row],[Прошли]]</f>
        <v>0.5</v>
      </c>
      <c r="K19" s="19">
        <f>Levels_MO_S321222324[[#This Row],[Базовый]] / Levels_MO_S321222324[[#This Row],[Прошли]]</f>
        <v>0.3</v>
      </c>
      <c r="L19" s="20">
        <f>Levels_MO_S321222324[[#This Row],[Ниже базового]] / Levels_MO_S321222324[[#This Row],[Прошли]]</f>
        <v>0</v>
      </c>
      <c r="M19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3.9</v>
      </c>
      <c r="N19" s="21" t="e">
        <f>IF(Levels_MO_S321222324[[#This Row],[Общий уровень МО]] = "высокий", Levels_MO_S321222324[[#This Row],[Общая оценка МО (от 2 до 5)]], NA())</f>
        <v>#N/A</v>
      </c>
      <c r="O19" s="21">
        <f>IF(Levels_MO_S321222324[[#This Row],[Общий уровень МО]] = "средний", Levels_MO_S321222324[[#This Row],[Общая оценка МО (от 2 до 5)]], NA())</f>
        <v>3.9</v>
      </c>
      <c r="P19" s="21" t="e">
        <f>IF(Levels_MO_S321222324[[#This Row],[Общий уровень МО]] = "базовый", Levels_MO_S321222324[[#This Row],[Общая оценка МО (от 2 до 5)]], NA())</f>
        <v>#N/A</v>
      </c>
      <c r="Q19" s="21" t="e">
        <f>IF(Levels_MO_S321222324[[#This Row],[Общий уровень МО]] = "ниже базового", Levels_MO_S321222324[[#This Row],[Общая оценка МО (от 2 до 5)]], NA())</f>
        <v>#N/A</v>
      </c>
      <c r="R19" s="69" t="str" cm="1">
        <f t="array" ref="R19">INDEX({"ниже базового","базовый","средний","высокий"}, ROUND(Levels_MO_S321222324[[#This Row],[Общая оценка МО (от 2 до 5)]], 0) - 1)</f>
        <v>средний</v>
      </c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</row>
    <row r="20" spans="1:31" x14ac:dyDescent="0.25">
      <c r="A20" s="3">
        <v>1</v>
      </c>
      <c r="B20" s="13">
        <f>COUNTIFS(No_Duplicates[МО], Levels_MO_S321222324[[#This Row],[Муниципалитет]], No_Duplicates[Школьный климат], B$1)</f>
        <v>2</v>
      </c>
      <c r="C20" s="14">
        <f>COUNTIFS(No_Duplicates[МО], Levels_MO_S321222324[[#This Row],[Муниципалитет]], No_Duplicates[Школьный климат], C$1)</f>
        <v>5</v>
      </c>
      <c r="D20" s="15">
        <f>COUNTIFS(No_Duplicates[МО], Levels_MO_S321222324[[#This Row],[Муниципалитет]], No_Duplicates[Школьный климат], D$1)</f>
        <v>3</v>
      </c>
      <c r="E20" s="16">
        <f>COUNTIFS(No_Duplicates[МО], Levels_MO_S321222324[[#This Row],[Муниципалитет]], No_Duplicates[Школьный климат], E$1)</f>
        <v>0</v>
      </c>
      <c r="F20" s="3" cm="1">
        <f t="array" ref="F20">ROW() - ROW(_xlfn.TAKE(Levels_MO_S321222324[], 1)) + 1</f>
        <v>19</v>
      </c>
      <c r="G20" s="1" t="s">
        <v>402</v>
      </c>
      <c r="H20" s="5">
        <f>SUM(Levels_MO_S321222324[[#This Row],[Высокий]:[Ниже базового]])</f>
        <v>10</v>
      </c>
      <c r="I20" s="17">
        <f>Levels_MO_S321222324[[#This Row],[Высокий]] / Levels_MO_S321222324[[#This Row],[Прошли]]</f>
        <v>0.2</v>
      </c>
      <c r="J20" s="18">
        <f>Levels_MO_S321222324[[#This Row],[Средний]] / Levels_MO_S321222324[[#This Row],[Прошли]]</f>
        <v>0.5</v>
      </c>
      <c r="K20" s="19">
        <f>Levels_MO_S321222324[[#This Row],[Базовый]] / Levels_MO_S321222324[[#This Row],[Прошли]]</f>
        <v>0.3</v>
      </c>
      <c r="L20" s="20">
        <f>Levels_MO_S321222324[[#This Row],[Ниже базового]] / Levels_MO_S321222324[[#This Row],[Прошли]]</f>
        <v>0</v>
      </c>
      <c r="M20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3.9</v>
      </c>
      <c r="N20" s="21" t="e">
        <f>IF(Levels_MO_S321222324[[#This Row],[Общий уровень МО]] = "высокий", Levels_MO_S321222324[[#This Row],[Общая оценка МО (от 2 до 5)]], NA())</f>
        <v>#N/A</v>
      </c>
      <c r="O20" s="21">
        <f>IF(Levels_MO_S321222324[[#This Row],[Общий уровень МО]] = "средний", Levels_MO_S321222324[[#This Row],[Общая оценка МО (от 2 до 5)]], NA())</f>
        <v>3.9</v>
      </c>
      <c r="P20" s="21" t="e">
        <f>IF(Levels_MO_S321222324[[#This Row],[Общий уровень МО]] = "базовый", Levels_MO_S321222324[[#This Row],[Общая оценка МО (от 2 до 5)]], NA())</f>
        <v>#N/A</v>
      </c>
      <c r="Q20" s="21" t="e">
        <f>IF(Levels_MO_S321222324[[#This Row],[Общий уровень МО]] = "ниже базового", Levels_MO_S321222324[[#This Row],[Общая оценка МО (от 2 до 5)]], NA())</f>
        <v>#N/A</v>
      </c>
      <c r="R20" s="69" t="str" cm="1">
        <f t="array" ref="R20">INDEX({"ниже базового","базовый","средний","высокий"}, ROUND(Levels_MO_S321222324[[#This Row],[Общая оценка МО (от 2 до 5)]], 0) - 1)</f>
        <v>средний</v>
      </c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</row>
    <row r="21" spans="1:31" x14ac:dyDescent="0.25">
      <c r="A21" s="3">
        <v>34</v>
      </c>
      <c r="B21" s="13">
        <f>COUNTIFS(No_Duplicates[МО], Levels_MO_S321222324[[#This Row],[Муниципалитет]], No_Duplicates[Школьный климат], B$1)</f>
        <v>1</v>
      </c>
      <c r="C21" s="14">
        <f>COUNTIFS(No_Duplicates[МО], Levels_MO_S321222324[[#This Row],[Муниципалитет]], No_Duplicates[Школьный климат], C$1)</f>
        <v>7</v>
      </c>
      <c r="D21" s="15">
        <f>COUNTIFS(No_Duplicates[МО], Levels_MO_S321222324[[#This Row],[Муниципалитет]], No_Duplicates[Школьный климат], D$1)</f>
        <v>2</v>
      </c>
      <c r="E21" s="16">
        <f>COUNTIFS(No_Duplicates[МО], Levels_MO_S321222324[[#This Row],[Муниципалитет]], No_Duplicates[Школьный климат], E$1)</f>
        <v>0</v>
      </c>
      <c r="F21" s="3" cm="1">
        <f t="array" ref="F21">ROW() - ROW(_xlfn.TAKE(Levels_MO_S321222324[], 1)) + 1</f>
        <v>20</v>
      </c>
      <c r="G21" s="1" t="s">
        <v>287</v>
      </c>
      <c r="H21" s="5">
        <f>SUM(Levels_MO_S321222324[[#This Row],[Высокий]:[Ниже базового]])</f>
        <v>10</v>
      </c>
      <c r="I21" s="17">
        <f>Levels_MO_S321222324[[#This Row],[Высокий]] / Levels_MO_S321222324[[#This Row],[Прошли]]</f>
        <v>0.1</v>
      </c>
      <c r="J21" s="18">
        <f>Levels_MO_S321222324[[#This Row],[Средний]] / Levels_MO_S321222324[[#This Row],[Прошли]]</f>
        <v>0.7</v>
      </c>
      <c r="K21" s="19">
        <f>Levels_MO_S321222324[[#This Row],[Базовый]] / Levels_MO_S321222324[[#This Row],[Прошли]]</f>
        <v>0.2</v>
      </c>
      <c r="L21" s="20">
        <f>Levels_MO_S321222324[[#This Row],[Ниже базового]] / Levels_MO_S321222324[[#This Row],[Прошли]]</f>
        <v>0</v>
      </c>
      <c r="M21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3.9</v>
      </c>
      <c r="N21" s="21" t="e">
        <f>IF(Levels_MO_S321222324[[#This Row],[Общий уровень МО]] = "высокий", Levels_MO_S321222324[[#This Row],[Общая оценка МО (от 2 до 5)]], NA())</f>
        <v>#N/A</v>
      </c>
      <c r="O21" s="21">
        <f>IF(Levels_MO_S321222324[[#This Row],[Общий уровень МО]] = "средний", Levels_MO_S321222324[[#This Row],[Общая оценка МО (от 2 до 5)]], NA())</f>
        <v>3.9</v>
      </c>
      <c r="P21" s="21" t="e">
        <f>IF(Levels_MO_S321222324[[#This Row],[Общий уровень МО]] = "базовый", Levels_MO_S321222324[[#This Row],[Общая оценка МО (от 2 до 5)]], NA())</f>
        <v>#N/A</v>
      </c>
      <c r="Q21" s="21" t="e">
        <f>IF(Levels_MO_S321222324[[#This Row],[Общий уровень МО]] = "ниже базового", Levels_MO_S321222324[[#This Row],[Общая оценка МО (от 2 до 5)]], NA())</f>
        <v>#N/A</v>
      </c>
      <c r="R21" s="69" t="str" cm="1">
        <f t="array" ref="R21">INDEX({"ниже базового","базовый","средний","высокий"}, ROUND(Levels_MO_S321222324[[#This Row],[Общая оценка МО (от 2 до 5)]], 0) - 1)</f>
        <v>средний</v>
      </c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</row>
    <row r="22" spans="1:31" x14ac:dyDescent="0.25">
      <c r="A22" s="3">
        <v>18</v>
      </c>
      <c r="B22" s="13">
        <f>COUNTIFS(No_Duplicates[МО], Levels_MO_S321222324[[#This Row],[Муниципалитет]], No_Duplicates[Школьный климат], B$1)</f>
        <v>6</v>
      </c>
      <c r="C22" s="14">
        <f>COUNTIFS(No_Duplicates[МО], Levels_MO_S321222324[[#This Row],[Муниципалитет]], No_Duplicates[Школьный климат], C$1)</f>
        <v>6</v>
      </c>
      <c r="D22" s="15">
        <f>COUNTIFS(No_Duplicates[МО], Levels_MO_S321222324[[#This Row],[Муниципалитет]], No_Duplicates[Школьный климат], D$1)</f>
        <v>6</v>
      </c>
      <c r="E22" s="16">
        <f>COUNTIFS(No_Duplicates[МО], Levels_MO_S321222324[[#This Row],[Муниципалитет]], No_Duplicates[Школьный климат], E$1)</f>
        <v>1</v>
      </c>
      <c r="F22" s="3" cm="1">
        <f t="array" ref="F22">ROW() - ROW(_xlfn.TAKE(Levels_MO_S321222324[], 1)) + 1</f>
        <v>21</v>
      </c>
      <c r="G22" s="1" t="s">
        <v>413</v>
      </c>
      <c r="H22" s="5">
        <f>SUM(Levels_MO_S321222324[[#This Row],[Высокий]:[Ниже базового]])</f>
        <v>19</v>
      </c>
      <c r="I22" s="17">
        <f>Levels_MO_S321222324[[#This Row],[Высокий]] / Levels_MO_S321222324[[#This Row],[Прошли]]</f>
        <v>0.31578947368421051</v>
      </c>
      <c r="J22" s="18">
        <f>Levels_MO_S321222324[[#This Row],[Средний]] / Levels_MO_S321222324[[#This Row],[Прошли]]</f>
        <v>0.31578947368421051</v>
      </c>
      <c r="K22" s="19">
        <f>Levels_MO_S321222324[[#This Row],[Базовый]] / Levels_MO_S321222324[[#This Row],[Прошли]]</f>
        <v>0.31578947368421051</v>
      </c>
      <c r="L22" s="20">
        <f>Levels_MO_S321222324[[#This Row],[Ниже базового]] / Levels_MO_S321222324[[#This Row],[Прошли]]</f>
        <v>5.2631578947368418E-2</v>
      </c>
      <c r="M22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3.8947368421052633</v>
      </c>
      <c r="N22" s="21" t="e">
        <f>IF(Levels_MO_S321222324[[#This Row],[Общий уровень МО]] = "высокий", Levels_MO_S321222324[[#This Row],[Общая оценка МО (от 2 до 5)]], NA())</f>
        <v>#N/A</v>
      </c>
      <c r="O22" s="21">
        <f>IF(Levels_MO_S321222324[[#This Row],[Общий уровень МО]] = "средний", Levels_MO_S321222324[[#This Row],[Общая оценка МО (от 2 до 5)]], NA())</f>
        <v>3.8947368421052633</v>
      </c>
      <c r="P22" s="21" t="e">
        <f>IF(Levels_MO_S321222324[[#This Row],[Общий уровень МО]] = "базовый", Levels_MO_S321222324[[#This Row],[Общая оценка МО (от 2 до 5)]], NA())</f>
        <v>#N/A</v>
      </c>
      <c r="Q22" s="21" t="e">
        <f>IF(Levels_MO_S321222324[[#This Row],[Общий уровень МО]] = "ниже базового", Levels_MO_S321222324[[#This Row],[Общая оценка МО (от 2 до 5)]], NA())</f>
        <v>#N/A</v>
      </c>
      <c r="R22" s="69" t="str" cm="1">
        <f t="array" ref="R22">INDEX({"ниже базового","базовый","средний","высокий"}, ROUND(Levels_MO_S321222324[[#This Row],[Общая оценка МО (от 2 до 5)]], 0) - 1)</f>
        <v>средний</v>
      </c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</row>
    <row r="23" spans="1:31" x14ac:dyDescent="0.25">
      <c r="A23" s="3">
        <v>54</v>
      </c>
      <c r="B23" s="13">
        <f>COUNTIFS(No_Duplicates[МО], Levels_MO_S321222324[[#This Row],[Муниципалитет]], No_Duplicates[Школьный климат], B$1)</f>
        <v>6</v>
      </c>
      <c r="C23" s="14">
        <f>COUNTIFS(No_Duplicates[МО], Levels_MO_S321222324[[#This Row],[Муниципалитет]], No_Duplicates[Школьный климат], C$1)</f>
        <v>19</v>
      </c>
      <c r="D23" s="15">
        <f>COUNTIFS(No_Duplicates[МО], Levels_MO_S321222324[[#This Row],[Муниципалитет]], No_Duplicates[Школьный климат], D$1)</f>
        <v>11</v>
      </c>
      <c r="E23" s="16">
        <f>COUNTIFS(No_Duplicates[МО], Levels_MO_S321222324[[#This Row],[Муниципалитет]], No_Duplicates[Школьный климат], E$1)</f>
        <v>0</v>
      </c>
      <c r="F23" s="3" cm="1">
        <f t="array" ref="F23">ROW() - ROW(_xlfn.TAKE(Levels_MO_S321222324[], 1)) + 1</f>
        <v>22</v>
      </c>
      <c r="G23" s="1" t="s">
        <v>168</v>
      </c>
      <c r="H23" s="5">
        <f>SUM(Levels_MO_S321222324[[#This Row],[Высокий]:[Ниже базового]])</f>
        <v>36</v>
      </c>
      <c r="I23" s="17">
        <f>Levels_MO_S321222324[[#This Row],[Высокий]] / Levels_MO_S321222324[[#This Row],[Прошли]]</f>
        <v>0.16666666666666666</v>
      </c>
      <c r="J23" s="18">
        <f>Levels_MO_S321222324[[#This Row],[Средний]] / Levels_MO_S321222324[[#This Row],[Прошли]]</f>
        <v>0.52777777777777779</v>
      </c>
      <c r="K23" s="19">
        <f>Levels_MO_S321222324[[#This Row],[Базовый]] / Levels_MO_S321222324[[#This Row],[Прошли]]</f>
        <v>0.30555555555555558</v>
      </c>
      <c r="L23" s="20">
        <f>Levels_MO_S321222324[[#This Row],[Ниже базового]] / Levels_MO_S321222324[[#This Row],[Прошли]]</f>
        <v>0</v>
      </c>
      <c r="M23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3.8611111111111112</v>
      </c>
      <c r="N23" s="21" t="e">
        <f>IF(Levels_MO_S321222324[[#This Row],[Общий уровень МО]] = "высокий", Levels_MO_S321222324[[#This Row],[Общая оценка МО (от 2 до 5)]], NA())</f>
        <v>#N/A</v>
      </c>
      <c r="O23" s="21">
        <f>IF(Levels_MO_S321222324[[#This Row],[Общий уровень МО]] = "средний", Levels_MO_S321222324[[#This Row],[Общая оценка МО (от 2 до 5)]], NA())</f>
        <v>3.8611111111111112</v>
      </c>
      <c r="P23" s="21" t="e">
        <f>IF(Levels_MO_S321222324[[#This Row],[Общий уровень МО]] = "базовый", Levels_MO_S321222324[[#This Row],[Общая оценка МО (от 2 до 5)]], NA())</f>
        <v>#N/A</v>
      </c>
      <c r="Q23" s="21" t="e">
        <f>IF(Levels_MO_S321222324[[#This Row],[Общий уровень МО]] = "ниже базового", Levels_MO_S321222324[[#This Row],[Общая оценка МО (от 2 до 5)]], NA())</f>
        <v>#N/A</v>
      </c>
      <c r="R23" s="69" t="str" cm="1">
        <f t="array" ref="R23">INDEX({"ниже базового","базовый","средний","высокий"}, ROUND(Levels_MO_S321222324[[#This Row],[Общая оценка МО (от 2 до 5)]], 0) - 1)</f>
        <v>средний</v>
      </c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</row>
    <row r="24" spans="1:31" x14ac:dyDescent="0.25">
      <c r="A24" s="3">
        <v>46</v>
      </c>
      <c r="B24" s="13">
        <f>COUNTIFS(No_Duplicates[МО], Levels_MO_S321222324[[#This Row],[Муниципалитет]], No_Duplicates[Школьный климат], B$1)</f>
        <v>10</v>
      </c>
      <c r="C24" s="14">
        <f>COUNTIFS(No_Duplicates[МО], Levels_MO_S321222324[[#This Row],[Муниципалитет]], No_Duplicates[Школьный климат], C$1)</f>
        <v>12</v>
      </c>
      <c r="D24" s="15">
        <f>COUNTIFS(No_Duplicates[МО], Levels_MO_S321222324[[#This Row],[Муниципалитет]], No_Duplicates[Школьный климат], D$1)</f>
        <v>16</v>
      </c>
      <c r="E24" s="16">
        <f>COUNTIFS(No_Duplicates[МО], Levels_MO_S321222324[[#This Row],[Муниципалитет]], No_Duplicates[Школьный климат], E$1)</f>
        <v>0</v>
      </c>
      <c r="F24" s="3" cm="1">
        <f t="array" ref="F24">ROW() - ROW(_xlfn.TAKE(Levels_MO_S321222324[], 1)) + 1</f>
        <v>23</v>
      </c>
      <c r="G24" s="1" t="s">
        <v>976</v>
      </c>
      <c r="H24" s="5">
        <f>SUM(Levels_MO_S321222324[[#This Row],[Высокий]:[Ниже базового]])</f>
        <v>38</v>
      </c>
      <c r="I24" s="17">
        <f>Levels_MO_S321222324[[#This Row],[Высокий]] / Levels_MO_S321222324[[#This Row],[Прошли]]</f>
        <v>0.26315789473684209</v>
      </c>
      <c r="J24" s="18">
        <f>Levels_MO_S321222324[[#This Row],[Средний]] / Levels_MO_S321222324[[#This Row],[Прошли]]</f>
        <v>0.31578947368421051</v>
      </c>
      <c r="K24" s="19">
        <f>Levels_MO_S321222324[[#This Row],[Базовый]] / Levels_MO_S321222324[[#This Row],[Прошли]]</f>
        <v>0.42105263157894735</v>
      </c>
      <c r="L24" s="20">
        <f>Levels_MO_S321222324[[#This Row],[Ниже базового]] / Levels_MO_S321222324[[#This Row],[Прошли]]</f>
        <v>0</v>
      </c>
      <c r="M24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3.8421052631578947</v>
      </c>
      <c r="N24" s="21" t="e">
        <f>IF(Levels_MO_S321222324[[#This Row],[Общий уровень МО]] = "высокий", Levels_MO_S321222324[[#This Row],[Общая оценка МО (от 2 до 5)]], NA())</f>
        <v>#N/A</v>
      </c>
      <c r="O24" s="21">
        <f>IF(Levels_MO_S321222324[[#This Row],[Общий уровень МО]] = "средний", Levels_MO_S321222324[[#This Row],[Общая оценка МО (от 2 до 5)]], NA())</f>
        <v>3.8421052631578947</v>
      </c>
      <c r="P24" s="21" t="e">
        <f>IF(Levels_MO_S321222324[[#This Row],[Общий уровень МО]] = "базовый", Levels_MO_S321222324[[#This Row],[Общая оценка МО (от 2 до 5)]], NA())</f>
        <v>#N/A</v>
      </c>
      <c r="Q24" s="21" t="e">
        <f>IF(Levels_MO_S321222324[[#This Row],[Общий уровень МО]] = "ниже базового", Levels_MO_S321222324[[#This Row],[Общая оценка МО (от 2 до 5)]], NA())</f>
        <v>#N/A</v>
      </c>
      <c r="R24" s="69" t="str" cm="1">
        <f t="array" ref="R24">INDEX({"ниже базового","базовый","средний","высокий"}, ROUND(Levels_MO_S321222324[[#This Row],[Общая оценка МО (от 2 до 5)]], 0) - 1)</f>
        <v>средний</v>
      </c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</row>
    <row r="25" spans="1:31" x14ac:dyDescent="0.25">
      <c r="A25" s="3">
        <v>27</v>
      </c>
      <c r="B25" s="13">
        <f>COUNTIFS(No_Duplicates[МО], Levels_MO_S321222324[[#This Row],[Муниципалитет]], No_Duplicates[Школьный климат], B$1)</f>
        <v>4</v>
      </c>
      <c r="C25" s="14">
        <f>COUNTIFS(No_Duplicates[МО], Levels_MO_S321222324[[#This Row],[Муниципалитет]], No_Duplicates[Школьный климат], C$1)</f>
        <v>19</v>
      </c>
      <c r="D25" s="15">
        <f>COUNTIFS(No_Duplicates[МО], Levels_MO_S321222324[[#This Row],[Муниципалитет]], No_Duplicates[Школьный климат], D$1)</f>
        <v>10</v>
      </c>
      <c r="E25" s="16">
        <f>COUNTIFS(No_Duplicates[МО], Levels_MO_S321222324[[#This Row],[Муниципалитет]], No_Duplicates[Школьный климат], E$1)</f>
        <v>0</v>
      </c>
      <c r="F25" s="3" cm="1">
        <f t="array" ref="F25">ROW() - ROW(_xlfn.TAKE(Levels_MO_S321222324[], 1)) + 1</f>
        <v>24</v>
      </c>
      <c r="G25" s="1" t="s">
        <v>578</v>
      </c>
      <c r="H25" s="5">
        <f>SUM(Levels_MO_S321222324[[#This Row],[Высокий]:[Ниже базового]])</f>
        <v>33</v>
      </c>
      <c r="I25" s="17">
        <f>Levels_MO_S321222324[[#This Row],[Высокий]] / Levels_MO_S321222324[[#This Row],[Прошли]]</f>
        <v>0.12121212121212122</v>
      </c>
      <c r="J25" s="18">
        <f>Levels_MO_S321222324[[#This Row],[Средний]] / Levels_MO_S321222324[[#This Row],[Прошли]]</f>
        <v>0.5757575757575758</v>
      </c>
      <c r="K25" s="19">
        <f>Levels_MO_S321222324[[#This Row],[Базовый]] / Levels_MO_S321222324[[#This Row],[Прошли]]</f>
        <v>0.30303030303030304</v>
      </c>
      <c r="L25" s="20">
        <f>Levels_MO_S321222324[[#This Row],[Ниже базового]] / Levels_MO_S321222324[[#This Row],[Прошли]]</f>
        <v>0</v>
      </c>
      <c r="M25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3.8181818181818183</v>
      </c>
      <c r="N25" s="21" t="e">
        <f>IF(Levels_MO_S321222324[[#This Row],[Общий уровень МО]] = "высокий", Levels_MO_S321222324[[#This Row],[Общая оценка МО (от 2 до 5)]], NA())</f>
        <v>#N/A</v>
      </c>
      <c r="O25" s="21">
        <f>IF(Levels_MO_S321222324[[#This Row],[Общий уровень МО]] = "средний", Levels_MO_S321222324[[#This Row],[Общая оценка МО (от 2 до 5)]], NA())</f>
        <v>3.8181818181818183</v>
      </c>
      <c r="P25" s="21" t="e">
        <f>IF(Levels_MO_S321222324[[#This Row],[Общий уровень МО]] = "базовый", Levels_MO_S321222324[[#This Row],[Общая оценка МО (от 2 до 5)]], NA())</f>
        <v>#N/A</v>
      </c>
      <c r="Q25" s="21" t="e">
        <f>IF(Levels_MO_S321222324[[#This Row],[Общий уровень МО]] = "ниже базового", Levels_MO_S321222324[[#This Row],[Общая оценка МО (от 2 до 5)]], NA())</f>
        <v>#N/A</v>
      </c>
      <c r="R25" s="69" t="str" cm="1">
        <f t="array" ref="R25">INDEX({"ниже базового","базовый","средний","высокий"}, ROUND(Levels_MO_S321222324[[#This Row],[Общая оценка МО (от 2 до 5)]], 0) - 1)</f>
        <v>средний</v>
      </c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</row>
    <row r="26" spans="1:31" x14ac:dyDescent="0.25">
      <c r="A26" s="3">
        <v>21</v>
      </c>
      <c r="B26" s="13">
        <f>COUNTIFS(No_Duplicates[МО], Levels_MO_S321222324[[#This Row],[Муниципалитет]], No_Duplicates[Школьный климат], B$1)</f>
        <v>8</v>
      </c>
      <c r="C26" s="14">
        <f>COUNTIFS(No_Duplicates[МО], Levels_MO_S321222324[[#This Row],[Муниципалитет]], No_Duplicates[Школьный климат], C$1)</f>
        <v>6</v>
      </c>
      <c r="D26" s="15">
        <f>COUNTIFS(No_Duplicates[МО], Levels_MO_S321222324[[#This Row],[Муниципалитет]], No_Duplicates[Школьный климат], D$1)</f>
        <v>9</v>
      </c>
      <c r="E26" s="16">
        <f>COUNTIFS(No_Duplicates[МО], Levels_MO_S321222324[[#This Row],[Муниципалитет]], No_Duplicates[Школьный климат], E$1)</f>
        <v>2</v>
      </c>
      <c r="F26" s="3" cm="1">
        <f t="array" ref="F26">ROW() - ROW(_xlfn.TAKE(Levels_MO_S321222324[], 1)) + 1</f>
        <v>25</v>
      </c>
      <c r="G26" s="1" t="s">
        <v>1192</v>
      </c>
      <c r="H26" s="5">
        <f>SUM(Levels_MO_S321222324[[#This Row],[Высокий]:[Ниже базового]])</f>
        <v>25</v>
      </c>
      <c r="I26" s="17">
        <f>Levels_MO_S321222324[[#This Row],[Высокий]] / Levels_MO_S321222324[[#This Row],[Прошли]]</f>
        <v>0.32</v>
      </c>
      <c r="J26" s="18">
        <f>Levels_MO_S321222324[[#This Row],[Средний]] / Levels_MO_S321222324[[#This Row],[Прошли]]</f>
        <v>0.24</v>
      </c>
      <c r="K26" s="19">
        <f>Levels_MO_S321222324[[#This Row],[Базовый]] / Levels_MO_S321222324[[#This Row],[Прошли]]</f>
        <v>0.36</v>
      </c>
      <c r="L26" s="20">
        <f>Levels_MO_S321222324[[#This Row],[Ниже базового]] / Levels_MO_S321222324[[#This Row],[Прошли]]</f>
        <v>0.08</v>
      </c>
      <c r="M26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3.8</v>
      </c>
      <c r="N26" s="21" t="e">
        <f>IF(Levels_MO_S321222324[[#This Row],[Общий уровень МО]] = "высокий", Levels_MO_S321222324[[#This Row],[Общая оценка МО (от 2 до 5)]], NA())</f>
        <v>#N/A</v>
      </c>
      <c r="O26" s="21">
        <f>IF(Levels_MO_S321222324[[#This Row],[Общий уровень МО]] = "средний", Levels_MO_S321222324[[#This Row],[Общая оценка МО (от 2 до 5)]], NA())</f>
        <v>3.8</v>
      </c>
      <c r="P26" s="21" t="e">
        <f>IF(Levels_MO_S321222324[[#This Row],[Общий уровень МО]] = "базовый", Levels_MO_S321222324[[#This Row],[Общая оценка МО (от 2 до 5)]], NA())</f>
        <v>#N/A</v>
      </c>
      <c r="Q26" s="21" t="e">
        <f>IF(Levels_MO_S321222324[[#This Row],[Общий уровень МО]] = "ниже базового", Levels_MO_S321222324[[#This Row],[Общая оценка МО (от 2 до 5)]], NA())</f>
        <v>#N/A</v>
      </c>
      <c r="R26" s="69" t="str" cm="1">
        <f t="array" ref="R26">INDEX({"ниже базового","базовый","средний","высокий"}, ROUND(Levels_MO_S321222324[[#This Row],[Общая оценка МО (от 2 до 5)]], 0) - 1)</f>
        <v>средний</v>
      </c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</row>
    <row r="27" spans="1:31" x14ac:dyDescent="0.25">
      <c r="A27" s="3">
        <v>49</v>
      </c>
      <c r="B27" s="13">
        <f>COUNTIFS(No_Duplicates[МО], Levels_MO_S321222324[[#This Row],[Муниципалитет]], No_Duplicates[Школьный климат], B$1)</f>
        <v>6</v>
      </c>
      <c r="C27" s="14">
        <f>COUNTIFS(No_Duplicates[МО], Levels_MO_S321222324[[#This Row],[Муниципалитет]], No_Duplicates[Школьный климат], C$1)</f>
        <v>33</v>
      </c>
      <c r="D27" s="15">
        <f>COUNTIFS(No_Duplicates[МО], Levels_MO_S321222324[[#This Row],[Муниципалитет]], No_Duplicates[Школьный климат], D$1)</f>
        <v>18</v>
      </c>
      <c r="E27" s="16">
        <f>COUNTIFS(No_Duplicates[МО], Levels_MO_S321222324[[#This Row],[Муниципалитет]], No_Duplicates[Школьный климат], E$1)</f>
        <v>0</v>
      </c>
      <c r="F27" s="3" cm="1">
        <f t="array" ref="F27">ROW() - ROW(_xlfn.TAKE(Levels_MO_S321222324[], 1)) + 1</f>
        <v>26</v>
      </c>
      <c r="G27" s="1" t="s">
        <v>1016</v>
      </c>
      <c r="H27" s="5">
        <f>SUM(Levels_MO_S321222324[[#This Row],[Высокий]:[Ниже базового]])</f>
        <v>57</v>
      </c>
      <c r="I27" s="17">
        <f>Levels_MO_S321222324[[#This Row],[Высокий]] / Levels_MO_S321222324[[#This Row],[Прошли]]</f>
        <v>0.10526315789473684</v>
      </c>
      <c r="J27" s="18">
        <f>Levels_MO_S321222324[[#This Row],[Средний]] / Levels_MO_S321222324[[#This Row],[Прошли]]</f>
        <v>0.57894736842105265</v>
      </c>
      <c r="K27" s="19">
        <f>Levels_MO_S321222324[[#This Row],[Базовый]] / Levels_MO_S321222324[[#This Row],[Прошли]]</f>
        <v>0.31578947368421051</v>
      </c>
      <c r="L27" s="20">
        <f>Levels_MO_S321222324[[#This Row],[Ниже базового]] / Levels_MO_S321222324[[#This Row],[Прошли]]</f>
        <v>0</v>
      </c>
      <c r="M27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3.7894736842105261</v>
      </c>
      <c r="N27" s="21" t="e">
        <f>IF(Levels_MO_S321222324[[#This Row],[Общий уровень МО]] = "высокий", Levels_MO_S321222324[[#This Row],[Общая оценка МО (от 2 до 5)]], NA())</f>
        <v>#N/A</v>
      </c>
      <c r="O27" s="21">
        <f>IF(Levels_MO_S321222324[[#This Row],[Общий уровень МО]] = "средний", Levels_MO_S321222324[[#This Row],[Общая оценка МО (от 2 до 5)]], NA())</f>
        <v>3.7894736842105261</v>
      </c>
      <c r="P27" s="21" t="e">
        <f>IF(Levels_MO_S321222324[[#This Row],[Общий уровень МО]] = "базовый", Levels_MO_S321222324[[#This Row],[Общая оценка МО (от 2 до 5)]], NA())</f>
        <v>#N/A</v>
      </c>
      <c r="Q27" s="21" t="e">
        <f>IF(Levels_MO_S321222324[[#This Row],[Общий уровень МО]] = "ниже базового", Levels_MO_S321222324[[#This Row],[Общая оценка МО (от 2 до 5)]], NA())</f>
        <v>#N/A</v>
      </c>
      <c r="R27" s="69" t="str" cm="1">
        <f t="array" ref="R27">INDEX({"ниже базового","базовый","средний","высокий"}, ROUND(Levels_MO_S321222324[[#This Row],[Общая оценка МО (от 2 до 5)]], 0) - 1)</f>
        <v>средний</v>
      </c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</row>
    <row r="28" spans="1:31" x14ac:dyDescent="0.25">
      <c r="A28" s="3">
        <v>43</v>
      </c>
      <c r="B28" s="13">
        <f>COUNTIFS(No_Duplicates[МО], Levels_MO_S321222324[[#This Row],[Муниципалитет]], No_Duplicates[Школьный климат], B$1)</f>
        <v>13</v>
      </c>
      <c r="C28" s="14">
        <f>COUNTIFS(No_Duplicates[МО], Levels_MO_S321222324[[#This Row],[Муниципалитет]], No_Duplicates[Школьный климат], C$1)</f>
        <v>35</v>
      </c>
      <c r="D28" s="15">
        <f>COUNTIFS(No_Duplicates[МО], Levels_MO_S321222324[[#This Row],[Муниципалитет]], No_Duplicates[Школьный климат], D$1)</f>
        <v>28</v>
      </c>
      <c r="E28" s="16">
        <f>COUNTIFS(No_Duplicates[МО], Levels_MO_S321222324[[#This Row],[Муниципалитет]], No_Duplicates[Школьный климат], E$1)</f>
        <v>1</v>
      </c>
      <c r="F28" s="3" cm="1">
        <f t="array" ref="F28">ROW() - ROW(_xlfn.TAKE(Levels_MO_S321222324[], 1)) + 1</f>
        <v>27</v>
      </c>
      <c r="G28" s="1" t="s">
        <v>1258</v>
      </c>
      <c r="H28" s="5">
        <f>SUM(Levels_MO_S321222324[[#This Row],[Высокий]:[Ниже базового]])</f>
        <v>77</v>
      </c>
      <c r="I28" s="17">
        <f>Levels_MO_S321222324[[#This Row],[Высокий]] / Levels_MO_S321222324[[#This Row],[Прошли]]</f>
        <v>0.16883116883116883</v>
      </c>
      <c r="J28" s="18">
        <f>Levels_MO_S321222324[[#This Row],[Средний]] / Levels_MO_S321222324[[#This Row],[Прошли]]</f>
        <v>0.45454545454545453</v>
      </c>
      <c r="K28" s="19">
        <f>Levels_MO_S321222324[[#This Row],[Базовый]] / Levels_MO_S321222324[[#This Row],[Прошли]]</f>
        <v>0.36363636363636365</v>
      </c>
      <c r="L28" s="20">
        <f>Levels_MO_S321222324[[#This Row],[Ниже базового]] / Levels_MO_S321222324[[#This Row],[Прошли]]</f>
        <v>1.2987012987012988E-2</v>
      </c>
      <c r="M28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3.779220779220779</v>
      </c>
      <c r="N28" s="21" t="e">
        <f>IF(Levels_MO_S321222324[[#This Row],[Общий уровень МО]] = "высокий", Levels_MO_S321222324[[#This Row],[Общая оценка МО (от 2 до 5)]], NA())</f>
        <v>#N/A</v>
      </c>
      <c r="O28" s="21">
        <f>IF(Levels_MO_S321222324[[#This Row],[Общий уровень МО]] = "средний", Levels_MO_S321222324[[#This Row],[Общая оценка МО (от 2 до 5)]], NA())</f>
        <v>3.779220779220779</v>
      </c>
      <c r="P28" s="21" t="e">
        <f>IF(Levels_MO_S321222324[[#This Row],[Общий уровень МО]] = "базовый", Levels_MO_S321222324[[#This Row],[Общая оценка МО (от 2 до 5)]], NA())</f>
        <v>#N/A</v>
      </c>
      <c r="Q28" s="21" t="e">
        <f>IF(Levels_MO_S321222324[[#This Row],[Общий уровень МО]] = "ниже базового", Levels_MO_S321222324[[#This Row],[Общая оценка МО (от 2 до 5)]], NA())</f>
        <v>#N/A</v>
      </c>
      <c r="R28" s="69" t="str" cm="1">
        <f t="array" ref="R28">INDEX({"ниже базового","базовый","средний","высокий"}, ROUND(Levels_MO_S321222324[[#This Row],[Общая оценка МО (от 2 до 5)]], 0) - 1)</f>
        <v>средний</v>
      </c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</row>
    <row r="29" spans="1:31" x14ac:dyDescent="0.25">
      <c r="A29" s="3">
        <v>50</v>
      </c>
      <c r="B29" s="13">
        <f>COUNTIFS(No_Duplicates[МО], Levels_MO_S321222324[[#This Row],[Муниципалитет]], No_Duplicates[Школьный климат], B$1)</f>
        <v>1</v>
      </c>
      <c r="C29" s="14">
        <f>COUNTIFS(No_Duplicates[МО], Levels_MO_S321222324[[#This Row],[Муниципалитет]], No_Duplicates[Школьный климат], C$1)</f>
        <v>2</v>
      </c>
      <c r="D29" s="15">
        <f>COUNTIFS(No_Duplicates[МО], Levels_MO_S321222324[[#This Row],[Муниципалитет]], No_Duplicates[Школьный климат], D$1)</f>
        <v>0</v>
      </c>
      <c r="E29" s="16">
        <f>COUNTIFS(No_Duplicates[МО], Levels_MO_S321222324[[#This Row],[Муниципалитет]], No_Duplicates[Школьный климат], E$1)</f>
        <v>1</v>
      </c>
      <c r="F29" s="3" cm="1">
        <f t="array" ref="F29">ROW() - ROW(_xlfn.TAKE(Levels_MO_S321222324[], 1)) + 1</f>
        <v>28</v>
      </c>
      <c r="G29" s="1" t="s">
        <v>397</v>
      </c>
      <c r="H29" s="5">
        <f>SUM(Levels_MO_S321222324[[#This Row],[Высокий]:[Ниже базового]])</f>
        <v>4</v>
      </c>
      <c r="I29" s="17">
        <f>Levels_MO_S321222324[[#This Row],[Высокий]] / Levels_MO_S321222324[[#This Row],[Прошли]]</f>
        <v>0.25</v>
      </c>
      <c r="J29" s="18">
        <f>Levels_MO_S321222324[[#This Row],[Средний]] / Levels_MO_S321222324[[#This Row],[Прошли]]</f>
        <v>0.5</v>
      </c>
      <c r="K29" s="19">
        <f>Levels_MO_S321222324[[#This Row],[Базовый]] / Levels_MO_S321222324[[#This Row],[Прошли]]</f>
        <v>0</v>
      </c>
      <c r="L29" s="20">
        <f>Levels_MO_S321222324[[#This Row],[Ниже базового]] / Levels_MO_S321222324[[#This Row],[Прошли]]</f>
        <v>0.25</v>
      </c>
      <c r="M29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3.75</v>
      </c>
      <c r="N29" s="21" t="e">
        <f>IF(Levels_MO_S321222324[[#This Row],[Общий уровень МО]] = "высокий", Levels_MO_S321222324[[#This Row],[Общая оценка МО (от 2 до 5)]], NA())</f>
        <v>#N/A</v>
      </c>
      <c r="O29" s="21">
        <f>IF(Levels_MO_S321222324[[#This Row],[Общий уровень МО]] = "средний", Levels_MO_S321222324[[#This Row],[Общая оценка МО (от 2 до 5)]], NA())</f>
        <v>3.75</v>
      </c>
      <c r="P29" s="21" t="e">
        <f>IF(Levels_MO_S321222324[[#This Row],[Общий уровень МО]] = "базовый", Levels_MO_S321222324[[#This Row],[Общая оценка МО (от 2 до 5)]], NA())</f>
        <v>#N/A</v>
      </c>
      <c r="Q29" s="21" t="e">
        <f>IF(Levels_MO_S321222324[[#This Row],[Общий уровень МО]] = "ниже базового", Levels_MO_S321222324[[#This Row],[Общая оценка МО (от 2 до 5)]], NA())</f>
        <v>#N/A</v>
      </c>
      <c r="R29" s="69" t="str" cm="1">
        <f t="array" ref="R29">INDEX({"ниже базового","базовый","средний","высокий"}, ROUND(Levels_MO_S321222324[[#This Row],[Общая оценка МО (от 2 до 5)]], 0) - 1)</f>
        <v>средний</v>
      </c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</row>
    <row r="30" spans="1:31" x14ac:dyDescent="0.25">
      <c r="A30" s="3">
        <v>2</v>
      </c>
      <c r="B30" s="13">
        <f>COUNTIFS(No_Duplicates[МО], Levels_MO_S321222324[[#This Row],[Муниципалитет]], No_Duplicates[Школьный климат], B$1)</f>
        <v>1</v>
      </c>
      <c r="C30" s="14">
        <f>COUNTIFS(No_Duplicates[МО], Levels_MO_S321222324[[#This Row],[Муниципалитет]], No_Duplicates[Школьный климат], C$1)</f>
        <v>4</v>
      </c>
      <c r="D30" s="15">
        <f>COUNTIFS(No_Duplicates[МО], Levels_MO_S321222324[[#This Row],[Муниципалитет]], No_Duplicates[Школьный климат], D$1)</f>
        <v>3</v>
      </c>
      <c r="E30" s="16">
        <f>COUNTIFS(No_Duplicates[МО], Levels_MO_S321222324[[#This Row],[Муниципалитет]], No_Duplicates[Школьный климат], E$1)</f>
        <v>0</v>
      </c>
      <c r="F30" s="3" cm="1">
        <f t="array" ref="F30">ROW() - ROW(_xlfn.TAKE(Levels_MO_S321222324[], 1)) + 1</f>
        <v>29</v>
      </c>
      <c r="G30" s="1" t="s">
        <v>745</v>
      </c>
      <c r="H30" s="5">
        <f>SUM(Levels_MO_S321222324[[#This Row],[Высокий]:[Ниже базового]])</f>
        <v>8</v>
      </c>
      <c r="I30" s="17">
        <f>Levels_MO_S321222324[[#This Row],[Высокий]] / Levels_MO_S321222324[[#This Row],[Прошли]]</f>
        <v>0.125</v>
      </c>
      <c r="J30" s="18">
        <f>Levels_MO_S321222324[[#This Row],[Средний]] / Levels_MO_S321222324[[#This Row],[Прошли]]</f>
        <v>0.5</v>
      </c>
      <c r="K30" s="19">
        <f>Levels_MO_S321222324[[#This Row],[Базовый]] / Levels_MO_S321222324[[#This Row],[Прошли]]</f>
        <v>0.375</v>
      </c>
      <c r="L30" s="20">
        <f>Levels_MO_S321222324[[#This Row],[Ниже базового]] / Levels_MO_S321222324[[#This Row],[Прошли]]</f>
        <v>0</v>
      </c>
      <c r="M30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3.75</v>
      </c>
      <c r="N30" s="21" t="e">
        <f>IF(Levels_MO_S321222324[[#This Row],[Общий уровень МО]] = "высокий", Levels_MO_S321222324[[#This Row],[Общая оценка МО (от 2 до 5)]], NA())</f>
        <v>#N/A</v>
      </c>
      <c r="O30" s="21">
        <f>IF(Levels_MO_S321222324[[#This Row],[Общий уровень МО]] = "средний", Levels_MO_S321222324[[#This Row],[Общая оценка МО (от 2 до 5)]], NA())</f>
        <v>3.75</v>
      </c>
      <c r="P30" s="21" t="e">
        <f>IF(Levels_MO_S321222324[[#This Row],[Общий уровень МО]] = "базовый", Levels_MO_S321222324[[#This Row],[Общая оценка МО (от 2 до 5)]], NA())</f>
        <v>#N/A</v>
      </c>
      <c r="Q30" s="21" t="e">
        <f>IF(Levels_MO_S321222324[[#This Row],[Общий уровень МО]] = "ниже базового", Levels_MO_S321222324[[#This Row],[Общая оценка МО (от 2 до 5)]], NA())</f>
        <v>#N/A</v>
      </c>
      <c r="R30" s="69" t="str" cm="1">
        <f t="array" ref="R30">INDEX({"ниже базового","базовый","средний","высокий"}, ROUND(Levels_MO_S321222324[[#This Row],[Общая оценка МО (от 2 до 5)]], 0) - 1)</f>
        <v>средний</v>
      </c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</row>
    <row r="31" spans="1:31" x14ac:dyDescent="0.25">
      <c r="A31" s="3">
        <v>36</v>
      </c>
      <c r="B31" s="13">
        <f>COUNTIFS(No_Duplicates[МО], Levels_MO_S321222324[[#This Row],[Муниципалитет]], No_Duplicates[Школьный климат], B$1)</f>
        <v>2</v>
      </c>
      <c r="C31" s="14">
        <f>COUNTIFS(No_Duplicates[МО], Levels_MO_S321222324[[#This Row],[Муниципалитет]], No_Duplicates[Школьный климат], C$1)</f>
        <v>13</v>
      </c>
      <c r="D31" s="15">
        <f>COUNTIFS(No_Duplicates[МО], Levels_MO_S321222324[[#This Row],[Муниципалитет]], No_Duplicates[Школьный климат], D$1)</f>
        <v>8</v>
      </c>
      <c r="E31" s="16">
        <f>COUNTIFS(No_Duplicates[МО], Levels_MO_S321222324[[#This Row],[Муниципалитет]], No_Duplicates[Школьный климат], E$1)</f>
        <v>0</v>
      </c>
      <c r="F31" s="3" cm="1">
        <f t="array" ref="F31">ROW() - ROW(_xlfn.TAKE(Levels_MO_S321222324[], 1)) + 1</f>
        <v>30</v>
      </c>
      <c r="G31" s="1" t="s">
        <v>868</v>
      </c>
      <c r="H31" s="5">
        <f>SUM(Levels_MO_S321222324[[#This Row],[Высокий]:[Ниже базового]])</f>
        <v>23</v>
      </c>
      <c r="I31" s="17">
        <f>Levels_MO_S321222324[[#This Row],[Высокий]] / Levels_MO_S321222324[[#This Row],[Прошли]]</f>
        <v>8.6956521739130432E-2</v>
      </c>
      <c r="J31" s="18">
        <f>Levels_MO_S321222324[[#This Row],[Средний]] / Levels_MO_S321222324[[#This Row],[Прошли]]</f>
        <v>0.56521739130434778</v>
      </c>
      <c r="K31" s="19">
        <f>Levels_MO_S321222324[[#This Row],[Базовый]] / Levels_MO_S321222324[[#This Row],[Прошли]]</f>
        <v>0.34782608695652173</v>
      </c>
      <c r="L31" s="20">
        <f>Levels_MO_S321222324[[#This Row],[Ниже базового]] / Levels_MO_S321222324[[#This Row],[Прошли]]</f>
        <v>0</v>
      </c>
      <c r="M31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3.7391304347826089</v>
      </c>
      <c r="N31" s="21" t="e">
        <f>IF(Levels_MO_S321222324[[#This Row],[Общий уровень МО]] = "высокий", Levels_MO_S321222324[[#This Row],[Общая оценка МО (от 2 до 5)]], NA())</f>
        <v>#N/A</v>
      </c>
      <c r="O31" s="21">
        <f>IF(Levels_MO_S321222324[[#This Row],[Общий уровень МО]] = "средний", Levels_MO_S321222324[[#This Row],[Общая оценка МО (от 2 до 5)]], NA())</f>
        <v>3.7391304347826089</v>
      </c>
      <c r="P31" s="21" t="e">
        <f>IF(Levels_MO_S321222324[[#This Row],[Общий уровень МО]] = "базовый", Levels_MO_S321222324[[#This Row],[Общая оценка МО (от 2 до 5)]], NA())</f>
        <v>#N/A</v>
      </c>
      <c r="Q31" s="21" t="e">
        <f>IF(Levels_MO_S321222324[[#This Row],[Общий уровень МО]] = "ниже базового", Levels_MO_S321222324[[#This Row],[Общая оценка МО (от 2 до 5)]], NA())</f>
        <v>#N/A</v>
      </c>
      <c r="R31" s="69" t="str" cm="1">
        <f t="array" ref="R31">INDEX({"ниже базового","базовый","средний","высокий"}, ROUND(Levels_MO_S321222324[[#This Row],[Общая оценка МО (от 2 до 5)]], 0) - 1)</f>
        <v>средний</v>
      </c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</row>
    <row r="32" spans="1:31" x14ac:dyDescent="0.25">
      <c r="A32" s="3">
        <v>51</v>
      </c>
      <c r="B32" s="13">
        <f>COUNTIFS(No_Duplicates[МО], Levels_MO_S321222324[[#This Row],[Муниципалитет]], No_Duplicates[Школьный климат], B$1)</f>
        <v>4</v>
      </c>
      <c r="C32" s="14">
        <f>COUNTIFS(No_Duplicates[МО], Levels_MO_S321222324[[#This Row],[Муниципалитет]], No_Duplicates[Школьный климат], C$1)</f>
        <v>3</v>
      </c>
      <c r="D32" s="15">
        <f>COUNTIFS(No_Duplicates[МО], Levels_MO_S321222324[[#This Row],[Муниципалитет]], No_Duplicates[Школьный климат], D$1)</f>
        <v>8</v>
      </c>
      <c r="E32" s="16">
        <f>COUNTIFS(No_Duplicates[МО], Levels_MO_S321222324[[#This Row],[Муниципалитет]], No_Duplicates[Школьный климат], E$1)</f>
        <v>0</v>
      </c>
      <c r="F32" s="3" cm="1">
        <f t="array" ref="F32">ROW() - ROW(_xlfn.TAKE(Levels_MO_S321222324[], 1)) + 1</f>
        <v>31</v>
      </c>
      <c r="G32" s="1" t="s">
        <v>779</v>
      </c>
      <c r="H32" s="5">
        <f>SUM(Levels_MO_S321222324[[#This Row],[Высокий]:[Ниже базового]])</f>
        <v>15</v>
      </c>
      <c r="I32" s="17">
        <f>Levels_MO_S321222324[[#This Row],[Высокий]] / Levels_MO_S321222324[[#This Row],[Прошли]]</f>
        <v>0.26666666666666666</v>
      </c>
      <c r="J32" s="18">
        <f>Levels_MO_S321222324[[#This Row],[Средний]] / Levels_MO_S321222324[[#This Row],[Прошли]]</f>
        <v>0.2</v>
      </c>
      <c r="K32" s="19">
        <f>Levels_MO_S321222324[[#This Row],[Базовый]] / Levels_MO_S321222324[[#This Row],[Прошли]]</f>
        <v>0.53333333333333333</v>
      </c>
      <c r="L32" s="20">
        <f>Levels_MO_S321222324[[#This Row],[Ниже базового]] / Levels_MO_S321222324[[#This Row],[Прошли]]</f>
        <v>0</v>
      </c>
      <c r="M32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3.7333333333333334</v>
      </c>
      <c r="N32" s="21" t="e">
        <f>IF(Levels_MO_S321222324[[#This Row],[Общий уровень МО]] = "высокий", Levels_MO_S321222324[[#This Row],[Общая оценка МО (от 2 до 5)]], NA())</f>
        <v>#N/A</v>
      </c>
      <c r="O32" s="21">
        <f>IF(Levels_MO_S321222324[[#This Row],[Общий уровень МО]] = "средний", Levels_MO_S321222324[[#This Row],[Общая оценка МО (от 2 до 5)]], NA())</f>
        <v>3.7333333333333334</v>
      </c>
      <c r="P32" s="21" t="e">
        <f>IF(Levels_MO_S321222324[[#This Row],[Общий уровень МО]] = "базовый", Levels_MO_S321222324[[#This Row],[Общая оценка МО (от 2 до 5)]], NA())</f>
        <v>#N/A</v>
      </c>
      <c r="Q32" s="21" t="e">
        <f>IF(Levels_MO_S321222324[[#This Row],[Общий уровень МО]] = "ниже базового", Levels_MO_S321222324[[#This Row],[Общая оценка МО (от 2 до 5)]], NA())</f>
        <v>#N/A</v>
      </c>
      <c r="R32" s="69" t="str" cm="1">
        <f t="array" ref="R32">INDEX({"ниже базового","базовый","средний","высокий"}, ROUND(Levels_MO_S321222324[[#This Row],[Общая оценка МО (от 2 до 5)]], 0) - 1)</f>
        <v>средний</v>
      </c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</row>
    <row r="33" spans="1:31" x14ac:dyDescent="0.25">
      <c r="A33" s="3">
        <v>16</v>
      </c>
      <c r="B33" s="13">
        <f>COUNTIFS(No_Duplicates[МО], Levels_MO_S321222324[[#This Row],[Муниципалитет]], No_Duplicates[Школьный климат], B$1)</f>
        <v>1</v>
      </c>
      <c r="C33" s="14">
        <f>COUNTIFS(No_Duplicates[МО], Levels_MO_S321222324[[#This Row],[Муниципалитет]], No_Duplicates[Школьный климат], C$1)</f>
        <v>10</v>
      </c>
      <c r="D33" s="15">
        <f>COUNTIFS(No_Duplicates[МО], Levels_MO_S321222324[[#This Row],[Муниципалитет]], No_Duplicates[Школьный климат], D$1)</f>
        <v>7</v>
      </c>
      <c r="E33" s="16">
        <f>COUNTIFS(No_Duplicates[МО], Levels_MO_S321222324[[#This Row],[Муниципалитет]], No_Duplicates[Школьный климат], E$1)</f>
        <v>0</v>
      </c>
      <c r="F33" s="3" cm="1">
        <f t="array" ref="F33">ROW() - ROW(_xlfn.TAKE(Levels_MO_S321222324[], 1)) + 1</f>
        <v>32</v>
      </c>
      <c r="G33" s="1" t="s">
        <v>1074</v>
      </c>
      <c r="H33" s="5">
        <f>SUM(Levels_MO_S321222324[[#This Row],[Высокий]:[Ниже базового]])</f>
        <v>18</v>
      </c>
      <c r="I33" s="17">
        <f>Levels_MO_S321222324[[#This Row],[Высокий]] / Levels_MO_S321222324[[#This Row],[Прошли]]</f>
        <v>5.5555555555555552E-2</v>
      </c>
      <c r="J33" s="18">
        <f>Levels_MO_S321222324[[#This Row],[Средний]] / Levels_MO_S321222324[[#This Row],[Прошли]]</f>
        <v>0.55555555555555558</v>
      </c>
      <c r="K33" s="19">
        <f>Levels_MO_S321222324[[#This Row],[Базовый]] / Levels_MO_S321222324[[#This Row],[Прошли]]</f>
        <v>0.3888888888888889</v>
      </c>
      <c r="L33" s="20">
        <f>Levels_MO_S321222324[[#This Row],[Ниже базового]] / Levels_MO_S321222324[[#This Row],[Прошли]]</f>
        <v>0</v>
      </c>
      <c r="M33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3.6666666666666665</v>
      </c>
      <c r="N33" s="21" t="e">
        <f>IF(Levels_MO_S321222324[[#This Row],[Общий уровень МО]] = "высокий", Levels_MO_S321222324[[#This Row],[Общая оценка МО (от 2 до 5)]], NA())</f>
        <v>#N/A</v>
      </c>
      <c r="O33" s="21">
        <f>IF(Levels_MO_S321222324[[#This Row],[Общий уровень МО]] = "средний", Levels_MO_S321222324[[#This Row],[Общая оценка МО (от 2 до 5)]], NA())</f>
        <v>3.6666666666666665</v>
      </c>
      <c r="P33" s="21" t="e">
        <f>IF(Levels_MO_S321222324[[#This Row],[Общий уровень МО]] = "базовый", Levels_MO_S321222324[[#This Row],[Общая оценка МО (от 2 до 5)]], NA())</f>
        <v>#N/A</v>
      </c>
      <c r="Q33" s="21" t="e">
        <f>IF(Levels_MO_S321222324[[#This Row],[Общий уровень МО]] = "ниже базового", Levels_MO_S321222324[[#This Row],[Общая оценка МО (от 2 до 5)]], NA())</f>
        <v>#N/A</v>
      </c>
      <c r="R33" s="69" t="str" cm="1">
        <f t="array" ref="R33">INDEX({"ниже базового","базовый","средний","высокий"}, ROUND(Levels_MO_S321222324[[#This Row],[Общая оценка МО (от 2 до 5)]], 0) - 1)</f>
        <v>средний</v>
      </c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</row>
    <row r="34" spans="1:31" x14ac:dyDescent="0.25">
      <c r="A34" s="3">
        <v>7</v>
      </c>
      <c r="B34" s="13">
        <f>COUNTIFS(No_Duplicates[МО], Levels_MO_S321222324[[#This Row],[Муниципалитет]], No_Duplicates[Школьный климат], B$1)</f>
        <v>6</v>
      </c>
      <c r="C34" s="14">
        <f>COUNTIFS(No_Duplicates[МО], Levels_MO_S321222324[[#This Row],[Муниципалитет]], No_Duplicates[Школьный климат], C$1)</f>
        <v>18</v>
      </c>
      <c r="D34" s="15">
        <f>COUNTIFS(No_Duplicates[МО], Levels_MO_S321222324[[#This Row],[Муниципалитет]], No_Duplicates[Школьный климат], D$1)</f>
        <v>21</v>
      </c>
      <c r="E34" s="16">
        <f>COUNTIFS(No_Duplicates[МО], Levels_MO_S321222324[[#This Row],[Муниципалитет]], No_Duplicates[Школьный климат], E$1)</f>
        <v>0</v>
      </c>
      <c r="F34" s="3" cm="1">
        <f t="array" ref="F34">ROW() - ROW(_xlfn.TAKE(Levels_MO_S321222324[], 1)) + 1</f>
        <v>33</v>
      </c>
      <c r="G34" s="1" t="s">
        <v>505</v>
      </c>
      <c r="H34" s="5">
        <f>SUM(Levels_MO_S321222324[[#This Row],[Высокий]:[Ниже базового]])</f>
        <v>45</v>
      </c>
      <c r="I34" s="17">
        <f>Levels_MO_S321222324[[#This Row],[Высокий]] / Levels_MO_S321222324[[#This Row],[Прошли]]</f>
        <v>0.13333333333333333</v>
      </c>
      <c r="J34" s="18">
        <f>Levels_MO_S321222324[[#This Row],[Средний]] / Levels_MO_S321222324[[#This Row],[Прошли]]</f>
        <v>0.4</v>
      </c>
      <c r="K34" s="19">
        <f>Levels_MO_S321222324[[#This Row],[Базовый]] / Levels_MO_S321222324[[#This Row],[Прошли]]</f>
        <v>0.46666666666666667</v>
      </c>
      <c r="L34" s="20">
        <f>Levels_MO_S321222324[[#This Row],[Ниже базового]] / Levels_MO_S321222324[[#This Row],[Прошли]]</f>
        <v>0</v>
      </c>
      <c r="M34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3.6666666666666665</v>
      </c>
      <c r="N34" s="21" t="e">
        <f>IF(Levels_MO_S321222324[[#This Row],[Общий уровень МО]] = "высокий", Levels_MO_S321222324[[#This Row],[Общая оценка МО (от 2 до 5)]], NA())</f>
        <v>#N/A</v>
      </c>
      <c r="O34" s="21">
        <f>IF(Levels_MO_S321222324[[#This Row],[Общий уровень МО]] = "средний", Levels_MO_S321222324[[#This Row],[Общая оценка МО (от 2 до 5)]], NA())</f>
        <v>3.6666666666666665</v>
      </c>
      <c r="P34" s="21" t="e">
        <f>IF(Levels_MO_S321222324[[#This Row],[Общий уровень МО]] = "базовый", Levels_MO_S321222324[[#This Row],[Общая оценка МО (от 2 до 5)]], NA())</f>
        <v>#N/A</v>
      </c>
      <c r="Q34" s="21" t="e">
        <f>IF(Levels_MO_S321222324[[#This Row],[Общий уровень МО]] = "ниже базового", Levels_MO_S321222324[[#This Row],[Общая оценка МО (от 2 до 5)]], NA())</f>
        <v>#N/A</v>
      </c>
      <c r="R34" s="69" t="str" cm="1">
        <f t="array" ref="R34">INDEX({"ниже базового","базовый","средний","высокий"}, ROUND(Levels_MO_S321222324[[#This Row],[Общая оценка МО (от 2 до 5)]], 0) - 1)</f>
        <v>средний</v>
      </c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</row>
    <row r="35" spans="1:31" x14ac:dyDescent="0.25">
      <c r="A35" s="3">
        <v>41</v>
      </c>
      <c r="B35" s="13">
        <f>COUNTIFS(No_Duplicates[МО], Levels_MO_S321222324[[#This Row],[Муниципалитет]], No_Duplicates[Школьный климат], B$1)</f>
        <v>1</v>
      </c>
      <c r="C35" s="14">
        <f>COUNTIFS(No_Duplicates[МО], Levels_MO_S321222324[[#This Row],[Муниципалитет]], No_Duplicates[Школьный климат], C$1)</f>
        <v>9</v>
      </c>
      <c r="D35" s="15">
        <f>COUNTIFS(No_Duplicates[МО], Levels_MO_S321222324[[#This Row],[Муниципалитет]], No_Duplicates[Школьный климат], D$1)</f>
        <v>4</v>
      </c>
      <c r="E35" s="16">
        <f>COUNTIFS(No_Duplicates[МО], Levels_MO_S321222324[[#This Row],[Муниципалитет]], No_Duplicates[Школьный климат], E$1)</f>
        <v>1</v>
      </c>
      <c r="F35" s="3" cm="1">
        <f t="array" ref="F35">ROW() - ROW(_xlfn.TAKE(Levels_MO_S321222324[], 1)) + 1</f>
        <v>34</v>
      </c>
      <c r="G35" s="1" t="s">
        <v>1120</v>
      </c>
      <c r="H35" s="5">
        <f>SUM(Levels_MO_S321222324[[#This Row],[Высокий]:[Ниже базового]])</f>
        <v>15</v>
      </c>
      <c r="I35" s="17">
        <f>Levels_MO_S321222324[[#This Row],[Высокий]] / Levels_MO_S321222324[[#This Row],[Прошли]]</f>
        <v>6.6666666666666666E-2</v>
      </c>
      <c r="J35" s="18">
        <f>Levels_MO_S321222324[[#This Row],[Средний]] / Levels_MO_S321222324[[#This Row],[Прошли]]</f>
        <v>0.6</v>
      </c>
      <c r="K35" s="19">
        <f>Levels_MO_S321222324[[#This Row],[Базовый]] / Levels_MO_S321222324[[#This Row],[Прошли]]</f>
        <v>0.26666666666666666</v>
      </c>
      <c r="L35" s="20">
        <f>Levels_MO_S321222324[[#This Row],[Ниже базового]] / Levels_MO_S321222324[[#This Row],[Прошли]]</f>
        <v>6.6666666666666666E-2</v>
      </c>
      <c r="M35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3.6666666666666665</v>
      </c>
      <c r="N35" s="21" t="e">
        <f>IF(Levels_MO_S321222324[[#This Row],[Общий уровень МО]] = "высокий", Levels_MO_S321222324[[#This Row],[Общая оценка МО (от 2 до 5)]], NA())</f>
        <v>#N/A</v>
      </c>
      <c r="O35" s="21">
        <f>IF(Levels_MO_S321222324[[#This Row],[Общий уровень МО]] = "средний", Levels_MO_S321222324[[#This Row],[Общая оценка МО (от 2 до 5)]], NA())</f>
        <v>3.6666666666666665</v>
      </c>
      <c r="P35" s="21" t="e">
        <f>IF(Levels_MO_S321222324[[#This Row],[Общий уровень МО]] = "базовый", Levels_MO_S321222324[[#This Row],[Общая оценка МО (от 2 до 5)]], NA())</f>
        <v>#N/A</v>
      </c>
      <c r="Q35" s="21" t="e">
        <f>IF(Levels_MO_S321222324[[#This Row],[Общий уровень МО]] = "ниже базового", Levels_MO_S321222324[[#This Row],[Общая оценка МО (от 2 до 5)]], NA())</f>
        <v>#N/A</v>
      </c>
      <c r="R35" s="69" t="str" cm="1">
        <f t="array" ref="R35">INDEX({"ниже базового","базовый","средний","высокий"}, ROUND(Levels_MO_S321222324[[#This Row],[Общая оценка МО (от 2 до 5)]], 0) - 1)</f>
        <v>средний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</row>
    <row r="36" spans="1:31" x14ac:dyDescent="0.25">
      <c r="A36" s="3">
        <v>17</v>
      </c>
      <c r="B36" s="13">
        <f>COUNTIFS(No_Duplicates[МО], Levels_MO_S321222324[[#This Row],[Муниципалитет]], No_Duplicates[Школьный климат], B$1)</f>
        <v>7</v>
      </c>
      <c r="C36" s="14">
        <f>COUNTIFS(No_Duplicates[МО], Levels_MO_S321222324[[#This Row],[Муниципалитет]], No_Duplicates[Школьный климат], C$1)</f>
        <v>13</v>
      </c>
      <c r="D36" s="15">
        <f>COUNTIFS(No_Duplicates[МО], Levels_MO_S321222324[[#This Row],[Муниципалитет]], No_Duplicates[Школьный климат], D$1)</f>
        <v>18</v>
      </c>
      <c r="E36" s="16">
        <f>COUNTIFS(No_Duplicates[МО], Levels_MO_S321222324[[#This Row],[Муниципалитет]], No_Duplicates[Школьный климат], E$1)</f>
        <v>1</v>
      </c>
      <c r="F36" s="3" cm="1">
        <f t="array" ref="F36">ROW() - ROW(_xlfn.TAKE(Levels_MO_S321222324[], 1)) + 1</f>
        <v>35</v>
      </c>
      <c r="G36" s="1" t="s">
        <v>795</v>
      </c>
      <c r="H36" s="5">
        <f>SUM(Levels_MO_S321222324[[#This Row],[Высокий]:[Ниже базового]])</f>
        <v>39</v>
      </c>
      <c r="I36" s="17">
        <f>Levels_MO_S321222324[[#This Row],[Высокий]] / Levels_MO_S321222324[[#This Row],[Прошли]]</f>
        <v>0.17948717948717949</v>
      </c>
      <c r="J36" s="18">
        <f>Levels_MO_S321222324[[#This Row],[Средний]] / Levels_MO_S321222324[[#This Row],[Прошли]]</f>
        <v>0.33333333333333331</v>
      </c>
      <c r="K36" s="19">
        <f>Levels_MO_S321222324[[#This Row],[Базовый]] / Levels_MO_S321222324[[#This Row],[Прошли]]</f>
        <v>0.46153846153846156</v>
      </c>
      <c r="L36" s="20">
        <f>Levels_MO_S321222324[[#This Row],[Ниже базового]] / Levels_MO_S321222324[[#This Row],[Прошли]]</f>
        <v>2.564102564102564E-2</v>
      </c>
      <c r="M36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3.6666666666666665</v>
      </c>
      <c r="N36" s="21" t="e">
        <f>IF(Levels_MO_S321222324[[#This Row],[Общий уровень МО]] = "высокий", Levels_MO_S321222324[[#This Row],[Общая оценка МО (от 2 до 5)]], NA())</f>
        <v>#N/A</v>
      </c>
      <c r="O36" s="21">
        <f>IF(Levels_MO_S321222324[[#This Row],[Общий уровень МО]] = "средний", Levels_MO_S321222324[[#This Row],[Общая оценка МО (от 2 до 5)]], NA())</f>
        <v>3.6666666666666665</v>
      </c>
      <c r="P36" s="21" t="e">
        <f>IF(Levels_MO_S321222324[[#This Row],[Общий уровень МО]] = "базовый", Levels_MO_S321222324[[#This Row],[Общая оценка МО (от 2 до 5)]], NA())</f>
        <v>#N/A</v>
      </c>
      <c r="Q36" s="21" t="e">
        <f>IF(Levels_MO_S321222324[[#This Row],[Общий уровень МО]] = "ниже базового", Levels_MO_S321222324[[#This Row],[Общая оценка МО (от 2 до 5)]], NA())</f>
        <v>#N/A</v>
      </c>
      <c r="R36" s="69" t="str" cm="1">
        <f t="array" ref="R36">INDEX({"ниже базового","базовый","средний","высокий"}, ROUND(Levels_MO_S321222324[[#This Row],[Общая оценка МО (от 2 до 5)]], 0) - 1)</f>
        <v>средний</v>
      </c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</row>
    <row r="37" spans="1:31" x14ac:dyDescent="0.25">
      <c r="A37" s="3">
        <v>32</v>
      </c>
      <c r="B37" s="13">
        <f>COUNTIFS(No_Duplicates[МО], Levels_MO_S321222324[[#This Row],[Муниципалитет]], No_Duplicates[Школьный климат], B$1)</f>
        <v>3</v>
      </c>
      <c r="C37" s="14">
        <f>COUNTIFS(No_Duplicates[МО], Levels_MO_S321222324[[#This Row],[Муниципалитет]], No_Duplicates[Школьный климат], C$1)</f>
        <v>12</v>
      </c>
      <c r="D37" s="15">
        <f>COUNTIFS(No_Duplicates[МО], Levels_MO_S321222324[[#This Row],[Муниципалитет]], No_Duplicates[Школьный климат], D$1)</f>
        <v>10</v>
      </c>
      <c r="E37" s="16">
        <f>COUNTIFS(No_Duplicates[МО], Levels_MO_S321222324[[#This Row],[Муниципалитет]], No_Duplicates[Школьный климат], E$1)</f>
        <v>1</v>
      </c>
      <c r="F37" s="3" cm="1">
        <f t="array" ref="F37">ROW() - ROW(_xlfn.TAKE(Levels_MO_S321222324[], 1)) + 1</f>
        <v>36</v>
      </c>
      <c r="G37" s="1" t="s">
        <v>433</v>
      </c>
      <c r="H37" s="5">
        <f>SUM(Levels_MO_S321222324[[#This Row],[Высокий]:[Ниже базового]])</f>
        <v>26</v>
      </c>
      <c r="I37" s="17">
        <f>Levels_MO_S321222324[[#This Row],[Высокий]] / Levels_MO_S321222324[[#This Row],[Прошли]]</f>
        <v>0.11538461538461539</v>
      </c>
      <c r="J37" s="18">
        <f>Levels_MO_S321222324[[#This Row],[Средний]] / Levels_MO_S321222324[[#This Row],[Прошли]]</f>
        <v>0.46153846153846156</v>
      </c>
      <c r="K37" s="19">
        <f>Levels_MO_S321222324[[#This Row],[Базовый]] / Levels_MO_S321222324[[#This Row],[Прошли]]</f>
        <v>0.38461538461538464</v>
      </c>
      <c r="L37" s="20">
        <f>Levels_MO_S321222324[[#This Row],[Ниже базового]] / Levels_MO_S321222324[[#This Row],[Прошли]]</f>
        <v>3.8461538461538464E-2</v>
      </c>
      <c r="M37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3.6538461538461537</v>
      </c>
      <c r="N37" s="21" t="e">
        <f>IF(Levels_MO_S321222324[[#This Row],[Общий уровень МО]] = "высокий", Levels_MO_S321222324[[#This Row],[Общая оценка МО (от 2 до 5)]], NA())</f>
        <v>#N/A</v>
      </c>
      <c r="O37" s="21">
        <f>IF(Levels_MO_S321222324[[#This Row],[Общий уровень МО]] = "средний", Levels_MO_S321222324[[#This Row],[Общая оценка МО (от 2 до 5)]], NA())</f>
        <v>3.6538461538461537</v>
      </c>
      <c r="P37" s="21" t="e">
        <f>IF(Levels_MO_S321222324[[#This Row],[Общий уровень МО]] = "базовый", Levels_MO_S321222324[[#This Row],[Общая оценка МО (от 2 до 5)]], NA())</f>
        <v>#N/A</v>
      </c>
      <c r="Q37" s="21" t="e">
        <f>IF(Levels_MO_S321222324[[#This Row],[Общий уровень МО]] = "ниже базового", Levels_MO_S321222324[[#This Row],[Общая оценка МО (от 2 до 5)]], NA())</f>
        <v>#N/A</v>
      </c>
      <c r="R37" s="69" t="str" cm="1">
        <f t="array" ref="R37">INDEX({"ниже базового","базовый","средний","высокий"}, ROUND(Levels_MO_S321222324[[#This Row],[Общая оценка МО (от 2 до 5)]], 0) - 1)</f>
        <v>средний</v>
      </c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</row>
    <row r="38" spans="1:31" x14ac:dyDescent="0.25">
      <c r="A38" s="3">
        <v>40</v>
      </c>
      <c r="B38" s="13">
        <f>COUNTIFS(No_Duplicates[МО], Levels_MO_S321222324[[#This Row],[Муниципалитет]], No_Duplicates[Школьный климат], B$1)</f>
        <v>4</v>
      </c>
      <c r="C38" s="14">
        <f>COUNTIFS(No_Duplicates[МО], Levels_MO_S321222324[[#This Row],[Муниципалитет]], No_Duplicates[Школьный климат], C$1)</f>
        <v>12</v>
      </c>
      <c r="D38" s="15">
        <f>COUNTIFS(No_Duplicates[МО], Levels_MO_S321222324[[#This Row],[Муниципалитет]], No_Duplicates[Школьный климат], D$1)</f>
        <v>16</v>
      </c>
      <c r="E38" s="16">
        <f>COUNTIFS(No_Duplicates[МО], Levels_MO_S321222324[[#This Row],[Муниципалитет]], No_Duplicates[Школьный климат], E$1)</f>
        <v>0</v>
      </c>
      <c r="F38" s="3" cm="1">
        <f t="array" ref="F38">ROW() - ROW(_xlfn.TAKE(Levels_MO_S321222324[], 1)) + 1</f>
        <v>37</v>
      </c>
      <c r="G38" s="1" t="s">
        <v>835</v>
      </c>
      <c r="H38" s="5">
        <f>SUM(Levels_MO_S321222324[[#This Row],[Высокий]:[Ниже базового]])</f>
        <v>32</v>
      </c>
      <c r="I38" s="17">
        <f>Levels_MO_S321222324[[#This Row],[Высокий]] / Levels_MO_S321222324[[#This Row],[Прошли]]</f>
        <v>0.125</v>
      </c>
      <c r="J38" s="18">
        <f>Levels_MO_S321222324[[#This Row],[Средний]] / Levels_MO_S321222324[[#This Row],[Прошли]]</f>
        <v>0.375</v>
      </c>
      <c r="K38" s="19">
        <f>Levels_MO_S321222324[[#This Row],[Базовый]] / Levels_MO_S321222324[[#This Row],[Прошли]]</f>
        <v>0.5</v>
      </c>
      <c r="L38" s="20">
        <f>Levels_MO_S321222324[[#This Row],[Ниже базового]] / Levels_MO_S321222324[[#This Row],[Прошли]]</f>
        <v>0</v>
      </c>
      <c r="M38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3.625</v>
      </c>
      <c r="N38" s="21" t="e">
        <f>IF(Levels_MO_S321222324[[#This Row],[Общий уровень МО]] = "высокий", Levels_MO_S321222324[[#This Row],[Общая оценка МО (от 2 до 5)]], NA())</f>
        <v>#N/A</v>
      </c>
      <c r="O38" s="21">
        <f>IF(Levels_MO_S321222324[[#This Row],[Общий уровень МО]] = "средний", Levels_MO_S321222324[[#This Row],[Общая оценка МО (от 2 до 5)]], NA())</f>
        <v>3.625</v>
      </c>
      <c r="P38" s="21" t="e">
        <f>IF(Levels_MO_S321222324[[#This Row],[Общий уровень МО]] = "базовый", Levels_MO_S321222324[[#This Row],[Общая оценка МО (от 2 до 5)]], NA())</f>
        <v>#N/A</v>
      </c>
      <c r="Q38" s="21" t="e">
        <f>IF(Levels_MO_S321222324[[#This Row],[Общий уровень МО]] = "ниже базового", Levels_MO_S321222324[[#This Row],[Общая оценка МО (от 2 до 5)]], NA())</f>
        <v>#N/A</v>
      </c>
      <c r="R38" s="69" t="str" cm="1">
        <f t="array" ref="R38">INDEX({"ниже базового","базовый","средний","высокий"}, ROUND(Levels_MO_S321222324[[#This Row],[Общая оценка МО (от 2 до 5)]], 0) - 1)</f>
        <v>средний</v>
      </c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</row>
    <row r="39" spans="1:31" x14ac:dyDescent="0.25">
      <c r="A39" s="3">
        <v>13</v>
      </c>
      <c r="B39" s="13">
        <f>COUNTIFS(No_Duplicates[МО], Levels_MO_S321222324[[#This Row],[Муниципалитет]], No_Duplicates[Школьный климат], B$1)</f>
        <v>1</v>
      </c>
      <c r="C39" s="14">
        <f>COUNTIFS(No_Duplicates[МО], Levels_MO_S321222324[[#This Row],[Муниципалитет]], No_Duplicates[Школьный климат], C$1)</f>
        <v>12</v>
      </c>
      <c r="D39" s="15">
        <f>COUNTIFS(No_Duplicates[МО], Levels_MO_S321222324[[#This Row],[Муниципалитет]], No_Duplicates[Школьный климат], D$1)</f>
        <v>10</v>
      </c>
      <c r="E39" s="16">
        <f>COUNTIFS(No_Duplicates[МО], Levels_MO_S321222324[[#This Row],[Муниципалитет]], No_Duplicates[Школьный климат], E$1)</f>
        <v>0</v>
      </c>
      <c r="F39" s="3" cm="1">
        <f t="array" ref="F39">ROW() - ROW(_xlfn.TAKE(Levels_MO_S321222324[], 1)) + 1</f>
        <v>38</v>
      </c>
      <c r="G39" s="1" t="s">
        <v>373</v>
      </c>
      <c r="H39" s="5">
        <f>SUM(Levels_MO_S321222324[[#This Row],[Высокий]:[Ниже базового]])</f>
        <v>23</v>
      </c>
      <c r="I39" s="17">
        <f>Levels_MO_S321222324[[#This Row],[Высокий]] / Levels_MO_S321222324[[#This Row],[Прошли]]</f>
        <v>4.3478260869565216E-2</v>
      </c>
      <c r="J39" s="18">
        <f>Levels_MO_S321222324[[#This Row],[Средний]] / Levels_MO_S321222324[[#This Row],[Прошли]]</f>
        <v>0.52173913043478259</v>
      </c>
      <c r="K39" s="19">
        <f>Levels_MO_S321222324[[#This Row],[Базовый]] / Levels_MO_S321222324[[#This Row],[Прошли]]</f>
        <v>0.43478260869565216</v>
      </c>
      <c r="L39" s="20">
        <f>Levels_MO_S321222324[[#This Row],[Ниже базового]] / Levels_MO_S321222324[[#This Row],[Прошли]]</f>
        <v>0</v>
      </c>
      <c r="M39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3.6086956521739131</v>
      </c>
      <c r="N39" s="21" t="e">
        <f>IF(Levels_MO_S321222324[[#This Row],[Общий уровень МО]] = "высокий", Levels_MO_S321222324[[#This Row],[Общая оценка МО (от 2 до 5)]], NA())</f>
        <v>#N/A</v>
      </c>
      <c r="O39" s="21">
        <f>IF(Levels_MO_S321222324[[#This Row],[Общий уровень МО]] = "средний", Levels_MO_S321222324[[#This Row],[Общая оценка МО (от 2 до 5)]], NA())</f>
        <v>3.6086956521739131</v>
      </c>
      <c r="P39" s="21" t="e">
        <f>IF(Levels_MO_S321222324[[#This Row],[Общий уровень МО]] = "базовый", Levels_MO_S321222324[[#This Row],[Общая оценка МО (от 2 до 5)]], NA())</f>
        <v>#N/A</v>
      </c>
      <c r="Q39" s="21" t="e">
        <f>IF(Levels_MO_S321222324[[#This Row],[Общий уровень МО]] = "ниже базового", Levels_MO_S321222324[[#This Row],[Общая оценка МО (от 2 до 5)]], NA())</f>
        <v>#N/A</v>
      </c>
      <c r="R39" s="69" t="str" cm="1">
        <f t="array" ref="R39">INDEX({"ниже базового","базовый","средний","высокий"}, ROUND(Levels_MO_S321222324[[#This Row],[Общая оценка МО (от 2 до 5)]], 0) - 1)</f>
        <v>средний</v>
      </c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</row>
    <row r="40" spans="1:31" x14ac:dyDescent="0.25">
      <c r="A40" s="3">
        <v>19</v>
      </c>
      <c r="B40" s="13">
        <f>COUNTIFS(No_Duplicates[МО], Levels_MO_S321222324[[#This Row],[Муниципалитет]], No_Duplicates[Школьный климат], B$1)</f>
        <v>3</v>
      </c>
      <c r="C40" s="14">
        <f>COUNTIFS(No_Duplicates[МО], Levels_MO_S321222324[[#This Row],[Муниципалитет]], No_Duplicates[Школьный климат], C$1)</f>
        <v>8</v>
      </c>
      <c r="D40" s="15">
        <f>COUNTIFS(No_Duplicates[МО], Levels_MO_S321222324[[#This Row],[Муниципалитет]], No_Duplicates[Школьный климат], D$1)</f>
        <v>8</v>
      </c>
      <c r="E40" s="16">
        <f>COUNTIFS(No_Duplicates[МО], Levels_MO_S321222324[[#This Row],[Муниципалитет]], No_Duplicates[Школьный климат], E$1)</f>
        <v>2</v>
      </c>
      <c r="F40" s="3" cm="1">
        <f t="array" ref="F40">ROW() - ROW(_xlfn.TAKE(Levels_MO_S321222324[], 1)) + 1</f>
        <v>39</v>
      </c>
      <c r="G40" s="1" t="s">
        <v>110</v>
      </c>
      <c r="H40" s="5">
        <f>SUM(Levels_MO_S321222324[[#This Row],[Высокий]:[Ниже базового]])</f>
        <v>21</v>
      </c>
      <c r="I40" s="17">
        <f>Levels_MO_S321222324[[#This Row],[Высокий]] / Levels_MO_S321222324[[#This Row],[Прошли]]</f>
        <v>0.14285714285714285</v>
      </c>
      <c r="J40" s="18">
        <f>Levels_MO_S321222324[[#This Row],[Средний]] / Levels_MO_S321222324[[#This Row],[Прошли]]</f>
        <v>0.38095238095238093</v>
      </c>
      <c r="K40" s="19">
        <f>Levels_MO_S321222324[[#This Row],[Базовый]] / Levels_MO_S321222324[[#This Row],[Прошли]]</f>
        <v>0.38095238095238093</v>
      </c>
      <c r="L40" s="20">
        <f>Levels_MO_S321222324[[#This Row],[Ниже базового]] / Levels_MO_S321222324[[#This Row],[Прошли]]</f>
        <v>9.5238095238095233E-2</v>
      </c>
      <c r="M40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3.5714285714285716</v>
      </c>
      <c r="N40" s="21" t="e">
        <f>IF(Levels_MO_S321222324[[#This Row],[Общий уровень МО]] = "высокий", Levels_MO_S321222324[[#This Row],[Общая оценка МО (от 2 до 5)]], NA())</f>
        <v>#N/A</v>
      </c>
      <c r="O40" s="21">
        <f>IF(Levels_MO_S321222324[[#This Row],[Общий уровень МО]] = "средний", Levels_MO_S321222324[[#This Row],[Общая оценка МО (от 2 до 5)]], NA())</f>
        <v>3.5714285714285716</v>
      </c>
      <c r="P40" s="21" t="e">
        <f>IF(Levels_MO_S321222324[[#This Row],[Общий уровень МО]] = "базовый", Levels_MO_S321222324[[#This Row],[Общая оценка МО (от 2 до 5)]], NA())</f>
        <v>#N/A</v>
      </c>
      <c r="Q40" s="21" t="e">
        <f>IF(Levels_MO_S321222324[[#This Row],[Общий уровень МО]] = "ниже базового", Levels_MO_S321222324[[#This Row],[Общая оценка МО (от 2 до 5)]], NA())</f>
        <v>#N/A</v>
      </c>
      <c r="R40" s="69" t="str" cm="1">
        <f t="array" ref="R40">INDEX({"ниже базового","базовый","средний","высокий"}, ROUND(Levels_MO_S321222324[[#This Row],[Общая оценка МО (от 2 до 5)]], 0) - 1)</f>
        <v>средний</v>
      </c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</row>
    <row r="41" spans="1:31" x14ac:dyDescent="0.25">
      <c r="A41" s="3">
        <v>25</v>
      </c>
      <c r="B41" s="13">
        <f>COUNTIFS(No_Duplicates[МО], Levels_MO_S321222324[[#This Row],[Муниципалитет]], No_Duplicates[Школьный климат], B$1)</f>
        <v>1</v>
      </c>
      <c r="C41" s="14">
        <f>COUNTIFS(No_Duplicates[МО], Levels_MO_S321222324[[#This Row],[Муниципалитет]], No_Duplicates[Школьный климат], C$1)</f>
        <v>6</v>
      </c>
      <c r="D41" s="15">
        <f>COUNTIFS(No_Duplicates[МО], Levels_MO_S321222324[[#This Row],[Муниципалитет]], No_Duplicates[Школьный климат], D$1)</f>
        <v>8</v>
      </c>
      <c r="E41" s="16">
        <f>COUNTIFS(No_Duplicates[МО], Levels_MO_S321222324[[#This Row],[Муниципалитет]], No_Duplicates[Школьный климат], E$1)</f>
        <v>0</v>
      </c>
      <c r="F41" s="3" cm="1">
        <f t="array" ref="F41">ROW() - ROW(_xlfn.TAKE(Levels_MO_S321222324[], 1)) + 1</f>
        <v>40</v>
      </c>
      <c r="G41" s="1" t="s">
        <v>11</v>
      </c>
      <c r="H41" s="5">
        <f>SUM(Levels_MO_S321222324[[#This Row],[Высокий]:[Ниже базового]])</f>
        <v>15</v>
      </c>
      <c r="I41" s="17">
        <f>Levels_MO_S321222324[[#This Row],[Высокий]] / Levels_MO_S321222324[[#This Row],[Прошли]]</f>
        <v>6.6666666666666666E-2</v>
      </c>
      <c r="J41" s="18">
        <f>Levels_MO_S321222324[[#This Row],[Средний]] / Levels_MO_S321222324[[#This Row],[Прошли]]</f>
        <v>0.4</v>
      </c>
      <c r="K41" s="19">
        <f>Levels_MO_S321222324[[#This Row],[Базовый]] / Levels_MO_S321222324[[#This Row],[Прошли]]</f>
        <v>0.53333333333333333</v>
      </c>
      <c r="L41" s="20">
        <f>Levels_MO_S321222324[[#This Row],[Ниже базового]] / Levels_MO_S321222324[[#This Row],[Прошли]]</f>
        <v>0</v>
      </c>
      <c r="M41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3.5333333333333332</v>
      </c>
      <c r="N41" s="21" t="e">
        <f>IF(Levels_MO_S321222324[[#This Row],[Общий уровень МО]] = "высокий", Levels_MO_S321222324[[#This Row],[Общая оценка МО (от 2 до 5)]], NA())</f>
        <v>#N/A</v>
      </c>
      <c r="O41" s="21">
        <f>IF(Levels_MO_S321222324[[#This Row],[Общий уровень МО]] = "средний", Levels_MO_S321222324[[#This Row],[Общая оценка МО (от 2 до 5)]], NA())</f>
        <v>3.5333333333333332</v>
      </c>
      <c r="P41" s="21" t="e">
        <f>IF(Levels_MO_S321222324[[#This Row],[Общий уровень МО]] = "базовый", Levels_MO_S321222324[[#This Row],[Общая оценка МО (от 2 до 5)]], NA())</f>
        <v>#N/A</v>
      </c>
      <c r="Q41" s="21" t="e">
        <f>IF(Levels_MO_S321222324[[#This Row],[Общий уровень МО]] = "ниже базового", Levels_MO_S321222324[[#This Row],[Общая оценка МО (от 2 до 5)]], NA())</f>
        <v>#N/A</v>
      </c>
      <c r="R41" s="69" t="str" cm="1">
        <f t="array" ref="R41">INDEX({"ниже базового","базовый","средний","высокий"}, ROUND(Levels_MO_S321222324[[#This Row],[Общая оценка МО (от 2 до 5)]], 0) - 1)</f>
        <v>средний</v>
      </c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</row>
    <row r="42" spans="1:31" x14ac:dyDescent="0.25">
      <c r="A42" s="3">
        <v>47</v>
      </c>
      <c r="B42" s="13">
        <f>COUNTIFS(No_Duplicates[МО], Levels_MO_S321222324[[#This Row],[Муниципалитет]], No_Duplicates[Школьный климат], B$1)</f>
        <v>5</v>
      </c>
      <c r="C42" s="14">
        <f>COUNTIFS(No_Duplicates[МО], Levels_MO_S321222324[[#This Row],[Муниципалитет]], No_Duplicates[Школьный климат], C$1)</f>
        <v>6</v>
      </c>
      <c r="D42" s="15">
        <f>COUNTIFS(No_Duplicates[МО], Levels_MO_S321222324[[#This Row],[Муниципалитет]], No_Duplicates[Школьный климат], D$1)</f>
        <v>3</v>
      </c>
      <c r="E42" s="16">
        <f>COUNTIFS(No_Duplicates[МО], Levels_MO_S321222324[[#This Row],[Муниципалитет]], No_Duplicates[Школьный климат], E$1)</f>
        <v>6</v>
      </c>
      <c r="F42" s="3" cm="1">
        <f t="array" ref="F42">ROW() - ROW(_xlfn.TAKE(Levels_MO_S321222324[], 1)) + 1</f>
        <v>41</v>
      </c>
      <c r="G42" s="1" t="s">
        <v>1360</v>
      </c>
      <c r="H42" s="5">
        <f>SUM(Levels_MO_S321222324[[#This Row],[Высокий]:[Ниже базового]])</f>
        <v>20</v>
      </c>
      <c r="I42" s="17">
        <f>Levels_MO_S321222324[[#This Row],[Высокий]] / Levels_MO_S321222324[[#This Row],[Прошли]]</f>
        <v>0.25</v>
      </c>
      <c r="J42" s="18">
        <f>Levels_MO_S321222324[[#This Row],[Средний]] / Levels_MO_S321222324[[#This Row],[Прошли]]</f>
        <v>0.3</v>
      </c>
      <c r="K42" s="19">
        <f>Levels_MO_S321222324[[#This Row],[Базовый]] / Levels_MO_S321222324[[#This Row],[Прошли]]</f>
        <v>0.15</v>
      </c>
      <c r="L42" s="20">
        <f>Levels_MO_S321222324[[#This Row],[Ниже базового]] / Levels_MO_S321222324[[#This Row],[Прошли]]</f>
        <v>0.3</v>
      </c>
      <c r="M42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3.5</v>
      </c>
      <c r="N42" s="21" t="e">
        <f>IF(Levels_MO_S321222324[[#This Row],[Общий уровень МО]] = "высокий", Levels_MO_S321222324[[#This Row],[Общая оценка МО (от 2 до 5)]], NA())</f>
        <v>#N/A</v>
      </c>
      <c r="O42" s="21">
        <f>IF(Levels_MO_S321222324[[#This Row],[Общий уровень МО]] = "средний", Levels_MO_S321222324[[#This Row],[Общая оценка МО (от 2 до 5)]], NA())</f>
        <v>3.5</v>
      </c>
      <c r="P42" s="21" t="e">
        <f>IF(Levels_MO_S321222324[[#This Row],[Общий уровень МО]] = "базовый", Levels_MO_S321222324[[#This Row],[Общая оценка МО (от 2 до 5)]], NA())</f>
        <v>#N/A</v>
      </c>
      <c r="Q42" s="21" t="e">
        <f>IF(Levels_MO_S321222324[[#This Row],[Общий уровень МО]] = "ниже базового", Levels_MO_S321222324[[#This Row],[Общая оценка МО (от 2 до 5)]], NA())</f>
        <v>#N/A</v>
      </c>
      <c r="R42" s="69" t="str" cm="1">
        <f t="array" ref="R42">INDEX({"ниже базового","базовый","средний","высокий"}, ROUND(Levels_MO_S321222324[[#This Row],[Общая оценка МО (от 2 до 5)]], 0) - 1)</f>
        <v>средний</v>
      </c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</row>
    <row r="43" spans="1:31" x14ac:dyDescent="0.25">
      <c r="A43" s="3">
        <v>35</v>
      </c>
      <c r="B43" s="13">
        <f>COUNTIFS(No_Duplicates[МО], Levels_MO_S321222324[[#This Row],[Муниципалитет]], No_Duplicates[Школьный климат], B$1)</f>
        <v>4</v>
      </c>
      <c r="C43" s="14">
        <f>COUNTIFS(No_Duplicates[МО], Levels_MO_S321222324[[#This Row],[Муниципалитет]], No_Duplicates[Школьный климат], C$1)</f>
        <v>3</v>
      </c>
      <c r="D43" s="15">
        <f>COUNTIFS(No_Duplicates[МО], Levels_MO_S321222324[[#This Row],[Муниципалитет]], No_Duplicates[Школьный климат], D$1)</f>
        <v>3</v>
      </c>
      <c r="E43" s="16">
        <f>COUNTIFS(No_Duplicates[МО], Levels_MO_S321222324[[#This Row],[Муниципалитет]], No_Duplicates[Школьный климат], E$1)</f>
        <v>4</v>
      </c>
      <c r="F43" s="3" cm="1">
        <f t="array" ref="F43">ROW() - ROW(_xlfn.TAKE(Levels_MO_S321222324[], 1)) + 1</f>
        <v>42</v>
      </c>
      <c r="G43" s="1" t="s">
        <v>730</v>
      </c>
      <c r="H43" s="5">
        <f>SUM(Levels_MO_S321222324[[#This Row],[Высокий]:[Ниже базового]])</f>
        <v>14</v>
      </c>
      <c r="I43" s="17">
        <f>Levels_MO_S321222324[[#This Row],[Высокий]] / Levels_MO_S321222324[[#This Row],[Прошли]]</f>
        <v>0.2857142857142857</v>
      </c>
      <c r="J43" s="18">
        <f>Levels_MO_S321222324[[#This Row],[Средний]] / Levels_MO_S321222324[[#This Row],[Прошли]]</f>
        <v>0.21428571428571427</v>
      </c>
      <c r="K43" s="19">
        <f>Levels_MO_S321222324[[#This Row],[Базовый]] / Levels_MO_S321222324[[#This Row],[Прошли]]</f>
        <v>0.21428571428571427</v>
      </c>
      <c r="L43" s="20">
        <f>Levels_MO_S321222324[[#This Row],[Ниже базового]] / Levels_MO_S321222324[[#This Row],[Прошли]]</f>
        <v>0.2857142857142857</v>
      </c>
      <c r="M43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3.5</v>
      </c>
      <c r="N43" s="21" t="e">
        <f>IF(Levels_MO_S321222324[[#This Row],[Общий уровень МО]] = "высокий", Levels_MO_S321222324[[#This Row],[Общая оценка МО (от 2 до 5)]], NA())</f>
        <v>#N/A</v>
      </c>
      <c r="O43" s="21">
        <f>IF(Levels_MO_S321222324[[#This Row],[Общий уровень МО]] = "средний", Levels_MO_S321222324[[#This Row],[Общая оценка МО (от 2 до 5)]], NA())</f>
        <v>3.5</v>
      </c>
      <c r="P43" s="21" t="e">
        <f>IF(Levels_MO_S321222324[[#This Row],[Общий уровень МО]] = "базовый", Levels_MO_S321222324[[#This Row],[Общая оценка МО (от 2 до 5)]], NA())</f>
        <v>#N/A</v>
      </c>
      <c r="Q43" s="21" t="e">
        <f>IF(Levels_MO_S321222324[[#This Row],[Общий уровень МО]] = "ниже базового", Levels_MO_S321222324[[#This Row],[Общая оценка МО (от 2 до 5)]], NA())</f>
        <v>#N/A</v>
      </c>
      <c r="R43" s="69" t="str" cm="1">
        <f t="array" ref="R43">INDEX({"ниже базового","базовый","средний","высокий"}, ROUND(Levels_MO_S321222324[[#This Row],[Общая оценка МО (от 2 до 5)]], 0) - 1)</f>
        <v>средний</v>
      </c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</row>
    <row r="44" spans="1:31" x14ac:dyDescent="0.25">
      <c r="A44" s="3">
        <v>39</v>
      </c>
      <c r="B44" s="13">
        <f>COUNTIFS(No_Duplicates[МО], Levels_MO_S321222324[[#This Row],[Муниципалитет]], No_Duplicates[Школьный климат], B$1)</f>
        <v>5</v>
      </c>
      <c r="C44" s="14">
        <f>COUNTIFS(No_Duplicates[МО], Levels_MO_S321222324[[#This Row],[Муниципалитет]], No_Duplicates[Школьный климат], C$1)</f>
        <v>13</v>
      </c>
      <c r="D44" s="15">
        <f>COUNTIFS(No_Duplicates[МО], Levels_MO_S321222324[[#This Row],[Муниципалитет]], No_Duplicates[Школьный климат], D$1)</f>
        <v>23</v>
      </c>
      <c r="E44" s="16">
        <f>COUNTIFS(No_Duplicates[МО], Levels_MO_S321222324[[#This Row],[Муниципалитет]], No_Duplicates[Школьный климат], E$1)</f>
        <v>2</v>
      </c>
      <c r="F44" s="3" cm="1">
        <f t="array" ref="F44">ROW() - ROW(_xlfn.TAKE(Levels_MO_S321222324[], 1)) + 1</f>
        <v>43</v>
      </c>
      <c r="G44" s="1" t="s">
        <v>460</v>
      </c>
      <c r="H44" s="5">
        <f>SUM(Levels_MO_S321222324[[#This Row],[Высокий]:[Ниже базового]])</f>
        <v>43</v>
      </c>
      <c r="I44" s="17">
        <f>Levels_MO_S321222324[[#This Row],[Высокий]] / Levels_MO_S321222324[[#This Row],[Прошли]]</f>
        <v>0.11627906976744186</v>
      </c>
      <c r="J44" s="18">
        <f>Levels_MO_S321222324[[#This Row],[Средний]] / Levels_MO_S321222324[[#This Row],[Прошли]]</f>
        <v>0.30232558139534882</v>
      </c>
      <c r="K44" s="19">
        <f>Levels_MO_S321222324[[#This Row],[Базовый]] / Levels_MO_S321222324[[#This Row],[Прошли]]</f>
        <v>0.53488372093023251</v>
      </c>
      <c r="L44" s="20">
        <f>Levels_MO_S321222324[[#This Row],[Ниже базового]] / Levels_MO_S321222324[[#This Row],[Прошли]]</f>
        <v>4.6511627906976744E-2</v>
      </c>
      <c r="M44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3.4883720930232558</v>
      </c>
      <c r="N44" s="21" t="e">
        <f>IF(Levels_MO_S321222324[[#This Row],[Общий уровень МО]] = "высокий", Levels_MO_S321222324[[#This Row],[Общая оценка МО (от 2 до 5)]], NA())</f>
        <v>#N/A</v>
      </c>
      <c r="O44" s="21" t="e">
        <f>IF(Levels_MO_S321222324[[#This Row],[Общий уровень МО]] = "средний", Levels_MO_S321222324[[#This Row],[Общая оценка МО (от 2 до 5)]], NA())</f>
        <v>#N/A</v>
      </c>
      <c r="P44" s="21">
        <f>IF(Levels_MO_S321222324[[#This Row],[Общий уровень МО]] = "базовый", Levels_MO_S321222324[[#This Row],[Общая оценка МО (от 2 до 5)]], NA())</f>
        <v>3.4883720930232558</v>
      </c>
      <c r="Q44" s="21" t="e">
        <f>IF(Levels_MO_S321222324[[#This Row],[Общий уровень МО]] = "ниже базового", Levels_MO_S321222324[[#This Row],[Общая оценка МО (от 2 до 5)]], NA())</f>
        <v>#N/A</v>
      </c>
      <c r="R44" s="69" t="str" cm="1">
        <f t="array" ref="R44">INDEX({"ниже базового","базовый","средний","высокий"}, ROUND(Levels_MO_S321222324[[#This Row],[Общая оценка МО (от 2 до 5)]], 0) - 1)</f>
        <v>базовый</v>
      </c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</row>
    <row r="45" spans="1:31" x14ac:dyDescent="0.25">
      <c r="A45" s="3">
        <v>52</v>
      </c>
      <c r="B45" s="13">
        <f>COUNTIFS(No_Duplicates[МО], Levels_MO_S321222324[[#This Row],[Муниципалитет]], No_Duplicates[Школьный климат], B$1)</f>
        <v>2</v>
      </c>
      <c r="C45" s="14">
        <f>COUNTIFS(No_Duplicates[МО], Levels_MO_S321222324[[#This Row],[Муниципалитет]], No_Duplicates[Школьный климат], C$1)</f>
        <v>14</v>
      </c>
      <c r="D45" s="15">
        <f>COUNTIFS(No_Duplicates[МО], Levels_MO_S321222324[[#This Row],[Муниципалитет]], No_Duplicates[Школьный климат], D$1)</f>
        <v>20</v>
      </c>
      <c r="E45" s="16">
        <f>COUNTIFS(No_Duplicates[МО], Levels_MO_S321222324[[#This Row],[Муниципалитет]], No_Duplicates[Школьный климат], E$1)</f>
        <v>1</v>
      </c>
      <c r="F45" s="3" cm="1">
        <f t="array" ref="F45">ROW() - ROW(_xlfn.TAKE(Levels_MO_S321222324[], 1)) + 1</f>
        <v>44</v>
      </c>
      <c r="G45" s="1" t="s">
        <v>1219</v>
      </c>
      <c r="H45" s="5">
        <f>SUM(Levels_MO_S321222324[[#This Row],[Высокий]:[Ниже базового]])</f>
        <v>37</v>
      </c>
      <c r="I45" s="17">
        <f>Levels_MO_S321222324[[#This Row],[Высокий]] / Levels_MO_S321222324[[#This Row],[Прошли]]</f>
        <v>5.4054054054054057E-2</v>
      </c>
      <c r="J45" s="18">
        <f>Levels_MO_S321222324[[#This Row],[Средний]] / Levels_MO_S321222324[[#This Row],[Прошли]]</f>
        <v>0.3783783783783784</v>
      </c>
      <c r="K45" s="19">
        <f>Levels_MO_S321222324[[#This Row],[Базовый]] / Levels_MO_S321222324[[#This Row],[Прошли]]</f>
        <v>0.54054054054054057</v>
      </c>
      <c r="L45" s="20">
        <f>Levels_MO_S321222324[[#This Row],[Ниже базового]] / Levels_MO_S321222324[[#This Row],[Прошли]]</f>
        <v>2.7027027027027029E-2</v>
      </c>
      <c r="M45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3.4594594594594597</v>
      </c>
      <c r="N45" s="21" t="e">
        <f>IF(Levels_MO_S321222324[[#This Row],[Общий уровень МО]] = "высокий", Levels_MO_S321222324[[#This Row],[Общая оценка МО (от 2 до 5)]], NA())</f>
        <v>#N/A</v>
      </c>
      <c r="O45" s="21" t="e">
        <f>IF(Levels_MO_S321222324[[#This Row],[Общий уровень МО]] = "средний", Levels_MO_S321222324[[#This Row],[Общая оценка МО (от 2 до 5)]], NA())</f>
        <v>#N/A</v>
      </c>
      <c r="P45" s="21">
        <f>IF(Levels_MO_S321222324[[#This Row],[Общий уровень МО]] = "базовый", Levels_MO_S321222324[[#This Row],[Общая оценка МО (от 2 до 5)]], NA())</f>
        <v>3.4594594594594597</v>
      </c>
      <c r="Q45" s="21" t="e">
        <f>IF(Levels_MO_S321222324[[#This Row],[Общий уровень МО]] = "ниже базового", Levels_MO_S321222324[[#This Row],[Общая оценка МО (от 2 до 5)]], NA())</f>
        <v>#N/A</v>
      </c>
      <c r="R45" s="69" t="str" cm="1">
        <f t="array" ref="R45">INDEX({"ниже базового","базовый","средний","высокий"}, ROUND(Levels_MO_S321222324[[#This Row],[Общая оценка МО (от 2 до 5)]], 0) - 1)</f>
        <v>базовый</v>
      </c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</row>
    <row r="46" spans="1:31" x14ac:dyDescent="0.25">
      <c r="A46" s="3">
        <v>10</v>
      </c>
      <c r="B46" s="13">
        <f>COUNTIFS(No_Duplicates[МО], Levels_MO_S321222324[[#This Row],[Муниципалитет]], No_Duplicates[Школьный климат], B$1)</f>
        <v>0</v>
      </c>
      <c r="C46" s="14">
        <f>COUNTIFS(No_Duplicates[МО], Levels_MO_S321222324[[#This Row],[Муниципалитет]], No_Duplicates[Школьный климат], C$1)</f>
        <v>10</v>
      </c>
      <c r="D46" s="15">
        <f>COUNTIFS(No_Duplicates[МО], Levels_MO_S321222324[[#This Row],[Муниципалитет]], No_Duplicates[Школьный климат], D$1)</f>
        <v>12</v>
      </c>
      <c r="E46" s="16">
        <f>COUNTIFS(No_Duplicates[МО], Levels_MO_S321222324[[#This Row],[Муниципалитет]], No_Duplicates[Школьный климат], E$1)</f>
        <v>0</v>
      </c>
      <c r="F46" s="3" cm="1">
        <f t="array" ref="F46">ROW() - ROW(_xlfn.TAKE(Levels_MO_S321222324[], 1)) + 1</f>
        <v>45</v>
      </c>
      <c r="G46" s="1" t="s">
        <v>953</v>
      </c>
      <c r="H46" s="5">
        <f>SUM(Levels_MO_S321222324[[#This Row],[Высокий]:[Ниже базового]])</f>
        <v>22</v>
      </c>
      <c r="I46" s="17">
        <f>Levels_MO_S321222324[[#This Row],[Высокий]] / Levels_MO_S321222324[[#This Row],[Прошли]]</f>
        <v>0</v>
      </c>
      <c r="J46" s="18">
        <f>Levels_MO_S321222324[[#This Row],[Средний]] / Levels_MO_S321222324[[#This Row],[Прошли]]</f>
        <v>0.45454545454545453</v>
      </c>
      <c r="K46" s="19">
        <f>Levels_MO_S321222324[[#This Row],[Базовый]] / Levels_MO_S321222324[[#This Row],[Прошли]]</f>
        <v>0.54545454545454541</v>
      </c>
      <c r="L46" s="20">
        <f>Levels_MO_S321222324[[#This Row],[Ниже базового]] / Levels_MO_S321222324[[#This Row],[Прошли]]</f>
        <v>0</v>
      </c>
      <c r="M46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3.4545454545454546</v>
      </c>
      <c r="N46" s="21" t="e">
        <f>IF(Levels_MO_S321222324[[#This Row],[Общий уровень МО]] = "высокий", Levels_MO_S321222324[[#This Row],[Общая оценка МО (от 2 до 5)]], NA())</f>
        <v>#N/A</v>
      </c>
      <c r="O46" s="21" t="e">
        <f>IF(Levels_MO_S321222324[[#This Row],[Общий уровень МО]] = "средний", Levels_MO_S321222324[[#This Row],[Общая оценка МО (от 2 до 5)]], NA())</f>
        <v>#N/A</v>
      </c>
      <c r="P46" s="21">
        <f>IF(Levels_MO_S321222324[[#This Row],[Общий уровень МО]] = "базовый", Levels_MO_S321222324[[#This Row],[Общая оценка МО (от 2 до 5)]], NA())</f>
        <v>3.4545454545454546</v>
      </c>
      <c r="Q46" s="21" t="e">
        <f>IF(Levels_MO_S321222324[[#This Row],[Общий уровень МО]] = "ниже базового", Levels_MO_S321222324[[#This Row],[Общая оценка МО (от 2 до 5)]], NA())</f>
        <v>#N/A</v>
      </c>
      <c r="R46" s="69" t="str" cm="1">
        <f t="array" ref="R46">INDEX({"ниже базового","базовый","средний","высокий"}, ROUND(Levels_MO_S321222324[[#This Row],[Общая оценка МО (от 2 до 5)]], 0) - 1)</f>
        <v>базовый</v>
      </c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</row>
    <row r="47" spans="1:31" x14ac:dyDescent="0.25">
      <c r="A47" s="3">
        <v>12</v>
      </c>
      <c r="B47" s="13">
        <f>COUNTIFS(No_Duplicates[МО], Levels_MO_S321222324[[#This Row],[Муниципалитет]], No_Duplicates[Школьный климат], B$1)</f>
        <v>1</v>
      </c>
      <c r="C47" s="14">
        <f>COUNTIFS(No_Duplicates[МО], Levels_MO_S321222324[[#This Row],[Муниципалитет]], No_Duplicates[Школьный климат], C$1)</f>
        <v>17</v>
      </c>
      <c r="D47" s="15">
        <f>COUNTIFS(No_Duplicates[МО], Levels_MO_S321222324[[#This Row],[Муниципалитет]], No_Duplicates[Школьный климат], D$1)</f>
        <v>25</v>
      </c>
      <c r="E47" s="16">
        <f>COUNTIFS(No_Duplicates[МО], Levels_MO_S321222324[[#This Row],[Муниципалитет]], No_Duplicates[Школьный климат], E$1)</f>
        <v>0</v>
      </c>
      <c r="F47" s="3" cm="1">
        <f t="array" ref="F47">ROW() - ROW(_xlfn.TAKE(Levels_MO_S321222324[], 1)) + 1</f>
        <v>46</v>
      </c>
      <c r="G47" s="1" t="s">
        <v>686</v>
      </c>
      <c r="H47" s="5">
        <f>SUM(Levels_MO_S321222324[[#This Row],[Высокий]:[Ниже базового]])</f>
        <v>43</v>
      </c>
      <c r="I47" s="17">
        <f>Levels_MO_S321222324[[#This Row],[Высокий]] / Levels_MO_S321222324[[#This Row],[Прошли]]</f>
        <v>2.3255813953488372E-2</v>
      </c>
      <c r="J47" s="18">
        <f>Levels_MO_S321222324[[#This Row],[Средний]] / Levels_MO_S321222324[[#This Row],[Прошли]]</f>
        <v>0.39534883720930231</v>
      </c>
      <c r="K47" s="19">
        <f>Levels_MO_S321222324[[#This Row],[Базовый]] / Levels_MO_S321222324[[#This Row],[Прошли]]</f>
        <v>0.58139534883720934</v>
      </c>
      <c r="L47" s="20">
        <f>Levels_MO_S321222324[[#This Row],[Ниже базового]] / Levels_MO_S321222324[[#This Row],[Прошли]]</f>
        <v>0</v>
      </c>
      <c r="M47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3.441860465116279</v>
      </c>
      <c r="N47" s="21" t="e">
        <f>IF(Levels_MO_S321222324[[#This Row],[Общий уровень МО]] = "высокий", Levels_MO_S321222324[[#This Row],[Общая оценка МО (от 2 до 5)]], NA())</f>
        <v>#N/A</v>
      </c>
      <c r="O47" s="21" t="e">
        <f>IF(Levels_MO_S321222324[[#This Row],[Общий уровень МО]] = "средний", Levels_MO_S321222324[[#This Row],[Общая оценка МО (от 2 до 5)]], NA())</f>
        <v>#N/A</v>
      </c>
      <c r="P47" s="21">
        <f>IF(Levels_MO_S321222324[[#This Row],[Общий уровень МО]] = "базовый", Levels_MO_S321222324[[#This Row],[Общая оценка МО (от 2 до 5)]], NA())</f>
        <v>3.441860465116279</v>
      </c>
      <c r="Q47" s="21" t="e">
        <f>IF(Levels_MO_S321222324[[#This Row],[Общий уровень МО]] = "ниже базового", Levels_MO_S321222324[[#This Row],[Общая оценка МО (от 2 до 5)]], NA())</f>
        <v>#N/A</v>
      </c>
      <c r="R47" s="69" t="str" cm="1">
        <f t="array" ref="R47">INDEX({"ниже базового","базовый","средний","высокий"}, ROUND(Levels_MO_S321222324[[#This Row],[Общая оценка МО (от 2 до 5)]], 0) - 1)</f>
        <v>базовый</v>
      </c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</row>
    <row r="48" spans="1:31" x14ac:dyDescent="0.25">
      <c r="A48" s="3">
        <v>3</v>
      </c>
      <c r="B48" s="13">
        <f>COUNTIFS(No_Duplicates[МО], Levels_MO_S321222324[[#This Row],[Муниципалитет]], No_Duplicates[Школьный климат], B$1)</f>
        <v>1</v>
      </c>
      <c r="C48" s="14">
        <f>COUNTIFS(No_Duplicates[МО], Levels_MO_S321222324[[#This Row],[Муниципалитет]], No_Duplicates[Школьный климат], C$1)</f>
        <v>8</v>
      </c>
      <c r="D48" s="15">
        <f>COUNTIFS(No_Duplicates[МО], Levels_MO_S321222324[[#This Row],[Муниципалитет]], No_Duplicates[Школьный климат], D$1)</f>
        <v>6</v>
      </c>
      <c r="E48" s="16">
        <f>COUNTIFS(No_Duplicates[МО], Levels_MO_S321222324[[#This Row],[Муниципалитет]], No_Duplicates[Школьный климат], E$1)</f>
        <v>3</v>
      </c>
      <c r="F48" s="3" cm="1">
        <f t="array" ref="F48">ROW() - ROW(_xlfn.TAKE(Levels_MO_S321222324[], 1)) + 1</f>
        <v>47</v>
      </c>
      <c r="G48" s="1" t="s">
        <v>89</v>
      </c>
      <c r="H48" s="5">
        <f>SUM(Levels_MO_S321222324[[#This Row],[Высокий]:[Ниже базового]])</f>
        <v>18</v>
      </c>
      <c r="I48" s="17">
        <f>Levels_MO_S321222324[[#This Row],[Высокий]] / Levels_MO_S321222324[[#This Row],[Прошли]]</f>
        <v>5.5555555555555552E-2</v>
      </c>
      <c r="J48" s="18">
        <f>Levels_MO_S321222324[[#This Row],[Средний]] / Levels_MO_S321222324[[#This Row],[Прошли]]</f>
        <v>0.44444444444444442</v>
      </c>
      <c r="K48" s="19">
        <f>Levels_MO_S321222324[[#This Row],[Базовый]] / Levels_MO_S321222324[[#This Row],[Прошли]]</f>
        <v>0.33333333333333331</v>
      </c>
      <c r="L48" s="20">
        <f>Levels_MO_S321222324[[#This Row],[Ниже базового]] / Levels_MO_S321222324[[#This Row],[Прошли]]</f>
        <v>0.16666666666666666</v>
      </c>
      <c r="M48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3.3888888888888888</v>
      </c>
      <c r="N48" s="21" t="e">
        <f>IF(Levels_MO_S321222324[[#This Row],[Общий уровень МО]] = "высокий", Levels_MO_S321222324[[#This Row],[Общая оценка МО (от 2 до 5)]], NA())</f>
        <v>#N/A</v>
      </c>
      <c r="O48" s="21" t="e">
        <f>IF(Levels_MO_S321222324[[#This Row],[Общий уровень МО]] = "средний", Levels_MO_S321222324[[#This Row],[Общая оценка МО (от 2 до 5)]], NA())</f>
        <v>#N/A</v>
      </c>
      <c r="P48" s="21">
        <f>IF(Levels_MO_S321222324[[#This Row],[Общий уровень МО]] = "базовый", Levels_MO_S321222324[[#This Row],[Общая оценка МО (от 2 до 5)]], NA())</f>
        <v>3.3888888888888888</v>
      </c>
      <c r="Q48" s="21" t="e">
        <f>IF(Levels_MO_S321222324[[#This Row],[Общий уровень МО]] = "ниже базового", Levels_MO_S321222324[[#This Row],[Общая оценка МО (от 2 до 5)]], NA())</f>
        <v>#N/A</v>
      </c>
      <c r="R48" s="69" t="str" cm="1">
        <f t="array" ref="R48">INDEX({"ниже базового","базовый","средний","высокий"}, ROUND(Levels_MO_S321222324[[#This Row],[Общая оценка МО (от 2 до 5)]], 0) - 1)</f>
        <v>базовый</v>
      </c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</row>
    <row r="49" spans="1:31" x14ac:dyDescent="0.25">
      <c r="A49" s="3">
        <v>24</v>
      </c>
      <c r="B49" s="13">
        <f>COUNTIFS(No_Duplicates[МО], Levels_MO_S321222324[[#This Row],[Муниципалитет]], No_Duplicates[Школьный климат], B$1)</f>
        <v>2</v>
      </c>
      <c r="C49" s="14">
        <f>COUNTIFS(No_Duplicates[МО], Levels_MO_S321222324[[#This Row],[Муниципалитет]], No_Duplicates[Школьный климат], C$1)</f>
        <v>2</v>
      </c>
      <c r="D49" s="15">
        <f>COUNTIFS(No_Duplicates[МО], Levels_MO_S321222324[[#This Row],[Муниципалитет]], No_Duplicates[Школьный климат], D$1)</f>
        <v>9</v>
      </c>
      <c r="E49" s="16">
        <f>COUNTIFS(No_Duplicates[МО], Levels_MO_S321222324[[#This Row],[Муниципалитет]], No_Duplicates[Школьный климат], E$1)</f>
        <v>1</v>
      </c>
      <c r="F49" s="3" cm="1">
        <f t="array" ref="F49">ROW() - ROW(_xlfn.TAKE(Levels_MO_S321222324[], 1)) + 1</f>
        <v>48</v>
      </c>
      <c r="G49" s="1" t="s">
        <v>73</v>
      </c>
      <c r="H49" s="5">
        <f>SUM(Levels_MO_S321222324[[#This Row],[Высокий]:[Ниже базового]])</f>
        <v>14</v>
      </c>
      <c r="I49" s="17">
        <f>Levels_MO_S321222324[[#This Row],[Высокий]] / Levels_MO_S321222324[[#This Row],[Прошли]]</f>
        <v>0.14285714285714285</v>
      </c>
      <c r="J49" s="18">
        <f>Levels_MO_S321222324[[#This Row],[Средний]] / Levels_MO_S321222324[[#This Row],[Прошли]]</f>
        <v>0.14285714285714285</v>
      </c>
      <c r="K49" s="19">
        <f>Levels_MO_S321222324[[#This Row],[Базовый]] / Levels_MO_S321222324[[#This Row],[Прошли]]</f>
        <v>0.6428571428571429</v>
      </c>
      <c r="L49" s="20">
        <f>Levels_MO_S321222324[[#This Row],[Ниже базового]] / Levels_MO_S321222324[[#This Row],[Прошли]]</f>
        <v>7.1428571428571425E-2</v>
      </c>
      <c r="M49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3.3571428571428572</v>
      </c>
      <c r="N49" s="21" t="e">
        <f>IF(Levels_MO_S321222324[[#This Row],[Общий уровень МО]] = "высокий", Levels_MO_S321222324[[#This Row],[Общая оценка МО (от 2 до 5)]], NA())</f>
        <v>#N/A</v>
      </c>
      <c r="O49" s="21" t="e">
        <f>IF(Levels_MO_S321222324[[#This Row],[Общий уровень МО]] = "средний", Levels_MO_S321222324[[#This Row],[Общая оценка МО (от 2 до 5)]], NA())</f>
        <v>#N/A</v>
      </c>
      <c r="P49" s="21">
        <f>IF(Levels_MO_S321222324[[#This Row],[Общий уровень МО]] = "базовый", Levels_MO_S321222324[[#This Row],[Общая оценка МО (от 2 до 5)]], NA())</f>
        <v>3.3571428571428572</v>
      </c>
      <c r="Q49" s="21" t="e">
        <f>IF(Levels_MO_S321222324[[#This Row],[Общий уровень МО]] = "ниже базового", Levels_MO_S321222324[[#This Row],[Общая оценка МО (от 2 до 5)]], NA())</f>
        <v>#N/A</v>
      </c>
      <c r="R49" s="69" t="str" cm="1">
        <f t="array" ref="R49">INDEX({"ниже базового","базовый","средний","высокий"}, ROUND(Levels_MO_S321222324[[#This Row],[Общая оценка МО (от 2 до 5)]], 0) - 1)</f>
        <v>базовый</v>
      </c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</row>
    <row r="50" spans="1:31" x14ac:dyDescent="0.25">
      <c r="A50" s="3">
        <v>30</v>
      </c>
      <c r="B50" s="13">
        <f>COUNTIFS(No_Duplicates[МО], Levels_MO_S321222324[[#This Row],[Муниципалитет]], No_Duplicates[Школьный климат], B$1)</f>
        <v>2</v>
      </c>
      <c r="C50" s="14">
        <f>COUNTIFS(No_Duplicates[МО], Levels_MO_S321222324[[#This Row],[Муниципалитет]], No_Duplicates[Школьный климат], C$1)</f>
        <v>15</v>
      </c>
      <c r="D50" s="15">
        <f>COUNTIFS(No_Duplicates[МО], Levels_MO_S321222324[[#This Row],[Муниципалитет]], No_Duplicates[Школьный климат], D$1)</f>
        <v>25</v>
      </c>
      <c r="E50" s="16">
        <f>COUNTIFS(No_Duplicates[МО], Levels_MO_S321222324[[#This Row],[Муниципалитет]], No_Duplicates[Школьный климат], E$1)</f>
        <v>3</v>
      </c>
      <c r="F50" s="3" cm="1">
        <f t="array" ref="F50">ROW() - ROW(_xlfn.TAKE(Levels_MO_S321222324[], 1)) + 1</f>
        <v>49</v>
      </c>
      <c r="G50" s="1" t="s">
        <v>27</v>
      </c>
      <c r="H50" s="5">
        <f>SUM(Levels_MO_S321222324[[#This Row],[Высокий]:[Ниже базового]])</f>
        <v>45</v>
      </c>
      <c r="I50" s="17">
        <f>Levels_MO_S321222324[[#This Row],[Высокий]] / Levels_MO_S321222324[[#This Row],[Прошли]]</f>
        <v>4.4444444444444446E-2</v>
      </c>
      <c r="J50" s="18">
        <f>Levels_MO_S321222324[[#This Row],[Средний]] / Levels_MO_S321222324[[#This Row],[Прошли]]</f>
        <v>0.33333333333333331</v>
      </c>
      <c r="K50" s="19">
        <f>Levels_MO_S321222324[[#This Row],[Базовый]] / Levels_MO_S321222324[[#This Row],[Прошли]]</f>
        <v>0.55555555555555558</v>
      </c>
      <c r="L50" s="20">
        <f>Levels_MO_S321222324[[#This Row],[Ниже базового]] / Levels_MO_S321222324[[#This Row],[Прошли]]</f>
        <v>6.6666666666666666E-2</v>
      </c>
      <c r="M50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3.3555555555555556</v>
      </c>
      <c r="N50" s="21" t="e">
        <f>IF(Levels_MO_S321222324[[#This Row],[Общий уровень МО]] = "высокий", Levels_MO_S321222324[[#This Row],[Общая оценка МО (от 2 до 5)]], NA())</f>
        <v>#N/A</v>
      </c>
      <c r="O50" s="21" t="e">
        <f>IF(Levels_MO_S321222324[[#This Row],[Общий уровень МО]] = "средний", Levels_MO_S321222324[[#This Row],[Общая оценка МО (от 2 до 5)]], NA())</f>
        <v>#N/A</v>
      </c>
      <c r="P50" s="21">
        <f>IF(Levels_MO_S321222324[[#This Row],[Общий уровень МО]] = "базовый", Levels_MO_S321222324[[#This Row],[Общая оценка МО (от 2 до 5)]], NA())</f>
        <v>3.3555555555555556</v>
      </c>
      <c r="Q50" s="21" t="e">
        <f>IF(Levels_MO_S321222324[[#This Row],[Общий уровень МО]] = "ниже базового", Levels_MO_S321222324[[#This Row],[Общая оценка МО (от 2 до 5)]], NA())</f>
        <v>#N/A</v>
      </c>
      <c r="R50" s="69" t="str" cm="1">
        <f t="array" ref="R50">INDEX({"ниже базового","базовый","средний","высокий"}, ROUND(Levels_MO_S321222324[[#This Row],[Общая оценка МО (от 2 до 5)]], 0) - 1)</f>
        <v>базовый</v>
      </c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</row>
    <row r="51" spans="1:31" x14ac:dyDescent="0.25">
      <c r="A51" s="3">
        <v>48</v>
      </c>
      <c r="B51" s="13">
        <f>COUNTIFS(No_Duplicates[МО], Levels_MO_S321222324[[#This Row],[Муниципалитет]], No_Duplicates[Школьный климат], B$1)</f>
        <v>1</v>
      </c>
      <c r="C51" s="14">
        <f>COUNTIFS(No_Duplicates[МО], Levels_MO_S321222324[[#This Row],[Муниципалитет]], No_Duplicates[Школьный климат], C$1)</f>
        <v>1</v>
      </c>
      <c r="D51" s="15">
        <f>COUNTIFS(No_Duplicates[МО], Levels_MO_S321222324[[#This Row],[Муниципалитет]], No_Duplicates[Школьный климат], D$1)</f>
        <v>7</v>
      </c>
      <c r="E51" s="16">
        <f>COUNTIFS(No_Duplicates[МО], Levels_MO_S321222324[[#This Row],[Муниципалитет]], No_Duplicates[Школьный климат], E$1)</f>
        <v>0</v>
      </c>
      <c r="F51" s="3" cm="1">
        <f t="array" ref="F51">ROW() - ROW(_xlfn.TAKE(Levels_MO_S321222324[], 1)) + 1</f>
        <v>50</v>
      </c>
      <c r="G51" s="1" t="s">
        <v>1381</v>
      </c>
      <c r="H51" s="5">
        <f>SUM(Levels_MO_S321222324[[#This Row],[Высокий]:[Ниже базового]])</f>
        <v>9</v>
      </c>
      <c r="I51" s="17">
        <f>Levels_MO_S321222324[[#This Row],[Высокий]] / Levels_MO_S321222324[[#This Row],[Прошли]]</f>
        <v>0.1111111111111111</v>
      </c>
      <c r="J51" s="18">
        <f>Levels_MO_S321222324[[#This Row],[Средний]] / Levels_MO_S321222324[[#This Row],[Прошли]]</f>
        <v>0.1111111111111111</v>
      </c>
      <c r="K51" s="19">
        <f>Levels_MO_S321222324[[#This Row],[Базовый]] / Levels_MO_S321222324[[#This Row],[Прошли]]</f>
        <v>0.77777777777777779</v>
      </c>
      <c r="L51" s="20">
        <f>Levels_MO_S321222324[[#This Row],[Ниже базового]] / Levels_MO_S321222324[[#This Row],[Прошли]]</f>
        <v>0</v>
      </c>
      <c r="M51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3.3333333333333335</v>
      </c>
      <c r="N51" s="21" t="e">
        <f>IF(Levels_MO_S321222324[[#This Row],[Общий уровень МО]] = "высокий", Levels_MO_S321222324[[#This Row],[Общая оценка МО (от 2 до 5)]], NA())</f>
        <v>#N/A</v>
      </c>
      <c r="O51" s="21" t="e">
        <f>IF(Levels_MO_S321222324[[#This Row],[Общий уровень МО]] = "средний", Levels_MO_S321222324[[#This Row],[Общая оценка МО (от 2 до 5)]], NA())</f>
        <v>#N/A</v>
      </c>
      <c r="P51" s="21">
        <f>IF(Levels_MO_S321222324[[#This Row],[Общий уровень МО]] = "базовый", Levels_MO_S321222324[[#This Row],[Общая оценка МО (от 2 до 5)]], NA())</f>
        <v>3.3333333333333335</v>
      </c>
      <c r="Q51" s="21" t="e">
        <f>IF(Levels_MO_S321222324[[#This Row],[Общий уровень МО]] = "ниже базового", Levels_MO_S321222324[[#This Row],[Общая оценка МО (от 2 до 5)]], NA())</f>
        <v>#N/A</v>
      </c>
      <c r="R51" s="69" t="str" cm="1">
        <f t="array" ref="R51">INDEX({"ниже базового","базовый","средний","высокий"}, ROUND(Levels_MO_S321222324[[#This Row],[Общая оценка МО (от 2 до 5)]], 0) - 1)</f>
        <v>базовый</v>
      </c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</row>
    <row r="52" spans="1:31" x14ac:dyDescent="0.25">
      <c r="A52" s="3">
        <v>22</v>
      </c>
      <c r="B52" s="13">
        <f>COUNTIFS(No_Duplicates[МО], Levels_MO_S321222324[[#This Row],[Муниципалитет]], No_Duplicates[Школьный климат], B$1)</f>
        <v>1</v>
      </c>
      <c r="C52" s="14">
        <f>COUNTIFS(No_Duplicates[МО], Levels_MO_S321222324[[#This Row],[Муниципалитет]], No_Duplicates[Школьный климат], C$1)</f>
        <v>8</v>
      </c>
      <c r="D52" s="15">
        <f>COUNTIFS(No_Duplicates[МО], Levels_MO_S321222324[[#This Row],[Муниципалитет]], No_Duplicates[Школьный климат], D$1)</f>
        <v>13</v>
      </c>
      <c r="E52" s="16">
        <f>COUNTIFS(No_Duplicates[МО], Levels_MO_S321222324[[#This Row],[Муниципалитет]], No_Duplicates[Школьный климат], E$1)</f>
        <v>4</v>
      </c>
      <c r="F52" s="3" cm="1">
        <f t="array" ref="F52">ROW() - ROW(_xlfn.TAKE(Levels_MO_S321222324[], 1)) + 1</f>
        <v>51</v>
      </c>
      <c r="G52" s="1" t="s">
        <v>140</v>
      </c>
      <c r="H52" s="5">
        <f>SUM(Levels_MO_S321222324[[#This Row],[Высокий]:[Ниже базового]])</f>
        <v>26</v>
      </c>
      <c r="I52" s="17">
        <f>Levels_MO_S321222324[[#This Row],[Высокий]] / Levels_MO_S321222324[[#This Row],[Прошли]]</f>
        <v>3.8461538461538464E-2</v>
      </c>
      <c r="J52" s="18">
        <f>Levels_MO_S321222324[[#This Row],[Средний]] / Levels_MO_S321222324[[#This Row],[Прошли]]</f>
        <v>0.30769230769230771</v>
      </c>
      <c r="K52" s="19">
        <f>Levels_MO_S321222324[[#This Row],[Базовый]] / Levels_MO_S321222324[[#This Row],[Прошли]]</f>
        <v>0.5</v>
      </c>
      <c r="L52" s="20">
        <f>Levels_MO_S321222324[[#This Row],[Ниже базового]] / Levels_MO_S321222324[[#This Row],[Прошли]]</f>
        <v>0.15384615384615385</v>
      </c>
      <c r="M52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3.2307692307692308</v>
      </c>
      <c r="N52" s="21" t="e">
        <f>IF(Levels_MO_S321222324[[#This Row],[Общий уровень МО]] = "высокий", Levels_MO_S321222324[[#This Row],[Общая оценка МО (от 2 до 5)]], NA())</f>
        <v>#N/A</v>
      </c>
      <c r="O52" s="21" t="e">
        <f>IF(Levels_MO_S321222324[[#This Row],[Общий уровень МО]] = "средний", Levels_MO_S321222324[[#This Row],[Общая оценка МО (от 2 до 5)]], NA())</f>
        <v>#N/A</v>
      </c>
      <c r="P52" s="21">
        <f>IF(Levels_MO_S321222324[[#This Row],[Общий уровень МО]] = "базовый", Levels_MO_S321222324[[#This Row],[Общая оценка МО (от 2 до 5)]], NA())</f>
        <v>3.2307692307692308</v>
      </c>
      <c r="Q52" s="21" t="e">
        <f>IF(Levels_MO_S321222324[[#This Row],[Общий уровень МО]] = "ниже базового", Levels_MO_S321222324[[#This Row],[Общая оценка МО (от 2 до 5)]], NA())</f>
        <v>#N/A</v>
      </c>
      <c r="R52" s="69" t="str" cm="1">
        <f t="array" ref="R52">INDEX({"ниже базового","базовый","средний","высокий"}, ROUND(Levels_MO_S321222324[[#This Row],[Общая оценка МО (от 2 до 5)]], 0) - 1)</f>
        <v>базовый</v>
      </c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</row>
    <row r="53" spans="1:31" x14ac:dyDescent="0.25">
      <c r="A53" s="3">
        <v>33</v>
      </c>
      <c r="B53" s="13">
        <f>COUNTIFS(No_Duplicates[МО], Levels_MO_S321222324[[#This Row],[Муниципалитет]], No_Duplicates[Школьный климат], B$1)</f>
        <v>2</v>
      </c>
      <c r="C53" s="14">
        <f>COUNTIFS(No_Duplicates[МО], Levels_MO_S321222324[[#This Row],[Муниципалитет]], No_Duplicates[Школьный климат], C$1)</f>
        <v>6</v>
      </c>
      <c r="D53" s="15">
        <f>COUNTIFS(No_Duplicates[МО], Levels_MO_S321222324[[#This Row],[Муниципалитет]], No_Duplicates[Школьный климат], D$1)</f>
        <v>9</v>
      </c>
      <c r="E53" s="16">
        <f>COUNTIFS(No_Duplicates[МО], Levels_MO_S321222324[[#This Row],[Муниципалитет]], No_Duplicates[Школьный климат], E$1)</f>
        <v>6</v>
      </c>
      <c r="F53" s="3" cm="1">
        <f t="array" ref="F53">ROW() - ROW(_xlfn.TAKE(Levels_MO_S321222324[], 1)) + 1</f>
        <v>52</v>
      </c>
      <c r="G53" s="1" t="s">
        <v>755</v>
      </c>
      <c r="H53" s="5">
        <f>SUM(Levels_MO_S321222324[[#This Row],[Высокий]:[Ниже базового]])</f>
        <v>23</v>
      </c>
      <c r="I53" s="17">
        <f>Levels_MO_S321222324[[#This Row],[Высокий]] / Levels_MO_S321222324[[#This Row],[Прошли]]</f>
        <v>8.6956521739130432E-2</v>
      </c>
      <c r="J53" s="18">
        <f>Levels_MO_S321222324[[#This Row],[Средний]] / Levels_MO_S321222324[[#This Row],[Прошли]]</f>
        <v>0.2608695652173913</v>
      </c>
      <c r="K53" s="19">
        <f>Levels_MO_S321222324[[#This Row],[Базовый]] / Levels_MO_S321222324[[#This Row],[Прошли]]</f>
        <v>0.39130434782608697</v>
      </c>
      <c r="L53" s="20">
        <f>Levels_MO_S321222324[[#This Row],[Ниже базового]] / Levels_MO_S321222324[[#This Row],[Прошли]]</f>
        <v>0.2608695652173913</v>
      </c>
      <c r="M53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3.1739130434782608</v>
      </c>
      <c r="N53" s="21" t="e">
        <f>IF(Levels_MO_S321222324[[#This Row],[Общий уровень МО]] = "высокий", Levels_MO_S321222324[[#This Row],[Общая оценка МО (от 2 до 5)]], NA())</f>
        <v>#N/A</v>
      </c>
      <c r="O53" s="21" t="e">
        <f>IF(Levels_MO_S321222324[[#This Row],[Общий уровень МО]] = "средний", Levels_MO_S321222324[[#This Row],[Общая оценка МО (от 2 до 5)]], NA())</f>
        <v>#N/A</v>
      </c>
      <c r="P53" s="21">
        <f>IF(Levels_MO_S321222324[[#This Row],[Общий уровень МО]] = "базовый", Levels_MO_S321222324[[#This Row],[Общая оценка МО (от 2 до 5)]], NA())</f>
        <v>3.1739130434782608</v>
      </c>
      <c r="Q53" s="21" t="e">
        <f>IF(Levels_MO_S321222324[[#This Row],[Общий уровень МО]] = "ниже базового", Levels_MO_S321222324[[#This Row],[Общая оценка МО (от 2 до 5)]], NA())</f>
        <v>#N/A</v>
      </c>
      <c r="R53" s="69" t="str" cm="1">
        <f t="array" ref="R53">INDEX({"ниже базового","базовый","средний","высокий"}, ROUND(Levels_MO_S321222324[[#This Row],[Общая оценка МО (от 2 до 5)]], 0) - 1)</f>
        <v>базовый</v>
      </c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</row>
    <row r="54" spans="1:31" x14ac:dyDescent="0.25">
      <c r="A54" s="3">
        <v>31</v>
      </c>
      <c r="B54" s="13">
        <f>COUNTIFS(No_Duplicates[МО], Levels_MO_S321222324[[#This Row],[Муниципалитет]], No_Duplicates[Школьный климат], B$1)</f>
        <v>5</v>
      </c>
      <c r="C54" s="14">
        <f>COUNTIFS(No_Duplicates[МО], Levels_MO_S321222324[[#This Row],[Муниципалитет]], No_Duplicates[Школьный климат], C$1)</f>
        <v>7</v>
      </c>
      <c r="D54" s="15">
        <f>COUNTIFS(No_Duplicates[МО], Levels_MO_S321222324[[#This Row],[Муниципалитет]], No_Duplicates[Школьный климат], D$1)</f>
        <v>16</v>
      </c>
      <c r="E54" s="16">
        <f>COUNTIFS(No_Duplicates[МО], Levels_MO_S321222324[[#This Row],[Муниципалитет]], No_Duplicates[Школьный климат], E$1)</f>
        <v>11</v>
      </c>
      <c r="F54" s="3" cm="1">
        <f t="array" ref="F54">ROW() - ROW(_xlfn.TAKE(Levels_MO_S321222324[], 1)) + 1</f>
        <v>53</v>
      </c>
      <c r="G54" s="1" t="s">
        <v>1413</v>
      </c>
      <c r="H54" s="5">
        <f>SUM(Levels_MO_S321222324[[#This Row],[Высокий]:[Ниже базового]])</f>
        <v>39</v>
      </c>
      <c r="I54" s="17">
        <f>Levels_MO_S321222324[[#This Row],[Высокий]] / Levels_MO_S321222324[[#This Row],[Прошли]]</f>
        <v>0.12820512820512819</v>
      </c>
      <c r="J54" s="18">
        <f>Levels_MO_S321222324[[#This Row],[Средний]] / Levels_MO_S321222324[[#This Row],[Прошли]]</f>
        <v>0.17948717948717949</v>
      </c>
      <c r="K54" s="19">
        <f>Levels_MO_S321222324[[#This Row],[Базовый]] / Levels_MO_S321222324[[#This Row],[Прошли]]</f>
        <v>0.41025641025641024</v>
      </c>
      <c r="L54" s="20">
        <f>Levels_MO_S321222324[[#This Row],[Ниже базового]] / Levels_MO_S321222324[[#This Row],[Прошли]]</f>
        <v>0.28205128205128205</v>
      </c>
      <c r="M54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3.1538461538461537</v>
      </c>
      <c r="N54" s="21" t="e">
        <f>IF(Levels_MO_S321222324[[#This Row],[Общий уровень МО]] = "высокий", Levels_MO_S321222324[[#This Row],[Общая оценка МО (от 2 до 5)]], NA())</f>
        <v>#N/A</v>
      </c>
      <c r="O54" s="21" t="e">
        <f>IF(Levels_MO_S321222324[[#This Row],[Общий уровень МО]] = "средний", Levels_MO_S321222324[[#This Row],[Общая оценка МО (от 2 до 5)]], NA())</f>
        <v>#N/A</v>
      </c>
      <c r="P54" s="21">
        <f>IF(Levels_MO_S321222324[[#This Row],[Общий уровень МО]] = "базовый", Levels_MO_S321222324[[#This Row],[Общая оценка МО (от 2 до 5)]], NA())</f>
        <v>3.1538461538461537</v>
      </c>
      <c r="Q54" s="21" t="e">
        <f>IF(Levels_MO_S321222324[[#This Row],[Общий уровень МО]] = "ниже базового", Levels_MO_S321222324[[#This Row],[Общая оценка МО (от 2 до 5)]], NA())</f>
        <v>#N/A</v>
      </c>
      <c r="R54" s="69" t="str" cm="1">
        <f t="array" ref="R54">INDEX({"ниже базового","базовый","средний","высокий"}, ROUND(Levels_MO_S321222324[[#This Row],[Общая оценка МО (от 2 до 5)]], 0) - 1)</f>
        <v>базовый</v>
      </c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</row>
    <row r="55" spans="1:31" x14ac:dyDescent="0.25">
      <c r="A55" s="3">
        <v>44</v>
      </c>
      <c r="B55" s="13">
        <f>COUNTIFS(No_Duplicates[МО], Levels_MO_S321222324[[#This Row],[Муниципалитет]], No_Duplicates[Школьный климат], B$1)</f>
        <v>0</v>
      </c>
      <c r="C55" s="14">
        <f>COUNTIFS(No_Duplicates[МО], Levels_MO_S321222324[[#This Row],[Муниципалитет]], No_Duplicates[Школьный климат], C$1)</f>
        <v>3</v>
      </c>
      <c r="D55" s="15">
        <f>COUNTIFS(No_Duplicates[МО], Levels_MO_S321222324[[#This Row],[Муниципалитет]], No_Duplicates[Школьный климат], D$1)</f>
        <v>22</v>
      </c>
      <c r="E55" s="16">
        <f>COUNTIFS(No_Duplicates[МО], Levels_MO_S321222324[[#This Row],[Муниципалитет]], No_Duplicates[Школьный климат], E$1)</f>
        <v>1</v>
      </c>
      <c r="F55" s="3" cm="1">
        <f t="array" ref="F55">ROW() - ROW(_xlfn.TAKE(Levels_MO_S321222324[], 1)) + 1</f>
        <v>54</v>
      </c>
      <c r="G55" s="1" t="s">
        <v>1093</v>
      </c>
      <c r="H55" s="5">
        <f>SUM(Levels_MO_S321222324[[#This Row],[Высокий]:[Ниже базового]])</f>
        <v>26</v>
      </c>
      <c r="I55" s="17">
        <f>Levels_MO_S321222324[[#This Row],[Высокий]] / Levels_MO_S321222324[[#This Row],[Прошли]]</f>
        <v>0</v>
      </c>
      <c r="J55" s="18">
        <f>Levels_MO_S321222324[[#This Row],[Средний]] / Levels_MO_S321222324[[#This Row],[Прошли]]</f>
        <v>0.11538461538461539</v>
      </c>
      <c r="K55" s="19">
        <f>Levels_MO_S321222324[[#This Row],[Базовый]] / Levels_MO_S321222324[[#This Row],[Прошли]]</f>
        <v>0.84615384615384615</v>
      </c>
      <c r="L55" s="20">
        <f>Levels_MO_S321222324[[#This Row],[Ниже базового]] / Levels_MO_S321222324[[#This Row],[Прошли]]</f>
        <v>3.8461538461538464E-2</v>
      </c>
      <c r="M55" s="21">
        <f>(5 * Levels_MO_S321222324[[#This Row],[Высокий]] + 4 * Levels_MO_S321222324[[#This Row],[Средний]] + 3 * Levels_MO_S321222324[[#This Row],[Базовый]] + 2 * Levels_MO_S321222324[[#This Row],[Ниже базового]]) / Levels_MO_S321222324[[#This Row],[Прошли]]</f>
        <v>3.0769230769230771</v>
      </c>
      <c r="N55" s="21" t="e">
        <f>IF(Levels_MO_S321222324[[#This Row],[Общий уровень МО]] = "высокий", Levels_MO_S321222324[[#This Row],[Общая оценка МО (от 2 до 5)]], NA())</f>
        <v>#N/A</v>
      </c>
      <c r="O55" s="21" t="e">
        <f>IF(Levels_MO_S321222324[[#This Row],[Общий уровень МО]] = "средний", Levels_MO_S321222324[[#This Row],[Общая оценка МО (от 2 до 5)]], NA())</f>
        <v>#N/A</v>
      </c>
      <c r="P55" s="21">
        <f>IF(Levels_MO_S321222324[[#This Row],[Общий уровень МО]] = "базовый", Levels_MO_S321222324[[#This Row],[Общая оценка МО (от 2 до 5)]], NA())</f>
        <v>3.0769230769230771</v>
      </c>
      <c r="Q55" s="21" t="e">
        <f>IF(Levels_MO_S321222324[[#This Row],[Общий уровень МО]] = "ниже базового", Levels_MO_S321222324[[#This Row],[Общая оценка МО (от 2 до 5)]], NA())</f>
        <v>#N/A</v>
      </c>
      <c r="R55" s="69" t="str" cm="1">
        <f t="array" ref="R55">INDEX({"ниже базового","базовый","средний","высокий"}, ROUND(Levels_MO_S321222324[[#This Row],[Общая оценка МО (от 2 до 5)]], 0) - 1)</f>
        <v>базовый</v>
      </c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</row>
    <row r="56" spans="1:31" x14ac:dyDescent="0.25">
      <c r="A56" s="3"/>
      <c r="B56" s="22">
        <f>SUM(Levels_MO_S321222324[Высокий])</f>
        <v>265</v>
      </c>
      <c r="C56" s="23">
        <f>SUM(Levels_MO_S321222324[Средний])</f>
        <v>565</v>
      </c>
      <c r="D56" s="24">
        <f>SUM(Levels_MO_S321222324[Базовый])</f>
        <v>463</v>
      </c>
      <c r="E56" s="25">
        <f>SUM(Levels_MO_S321222324[Ниже базового])</f>
        <v>56</v>
      </c>
      <c r="F56" s="27"/>
      <c r="G56" s="27" t="s">
        <v>1466</v>
      </c>
      <c r="H56" s="26">
        <f>SUM(Levels_MO_S321222324[Прошли])</f>
        <v>1349</v>
      </c>
      <c r="I56" s="28">
        <f>Levels_MO_S321222324[[#Totals],[Высокий]] / Levels_MO_S321222324[[#Totals],[Прошли]]</f>
        <v>0.19644180874722017</v>
      </c>
      <c r="J56" s="29">
        <f>Levels_MO_S321222324[[#Totals],[Средний]] / Levels_MO_S321222324[[#Totals],[Прошли]]</f>
        <v>0.41882876204595998</v>
      </c>
      <c r="K56" s="30">
        <f>Levels_MO_S321222324[[#Totals],[Базовый]] / Levels_MO_S321222324[[#Totals],[Прошли]]</f>
        <v>0.34321719792438843</v>
      </c>
      <c r="L56" s="31">
        <f>Levels_MO_S321222324[[#Totals],[Ниже базового]] / Levels_MO_S321222324[[#Totals],[Прошли]]</f>
        <v>4.1512231282431429E-2</v>
      </c>
      <c r="M56" s="21">
        <f>(5 * Levels_MO_S321222324[[#Totals],[Высокий]] + 4 * Levels_MO_S321222324[[#Totals],[Средний]] + 3 * Levels_MO_S321222324[[#Totals],[Базовый]] + 2 * Levels_MO_S321222324[[#Totals],[Ниже базового]]) / Levels_MO_S321222324[[#Totals],[Прошли]]</f>
        <v>3.770200148257969</v>
      </c>
      <c r="N56" s="21"/>
      <c r="O56" s="21"/>
      <c r="P56" s="21"/>
      <c r="Q56" s="21"/>
      <c r="R56" s="69" t="str" cm="1">
        <f t="array" ref="R56">INDEX({"ниже базового","базовый","средний","высокий"}, ROUND(Levels_MO_S321222324[[#Totals],[Общая оценка МО (от 2 до 5)]], 0) - 1)</f>
        <v>средний</v>
      </c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</row>
  </sheetData>
  <conditionalFormatting sqref="R2:R56">
    <cfRule type="cellIs" dxfId="187" priority="1" operator="equal">
      <formula>"Высокий"</formula>
    </cfRule>
    <cfRule type="cellIs" dxfId="186" priority="2" operator="equal">
      <formula>"Средний"</formula>
    </cfRule>
    <cfRule type="cellIs" dxfId="185" priority="3" operator="equal">
      <formula>"Базовый"</formula>
    </cfRule>
    <cfRule type="cellIs" dxfId="184" priority="4" operator="equal">
      <formula>"Ниже базового"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29209-5BA5-4472-9F78-EC945E881C18}">
  <dimension ref="A1:BG56"/>
  <sheetViews>
    <sheetView workbookViewId="0">
      <selection activeCell="A2" sqref="A2"/>
    </sheetView>
  </sheetViews>
  <sheetFormatPr defaultRowHeight="15" outlineLevelCol="1" x14ac:dyDescent="0.25"/>
  <cols>
    <col min="1" max="1" width="4" customWidth="1"/>
    <col min="2" max="2" width="9.28515625" bestFit="1" customWidth="1"/>
    <col min="3" max="4" width="9.140625" bestFit="1" customWidth="1"/>
    <col min="5" max="5" width="10" customWidth="1"/>
    <col min="6" max="6" width="4.140625" customWidth="1"/>
    <col min="7" max="7" width="22.5703125" bestFit="1" customWidth="1"/>
    <col min="8" max="8" width="8.42578125" bestFit="1" customWidth="1"/>
    <col min="9" max="9" width="9.28515625" customWidth="1"/>
    <col min="10" max="11" width="9.140625" customWidth="1"/>
    <col min="12" max="12" width="10" customWidth="1"/>
    <col min="13" max="13" width="11" bestFit="1" customWidth="1"/>
    <col min="14" max="14" width="11" hidden="1" customWidth="1" outlineLevel="1"/>
    <col min="15" max="16" width="9.42578125" hidden="1" customWidth="1" outlineLevel="1"/>
    <col min="17" max="17" width="12.42578125" hidden="1" customWidth="1" outlineLevel="1"/>
    <col min="18" max="18" width="13.28515625" bestFit="1" customWidth="1" collapsed="1"/>
    <col min="19" max="31" width="9.7109375" customWidth="1"/>
    <col min="32" max="32" width="17.85546875" bestFit="1" customWidth="1"/>
    <col min="33" max="33" width="9.42578125" bestFit="1" customWidth="1"/>
    <col min="34" max="34" width="11.42578125" bestFit="1" customWidth="1"/>
    <col min="36" max="36" width="17.7109375" bestFit="1" customWidth="1"/>
    <col min="37" max="37" width="11.28515625" customWidth="1"/>
    <col min="38" max="38" width="13" bestFit="1" customWidth="1"/>
  </cols>
  <sheetData>
    <row r="1" spans="1:59" ht="45.75" customHeight="1" x14ac:dyDescent="0.25">
      <c r="A1" s="5" t="s">
        <v>9</v>
      </c>
      <c r="B1" s="8" t="s">
        <v>6</v>
      </c>
      <c r="C1" s="9" t="s">
        <v>5</v>
      </c>
      <c r="D1" s="10" t="s">
        <v>8</v>
      </c>
      <c r="E1" s="11" t="s">
        <v>7</v>
      </c>
      <c r="F1" s="5" t="s">
        <v>1460</v>
      </c>
      <c r="G1" s="5" t="s">
        <v>1461</v>
      </c>
      <c r="H1" s="5" t="s">
        <v>1462</v>
      </c>
      <c r="I1" s="8" t="s">
        <v>1507</v>
      </c>
      <c r="J1" s="9" t="s">
        <v>1470</v>
      </c>
      <c r="K1" s="10" t="s">
        <v>1471</v>
      </c>
      <c r="L1" s="12" t="s">
        <v>1463</v>
      </c>
      <c r="M1" s="2" t="s">
        <v>1464</v>
      </c>
      <c r="N1" s="2" t="s">
        <v>1510</v>
      </c>
      <c r="O1" s="2" t="s">
        <v>1508</v>
      </c>
      <c r="P1" s="2" t="s">
        <v>1509</v>
      </c>
      <c r="Q1" s="2" t="s">
        <v>1472</v>
      </c>
      <c r="R1" s="2" t="s">
        <v>1465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BG1" t="s">
        <v>1467</v>
      </c>
    </row>
    <row r="2" spans="1:59" x14ac:dyDescent="0.25">
      <c r="A2" s="3">
        <v>16</v>
      </c>
      <c r="B2" s="13">
        <f>COUNTIFS(No_Duplicates[МО], Levels_MO_S32122232425[[#This Row],[Муниципалитет]], No_Duplicates[Образовательная среда], B$1)</f>
        <v>7</v>
      </c>
      <c r="C2" s="14">
        <f>COUNTIFS(No_Duplicates[МО], Levels_MO_S32122232425[[#This Row],[Муниципалитет]], No_Duplicates[Образовательная среда], C$1)</f>
        <v>0</v>
      </c>
      <c r="D2" s="15">
        <f>COUNTIFS(No_Duplicates[МО], Levels_MO_S32122232425[[#This Row],[Муниципалитет]], No_Duplicates[Образовательная среда], D$1)</f>
        <v>0</v>
      </c>
      <c r="E2" s="16">
        <f>COUNTIFS(No_Duplicates[МО], Levels_MO_S32122232425[[#This Row],[Муниципалитет]], No_Duplicates[Образовательная среда], E$1)</f>
        <v>0</v>
      </c>
      <c r="F2" s="3" cm="1">
        <f t="array" ref="F2">ROW() - ROW(_xlfn.TAKE(Levels_MO_S32122232425[], 1)) + 1</f>
        <v>1</v>
      </c>
      <c r="G2" s="1" t="s">
        <v>132</v>
      </c>
      <c r="H2" s="5">
        <f>SUM(Levels_MO_S32122232425[[#This Row],[Высокий]:[Ниже базового]])</f>
        <v>7</v>
      </c>
      <c r="I2" s="17">
        <f>Levels_MO_S32122232425[[#This Row],[Высокий]] / Levels_MO_S32122232425[[#This Row],[Прошли]]</f>
        <v>1</v>
      </c>
      <c r="J2" s="18">
        <f>Levels_MO_S32122232425[[#This Row],[Средний]] / Levels_MO_S32122232425[[#This Row],[Прошли]]</f>
        <v>0</v>
      </c>
      <c r="K2" s="19">
        <f>Levels_MO_S32122232425[[#This Row],[Базовый]] / Levels_MO_S32122232425[[#This Row],[Прошли]]</f>
        <v>0</v>
      </c>
      <c r="L2" s="20">
        <f>Levels_MO_S32122232425[[#This Row],[Ниже базового]] / Levels_MO_S32122232425[[#This Row],[Прошли]]</f>
        <v>0</v>
      </c>
      <c r="M2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5</v>
      </c>
      <c r="N2" s="21">
        <f>IF(Levels_MO_S32122232425[[#This Row],[Общий уровень МО]] = "высокий", Levels_MO_S32122232425[[#This Row],[Общая оценка МО (от 2 до 5)]], NA())</f>
        <v>5</v>
      </c>
      <c r="O2" s="21" t="e">
        <f>IF(Levels_MO_S32122232425[[#This Row],[Общий уровень МО]] = "средний", Levels_MO_S32122232425[[#This Row],[Общая оценка МО (от 2 до 5)]], NA())</f>
        <v>#N/A</v>
      </c>
      <c r="P2" s="21" t="e">
        <f>IF(Levels_MO_S32122232425[[#This Row],[Общий уровень МО]] = "базовый", Levels_MO_S32122232425[[#This Row],[Общая оценка МО (от 2 до 5)]], NA())</f>
        <v>#N/A</v>
      </c>
      <c r="Q2" s="21" t="e">
        <f>IF(Levels_MO_S32122232425[[#This Row],[Общий уровень МО]] = "ниже базового", Levels_MO_S32122232425[[#This Row],[Общая оценка МО (от 2 до 5)]], NA())</f>
        <v>#N/A</v>
      </c>
      <c r="R2" s="69" t="str" cm="1">
        <f t="array" ref="R2">INDEX({"ниже базового","базовый","средний","высокий"}, ROUND(Levels_MO_S32122232425[[#This Row],[Общая оценка МО (от 2 до 5)]], 0) - 1)</f>
        <v>высокий</v>
      </c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</row>
    <row r="3" spans="1:59" x14ac:dyDescent="0.25">
      <c r="A3" s="3">
        <v>20</v>
      </c>
      <c r="B3" s="13">
        <f>COUNTIFS(No_Duplicates[МО], Levels_MO_S32122232425[[#This Row],[Муниципалитет]], No_Duplicates[Образовательная среда], B$1)</f>
        <v>22</v>
      </c>
      <c r="C3" s="14">
        <f>COUNTIFS(No_Duplicates[МО], Levels_MO_S32122232425[[#This Row],[Муниципалитет]], No_Duplicates[Образовательная среда], C$1)</f>
        <v>1</v>
      </c>
      <c r="D3" s="15">
        <f>COUNTIFS(No_Duplicates[МО], Levels_MO_S32122232425[[#This Row],[Муниципалитет]], No_Duplicates[Образовательная среда], D$1)</f>
        <v>0</v>
      </c>
      <c r="E3" s="16">
        <f>COUNTIFS(No_Duplicates[МО], Levels_MO_S32122232425[[#This Row],[Муниципалитет]], No_Duplicates[Образовательная среда], E$1)</f>
        <v>0</v>
      </c>
      <c r="F3" s="3" cm="1">
        <f t="array" ref="F3">ROW() - ROW(_xlfn.TAKE(Levels_MO_S32122232425[], 1)) + 1</f>
        <v>2</v>
      </c>
      <c r="G3" s="1" t="s">
        <v>662</v>
      </c>
      <c r="H3" s="5">
        <f>SUM(Levels_MO_S32122232425[[#This Row],[Высокий]:[Ниже базового]])</f>
        <v>23</v>
      </c>
      <c r="I3" s="17">
        <f>Levels_MO_S32122232425[[#This Row],[Высокий]] / Levels_MO_S32122232425[[#This Row],[Прошли]]</f>
        <v>0.95652173913043481</v>
      </c>
      <c r="J3" s="18">
        <f>Levels_MO_S32122232425[[#This Row],[Средний]] / Levels_MO_S32122232425[[#This Row],[Прошли]]</f>
        <v>4.3478260869565216E-2</v>
      </c>
      <c r="K3" s="19">
        <f>Levels_MO_S32122232425[[#This Row],[Базовый]] / Levels_MO_S32122232425[[#This Row],[Прошли]]</f>
        <v>0</v>
      </c>
      <c r="L3" s="20">
        <f>Levels_MO_S32122232425[[#This Row],[Ниже базового]] / Levels_MO_S32122232425[[#This Row],[Прошли]]</f>
        <v>0</v>
      </c>
      <c r="M3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4.9565217391304346</v>
      </c>
      <c r="N3" s="21">
        <f>IF(Levels_MO_S32122232425[[#This Row],[Общий уровень МО]] = "высокий", Levels_MO_S32122232425[[#This Row],[Общая оценка МО (от 2 до 5)]], NA())</f>
        <v>4.9565217391304346</v>
      </c>
      <c r="O3" s="21" t="e">
        <f>IF(Levels_MO_S32122232425[[#This Row],[Общий уровень МО]] = "средний", Levels_MO_S32122232425[[#This Row],[Общая оценка МО (от 2 до 5)]], NA())</f>
        <v>#N/A</v>
      </c>
      <c r="P3" s="21" t="e">
        <f>IF(Levels_MO_S32122232425[[#This Row],[Общий уровень МО]] = "базовый", Levels_MO_S32122232425[[#This Row],[Общая оценка МО (от 2 до 5)]], NA())</f>
        <v>#N/A</v>
      </c>
      <c r="Q3" s="21" t="e">
        <f>IF(Levels_MO_S32122232425[[#This Row],[Общий уровень МО]] = "ниже базового", Levels_MO_S32122232425[[#This Row],[Общая оценка МО (от 2 до 5)]], NA())</f>
        <v>#N/A</v>
      </c>
      <c r="R3" s="69" t="str" cm="1">
        <f t="array" ref="R3">INDEX({"ниже базового","базовый","средний","высокий"}, ROUND(Levels_MO_S32122232425[[#This Row],[Общая оценка МО (от 2 до 5)]], 0) - 1)</f>
        <v>высокий</v>
      </c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</row>
    <row r="4" spans="1:59" x14ac:dyDescent="0.25">
      <c r="A4" s="3">
        <v>37</v>
      </c>
      <c r="B4" s="13">
        <f>COUNTIFS(No_Duplicates[МО], Levels_MO_S32122232425[[#This Row],[Муниципалитет]], No_Duplicates[Образовательная среда], B$1)</f>
        <v>21</v>
      </c>
      <c r="C4" s="14">
        <f>COUNTIFS(No_Duplicates[МО], Levels_MO_S32122232425[[#This Row],[Муниципалитет]], No_Duplicates[Образовательная среда], C$1)</f>
        <v>1</v>
      </c>
      <c r="D4" s="15">
        <f>COUNTIFS(No_Duplicates[МО], Levels_MO_S32122232425[[#This Row],[Муниципалитет]], No_Duplicates[Образовательная среда], D$1)</f>
        <v>0</v>
      </c>
      <c r="E4" s="16">
        <f>COUNTIFS(No_Duplicates[МО], Levels_MO_S32122232425[[#This Row],[Муниципалитет]], No_Duplicates[Образовательная среда], E$1)</f>
        <v>0</v>
      </c>
      <c r="F4" s="3" cm="1">
        <f t="array" ref="F4">ROW() - ROW(_xlfn.TAKE(Levels_MO_S32122232425[], 1)) + 1</f>
        <v>3</v>
      </c>
      <c r="G4" s="1" t="s">
        <v>1337</v>
      </c>
      <c r="H4" s="5">
        <f>SUM(Levels_MO_S32122232425[[#This Row],[Высокий]:[Ниже базового]])</f>
        <v>22</v>
      </c>
      <c r="I4" s="17">
        <f>Levels_MO_S32122232425[[#This Row],[Высокий]] / Levels_MO_S32122232425[[#This Row],[Прошли]]</f>
        <v>0.95454545454545459</v>
      </c>
      <c r="J4" s="18">
        <f>Levels_MO_S32122232425[[#This Row],[Средний]] / Levels_MO_S32122232425[[#This Row],[Прошли]]</f>
        <v>4.5454545454545456E-2</v>
      </c>
      <c r="K4" s="19">
        <f>Levels_MO_S32122232425[[#This Row],[Базовый]] / Levels_MO_S32122232425[[#This Row],[Прошли]]</f>
        <v>0</v>
      </c>
      <c r="L4" s="20">
        <f>Levels_MO_S32122232425[[#This Row],[Ниже базового]] / Levels_MO_S32122232425[[#This Row],[Прошли]]</f>
        <v>0</v>
      </c>
      <c r="M4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4.9545454545454541</v>
      </c>
      <c r="N4" s="21">
        <f>IF(Levels_MO_S32122232425[[#This Row],[Общий уровень МО]] = "высокий", Levels_MO_S32122232425[[#This Row],[Общая оценка МО (от 2 до 5)]], NA())</f>
        <v>4.9545454545454541</v>
      </c>
      <c r="O4" s="21" t="e">
        <f>IF(Levels_MO_S32122232425[[#This Row],[Общий уровень МО]] = "средний", Levels_MO_S32122232425[[#This Row],[Общая оценка МО (от 2 до 5)]], NA())</f>
        <v>#N/A</v>
      </c>
      <c r="P4" s="21" t="e">
        <f>IF(Levels_MO_S32122232425[[#This Row],[Общий уровень МО]] = "базовый", Levels_MO_S32122232425[[#This Row],[Общая оценка МО (от 2 до 5)]], NA())</f>
        <v>#N/A</v>
      </c>
      <c r="Q4" s="21" t="e">
        <f>IF(Levels_MO_S32122232425[[#This Row],[Общий уровень МО]] = "ниже базового", Levels_MO_S32122232425[[#This Row],[Общая оценка МО (от 2 до 5)]], NA())</f>
        <v>#N/A</v>
      </c>
      <c r="R4" s="69" t="str" cm="1">
        <f t="array" ref="R4">INDEX({"ниже базового","базовый","средний","высокий"}, ROUND(Levels_MO_S32122232425[[#This Row],[Общая оценка МО (от 2 до 5)]], 0) - 1)</f>
        <v>высокий</v>
      </c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</row>
    <row r="5" spans="1:59" x14ac:dyDescent="0.25">
      <c r="A5" s="3">
        <v>28</v>
      </c>
      <c r="B5" s="13">
        <f>COUNTIFS(No_Duplicates[МО], Levels_MO_S32122232425[[#This Row],[Муниципалитет]], No_Duplicates[Образовательная среда], B$1)</f>
        <v>9</v>
      </c>
      <c r="C5" s="14">
        <f>COUNTIFS(No_Duplicates[МО], Levels_MO_S32122232425[[#This Row],[Муниципалитет]], No_Duplicates[Образовательная среда], C$1)</f>
        <v>1</v>
      </c>
      <c r="D5" s="15">
        <f>COUNTIFS(No_Duplicates[МО], Levels_MO_S32122232425[[#This Row],[Муниципалитет]], No_Duplicates[Образовательная среда], D$1)</f>
        <v>0</v>
      </c>
      <c r="E5" s="16">
        <f>COUNTIFS(No_Duplicates[МО], Levels_MO_S32122232425[[#This Row],[Муниципалитет]], No_Duplicates[Образовательная среда], E$1)</f>
        <v>0</v>
      </c>
      <c r="F5" s="3" cm="1">
        <f t="array" ref="F5">ROW() - ROW(_xlfn.TAKE(Levels_MO_S32122232425[], 1)) + 1</f>
        <v>4</v>
      </c>
      <c r="G5" s="1" t="s">
        <v>551</v>
      </c>
      <c r="H5" s="5">
        <f>SUM(Levels_MO_S32122232425[[#This Row],[Высокий]:[Ниже базового]])</f>
        <v>10</v>
      </c>
      <c r="I5" s="17">
        <f>Levels_MO_S32122232425[[#This Row],[Высокий]] / Levels_MO_S32122232425[[#This Row],[Прошли]]</f>
        <v>0.9</v>
      </c>
      <c r="J5" s="18">
        <f>Levels_MO_S32122232425[[#This Row],[Средний]] / Levels_MO_S32122232425[[#This Row],[Прошли]]</f>
        <v>0.1</v>
      </c>
      <c r="K5" s="19">
        <f>Levels_MO_S32122232425[[#This Row],[Базовый]] / Levels_MO_S32122232425[[#This Row],[Прошли]]</f>
        <v>0</v>
      </c>
      <c r="L5" s="20">
        <f>Levels_MO_S32122232425[[#This Row],[Ниже базового]] / Levels_MO_S32122232425[[#This Row],[Прошли]]</f>
        <v>0</v>
      </c>
      <c r="M5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4.9000000000000004</v>
      </c>
      <c r="N5" s="21">
        <f>IF(Levels_MO_S32122232425[[#This Row],[Общий уровень МО]] = "высокий", Levels_MO_S32122232425[[#This Row],[Общая оценка МО (от 2 до 5)]], NA())</f>
        <v>4.9000000000000004</v>
      </c>
      <c r="O5" s="21" t="e">
        <f>IF(Levels_MO_S32122232425[[#This Row],[Общий уровень МО]] = "средний", Levels_MO_S32122232425[[#This Row],[Общая оценка МО (от 2 до 5)]], NA())</f>
        <v>#N/A</v>
      </c>
      <c r="P5" s="21" t="e">
        <f>IF(Levels_MO_S32122232425[[#This Row],[Общий уровень МО]] = "базовый", Levels_MO_S32122232425[[#This Row],[Общая оценка МО (от 2 до 5)]], NA())</f>
        <v>#N/A</v>
      </c>
      <c r="Q5" s="21" t="e">
        <f>IF(Levels_MO_S32122232425[[#This Row],[Общий уровень МО]] = "ниже базового", Levels_MO_S32122232425[[#This Row],[Общая оценка МО (от 2 до 5)]], NA())</f>
        <v>#N/A</v>
      </c>
      <c r="R5" s="69" t="str" cm="1">
        <f t="array" ref="R5">INDEX({"ниже базового","базовый","средний","высокий"}, ROUND(Levels_MO_S32122232425[[#This Row],[Общая оценка МО (от 2 до 5)]], 0) - 1)</f>
        <v>высокий</v>
      </c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</row>
    <row r="6" spans="1:59" x14ac:dyDescent="0.25">
      <c r="A6" s="3">
        <v>26</v>
      </c>
      <c r="B6" s="13">
        <f>COUNTIFS(No_Duplicates[МО], Levels_MO_S32122232425[[#This Row],[Муниципалитет]], No_Duplicates[Образовательная среда], B$1)</f>
        <v>14</v>
      </c>
      <c r="C6" s="14">
        <f>COUNTIFS(No_Duplicates[МО], Levels_MO_S32122232425[[#This Row],[Муниципалитет]], No_Duplicates[Образовательная среда], C$1)</f>
        <v>2</v>
      </c>
      <c r="D6" s="15">
        <f>COUNTIFS(No_Duplicates[МО], Levels_MO_S32122232425[[#This Row],[Муниципалитет]], No_Duplicates[Образовательная среда], D$1)</f>
        <v>0</v>
      </c>
      <c r="E6" s="16">
        <f>COUNTIFS(No_Duplicates[МО], Levels_MO_S32122232425[[#This Row],[Муниципалитет]], No_Duplicates[Образовательная среда], E$1)</f>
        <v>0</v>
      </c>
      <c r="F6" s="3" cm="1">
        <f t="array" ref="F6">ROW() - ROW(_xlfn.TAKE(Levels_MO_S32122232425[], 1)) + 1</f>
        <v>5</v>
      </c>
      <c r="G6" s="1" t="s">
        <v>261</v>
      </c>
      <c r="H6" s="5">
        <f>SUM(Levels_MO_S32122232425[[#This Row],[Высокий]:[Ниже базового]])</f>
        <v>16</v>
      </c>
      <c r="I6" s="17">
        <f>Levels_MO_S32122232425[[#This Row],[Высокий]] / Levels_MO_S32122232425[[#This Row],[Прошли]]</f>
        <v>0.875</v>
      </c>
      <c r="J6" s="18">
        <f>Levels_MO_S32122232425[[#This Row],[Средний]] / Levels_MO_S32122232425[[#This Row],[Прошли]]</f>
        <v>0.125</v>
      </c>
      <c r="K6" s="19">
        <f>Levels_MO_S32122232425[[#This Row],[Базовый]] / Levels_MO_S32122232425[[#This Row],[Прошли]]</f>
        <v>0</v>
      </c>
      <c r="L6" s="20">
        <f>Levels_MO_S32122232425[[#This Row],[Ниже базового]] / Levels_MO_S32122232425[[#This Row],[Прошли]]</f>
        <v>0</v>
      </c>
      <c r="M6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4.875</v>
      </c>
      <c r="N6" s="21">
        <f>IF(Levels_MO_S32122232425[[#This Row],[Общий уровень МО]] = "высокий", Levels_MO_S32122232425[[#This Row],[Общая оценка МО (от 2 до 5)]], NA())</f>
        <v>4.875</v>
      </c>
      <c r="O6" s="21" t="e">
        <f>IF(Levels_MO_S32122232425[[#This Row],[Общий уровень МО]] = "средний", Levels_MO_S32122232425[[#This Row],[Общая оценка МО (от 2 до 5)]], NA())</f>
        <v>#N/A</v>
      </c>
      <c r="P6" s="21" t="e">
        <f>IF(Levels_MO_S32122232425[[#This Row],[Общий уровень МО]] = "базовый", Levels_MO_S32122232425[[#This Row],[Общая оценка МО (от 2 до 5)]], NA())</f>
        <v>#N/A</v>
      </c>
      <c r="Q6" s="21" t="e">
        <f>IF(Levels_MO_S32122232425[[#This Row],[Общий уровень МО]] = "ниже базового", Levels_MO_S32122232425[[#This Row],[Общая оценка МО (от 2 до 5)]], NA())</f>
        <v>#N/A</v>
      </c>
      <c r="R6" s="69" t="str" cm="1">
        <f t="array" ref="R6">INDEX({"ниже базового","базовый","средний","высокий"}, ROUND(Levels_MO_S32122232425[[#This Row],[Общая оценка МО (от 2 до 5)]], 0) - 1)</f>
        <v>высокий</v>
      </c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</row>
    <row r="7" spans="1:59" x14ac:dyDescent="0.25">
      <c r="A7" s="3">
        <v>4</v>
      </c>
      <c r="B7" s="13">
        <f>COUNTIFS(No_Duplicates[МО], Levels_MO_S32122232425[[#This Row],[Муниципалитет]], No_Duplicates[Образовательная среда], B$1)</f>
        <v>14</v>
      </c>
      <c r="C7" s="14">
        <f>COUNTIFS(No_Duplicates[МО], Levels_MO_S32122232425[[#This Row],[Муниципалитет]], No_Duplicates[Образовательная среда], C$1)</f>
        <v>2</v>
      </c>
      <c r="D7" s="15">
        <f>COUNTIFS(No_Duplicates[МО], Levels_MO_S32122232425[[#This Row],[Муниципалитет]], No_Duplicates[Образовательная среда], D$1)</f>
        <v>0</v>
      </c>
      <c r="E7" s="16">
        <f>COUNTIFS(No_Duplicates[МО], Levels_MO_S32122232425[[#This Row],[Муниципалитет]], No_Duplicates[Образовательная среда], E$1)</f>
        <v>0</v>
      </c>
      <c r="F7" s="3" cm="1">
        <f t="array" ref="F7">ROW() - ROW(_xlfn.TAKE(Levels_MO_S32122232425[], 1)) + 1</f>
        <v>6</v>
      </c>
      <c r="G7" s="1" t="s">
        <v>892</v>
      </c>
      <c r="H7" s="5">
        <f>SUM(Levels_MO_S32122232425[[#This Row],[Высокий]:[Ниже базового]])</f>
        <v>16</v>
      </c>
      <c r="I7" s="17">
        <f>Levels_MO_S32122232425[[#This Row],[Высокий]] / Levels_MO_S32122232425[[#This Row],[Прошли]]</f>
        <v>0.875</v>
      </c>
      <c r="J7" s="18">
        <f>Levels_MO_S32122232425[[#This Row],[Средний]] / Levels_MO_S32122232425[[#This Row],[Прошли]]</f>
        <v>0.125</v>
      </c>
      <c r="K7" s="19">
        <f>Levels_MO_S32122232425[[#This Row],[Базовый]] / Levels_MO_S32122232425[[#This Row],[Прошли]]</f>
        <v>0</v>
      </c>
      <c r="L7" s="20">
        <f>Levels_MO_S32122232425[[#This Row],[Ниже базового]] / Levels_MO_S32122232425[[#This Row],[Прошли]]</f>
        <v>0</v>
      </c>
      <c r="M7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4.875</v>
      </c>
      <c r="N7" s="21">
        <f>IF(Levels_MO_S32122232425[[#This Row],[Общий уровень МО]] = "высокий", Levels_MO_S32122232425[[#This Row],[Общая оценка МО (от 2 до 5)]], NA())</f>
        <v>4.875</v>
      </c>
      <c r="O7" s="21" t="e">
        <f>IF(Levels_MO_S32122232425[[#This Row],[Общий уровень МО]] = "средний", Levels_MO_S32122232425[[#This Row],[Общая оценка МО (от 2 до 5)]], NA())</f>
        <v>#N/A</v>
      </c>
      <c r="P7" s="21" t="e">
        <f>IF(Levels_MO_S32122232425[[#This Row],[Общий уровень МО]] = "базовый", Levels_MO_S32122232425[[#This Row],[Общая оценка МО (от 2 до 5)]], NA())</f>
        <v>#N/A</v>
      </c>
      <c r="Q7" s="21" t="e">
        <f>IF(Levels_MO_S32122232425[[#This Row],[Общий уровень МО]] = "ниже базового", Levels_MO_S32122232425[[#This Row],[Общая оценка МО (от 2 до 5)]], NA())</f>
        <v>#N/A</v>
      </c>
      <c r="R7" s="69" t="str" cm="1">
        <f t="array" ref="R7">INDEX({"ниже базового","базовый","средний","высокий"}, ROUND(Levels_MO_S32122232425[[#This Row],[Общая оценка МО (от 2 до 5)]], 0) - 1)</f>
        <v>высокий</v>
      </c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</row>
    <row r="8" spans="1:59" x14ac:dyDescent="0.25">
      <c r="A8" s="3">
        <v>14</v>
      </c>
      <c r="B8" s="13">
        <f>COUNTIFS(No_Duplicates[МО], Levels_MO_S32122232425[[#This Row],[Муниципалитет]], No_Duplicates[Образовательная среда], B$1)</f>
        <v>7</v>
      </c>
      <c r="C8" s="14">
        <f>COUNTIFS(No_Duplicates[МО], Levels_MO_S32122232425[[#This Row],[Муниципалитет]], No_Duplicates[Образовательная среда], C$1)</f>
        <v>1</v>
      </c>
      <c r="D8" s="15">
        <f>COUNTIFS(No_Duplicates[МО], Levels_MO_S32122232425[[#This Row],[Муниципалитет]], No_Duplicates[Образовательная среда], D$1)</f>
        <v>0</v>
      </c>
      <c r="E8" s="16">
        <f>COUNTIFS(No_Duplicates[МО], Levels_MO_S32122232425[[#This Row],[Муниципалитет]], No_Duplicates[Образовательная среда], E$1)</f>
        <v>0</v>
      </c>
      <c r="F8" s="3" cm="1">
        <f t="array" ref="F8">ROW() - ROW(_xlfn.TAKE(Levels_MO_S32122232425[], 1)) + 1</f>
        <v>7</v>
      </c>
      <c r="G8" s="1" t="s">
        <v>252</v>
      </c>
      <c r="H8" s="5">
        <f>SUM(Levels_MO_S32122232425[[#This Row],[Высокий]:[Ниже базового]])</f>
        <v>8</v>
      </c>
      <c r="I8" s="17">
        <f>Levels_MO_S32122232425[[#This Row],[Высокий]] / Levels_MO_S32122232425[[#This Row],[Прошли]]</f>
        <v>0.875</v>
      </c>
      <c r="J8" s="18">
        <f>Levels_MO_S32122232425[[#This Row],[Средний]] / Levels_MO_S32122232425[[#This Row],[Прошли]]</f>
        <v>0.125</v>
      </c>
      <c r="K8" s="19">
        <f>Levels_MO_S32122232425[[#This Row],[Базовый]] / Levels_MO_S32122232425[[#This Row],[Прошли]]</f>
        <v>0</v>
      </c>
      <c r="L8" s="20">
        <f>Levels_MO_S32122232425[[#This Row],[Ниже базового]] / Levels_MO_S32122232425[[#This Row],[Прошли]]</f>
        <v>0</v>
      </c>
      <c r="M8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4.875</v>
      </c>
      <c r="N8" s="21">
        <f>IF(Levels_MO_S32122232425[[#This Row],[Общий уровень МО]] = "высокий", Levels_MO_S32122232425[[#This Row],[Общая оценка МО (от 2 до 5)]], NA())</f>
        <v>4.875</v>
      </c>
      <c r="O8" s="21" t="e">
        <f>IF(Levels_MO_S32122232425[[#This Row],[Общий уровень МО]] = "средний", Levels_MO_S32122232425[[#This Row],[Общая оценка МО (от 2 до 5)]], NA())</f>
        <v>#N/A</v>
      </c>
      <c r="P8" s="21" t="e">
        <f>IF(Levels_MO_S32122232425[[#This Row],[Общий уровень МО]] = "базовый", Levels_MO_S32122232425[[#This Row],[Общая оценка МО (от 2 до 5)]], NA())</f>
        <v>#N/A</v>
      </c>
      <c r="Q8" s="21" t="e">
        <f>IF(Levels_MO_S32122232425[[#This Row],[Общий уровень МО]] = "ниже базового", Levels_MO_S32122232425[[#This Row],[Общая оценка МО (от 2 до 5)]], NA())</f>
        <v>#N/A</v>
      </c>
      <c r="R8" s="69" t="str" cm="1">
        <f t="array" ref="R8">INDEX({"ниже базового","базовый","средний","высокий"}, ROUND(Levels_MO_S32122232425[[#This Row],[Общая оценка МО (от 2 до 5)]], 0) - 1)</f>
        <v>высокий</v>
      </c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</row>
    <row r="9" spans="1:59" x14ac:dyDescent="0.25">
      <c r="A9" s="3">
        <v>38</v>
      </c>
      <c r="B9" s="13">
        <f>COUNTIFS(No_Duplicates[МО], Levels_MO_S32122232425[[#This Row],[Муниципалитет]], No_Duplicates[Образовательная среда], B$1)</f>
        <v>13</v>
      </c>
      <c r="C9" s="14">
        <f>COUNTIFS(No_Duplicates[МО], Levels_MO_S32122232425[[#This Row],[Муниципалитет]], No_Duplicates[Образовательная среда], C$1)</f>
        <v>2</v>
      </c>
      <c r="D9" s="15">
        <f>COUNTIFS(No_Duplicates[МО], Levels_MO_S32122232425[[#This Row],[Муниципалитет]], No_Duplicates[Образовательная среда], D$1)</f>
        <v>0</v>
      </c>
      <c r="E9" s="16">
        <f>COUNTIFS(No_Duplicates[МО], Levels_MO_S32122232425[[#This Row],[Муниципалитет]], No_Duplicates[Образовательная среда], E$1)</f>
        <v>0</v>
      </c>
      <c r="F9" s="3" cm="1">
        <f t="array" ref="F9">ROW() - ROW(_xlfn.TAKE(Levels_MO_S32122232425[], 1)) + 1</f>
        <v>8</v>
      </c>
      <c r="G9" s="1" t="s">
        <v>909</v>
      </c>
      <c r="H9" s="5">
        <f>SUM(Levels_MO_S32122232425[[#This Row],[Высокий]:[Ниже базового]])</f>
        <v>15</v>
      </c>
      <c r="I9" s="17">
        <f>Levels_MO_S32122232425[[#This Row],[Высокий]] / Levels_MO_S32122232425[[#This Row],[Прошли]]</f>
        <v>0.8666666666666667</v>
      </c>
      <c r="J9" s="18">
        <f>Levels_MO_S32122232425[[#This Row],[Средний]] / Levels_MO_S32122232425[[#This Row],[Прошли]]</f>
        <v>0.13333333333333333</v>
      </c>
      <c r="K9" s="19">
        <f>Levels_MO_S32122232425[[#This Row],[Базовый]] / Levels_MO_S32122232425[[#This Row],[Прошли]]</f>
        <v>0</v>
      </c>
      <c r="L9" s="20">
        <f>Levels_MO_S32122232425[[#This Row],[Ниже базового]] / Levels_MO_S32122232425[[#This Row],[Прошли]]</f>
        <v>0</v>
      </c>
      <c r="M9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4.8666666666666663</v>
      </c>
      <c r="N9" s="21">
        <f>IF(Levels_MO_S32122232425[[#This Row],[Общий уровень МО]] = "высокий", Levels_MO_S32122232425[[#This Row],[Общая оценка МО (от 2 до 5)]], NA())</f>
        <v>4.8666666666666663</v>
      </c>
      <c r="O9" s="21" t="e">
        <f>IF(Levels_MO_S32122232425[[#This Row],[Общий уровень МО]] = "средний", Levels_MO_S32122232425[[#This Row],[Общая оценка МО (от 2 до 5)]], NA())</f>
        <v>#N/A</v>
      </c>
      <c r="P9" s="21" t="e">
        <f>IF(Levels_MO_S32122232425[[#This Row],[Общий уровень МО]] = "базовый", Levels_MO_S32122232425[[#This Row],[Общая оценка МО (от 2 до 5)]], NA())</f>
        <v>#N/A</v>
      </c>
      <c r="Q9" s="21" t="e">
        <f>IF(Levels_MO_S32122232425[[#This Row],[Общий уровень МО]] = "ниже базового", Levels_MO_S32122232425[[#This Row],[Общая оценка МО (от 2 до 5)]], NA())</f>
        <v>#N/A</v>
      </c>
      <c r="R9" s="69" t="str" cm="1">
        <f t="array" ref="R9">INDEX({"ниже базового","базовый","средний","высокий"}, ROUND(Levels_MO_S32122232425[[#This Row],[Общая оценка МО (от 2 до 5)]], 0) - 1)</f>
        <v>высокий</v>
      </c>
      <c r="S9" s="21"/>
      <c r="T9" s="21"/>
      <c r="U9" s="21"/>
      <c r="V9" s="21"/>
      <c r="W9" s="21"/>
      <c r="X9" s="21"/>
      <c r="Y9" s="21"/>
      <c r="Z9" s="21"/>
      <c r="AA9" s="21"/>
      <c r="AB9" s="21"/>
      <c r="AC9" s="21"/>
      <c r="AD9" s="21"/>
      <c r="AE9" s="21"/>
    </row>
    <row r="10" spans="1:59" x14ac:dyDescent="0.25">
      <c r="A10" s="3">
        <v>11</v>
      </c>
      <c r="B10" s="13">
        <f>COUNTIFS(No_Duplicates[МО], Levels_MO_S32122232425[[#This Row],[Муниципалитет]], No_Duplicates[Образовательная среда], B$1)</f>
        <v>21</v>
      </c>
      <c r="C10" s="14">
        <f>COUNTIFS(No_Duplicates[МО], Levels_MO_S32122232425[[#This Row],[Муниципалитет]], No_Duplicates[Образовательная среда], C$1)</f>
        <v>1</v>
      </c>
      <c r="D10" s="15">
        <f>COUNTIFS(No_Duplicates[МО], Levels_MO_S32122232425[[#This Row],[Муниципалитет]], No_Duplicates[Образовательная среда], D$1)</f>
        <v>0</v>
      </c>
      <c r="E10" s="16">
        <f>COUNTIFS(No_Duplicates[МО], Levels_MO_S32122232425[[#This Row],[Муниципалитет]], No_Duplicates[Образовательная среда], E$1)</f>
        <v>1</v>
      </c>
      <c r="F10" s="3" cm="1">
        <f t="array" ref="F10">ROW() - ROW(_xlfn.TAKE(Levels_MO_S32122232425[], 1)) + 1</f>
        <v>9</v>
      </c>
      <c r="G10" s="1" t="s">
        <v>925</v>
      </c>
      <c r="H10" s="5">
        <f>SUM(Levels_MO_S32122232425[[#This Row],[Высокий]:[Ниже базового]])</f>
        <v>23</v>
      </c>
      <c r="I10" s="17">
        <f>Levels_MO_S32122232425[[#This Row],[Высокий]] / Levels_MO_S32122232425[[#This Row],[Прошли]]</f>
        <v>0.91304347826086951</v>
      </c>
      <c r="J10" s="18">
        <f>Levels_MO_S32122232425[[#This Row],[Средний]] / Levels_MO_S32122232425[[#This Row],[Прошли]]</f>
        <v>4.3478260869565216E-2</v>
      </c>
      <c r="K10" s="19">
        <f>Levels_MO_S32122232425[[#This Row],[Базовый]] / Levels_MO_S32122232425[[#This Row],[Прошли]]</f>
        <v>0</v>
      </c>
      <c r="L10" s="20">
        <f>Levels_MO_S32122232425[[#This Row],[Ниже базового]] / Levels_MO_S32122232425[[#This Row],[Прошли]]</f>
        <v>4.3478260869565216E-2</v>
      </c>
      <c r="M10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4.8260869565217392</v>
      </c>
      <c r="N10" s="21">
        <f>IF(Levels_MO_S32122232425[[#This Row],[Общий уровень МО]] = "высокий", Levels_MO_S32122232425[[#This Row],[Общая оценка МО (от 2 до 5)]], NA())</f>
        <v>4.8260869565217392</v>
      </c>
      <c r="O10" s="21" t="e">
        <f>IF(Levels_MO_S32122232425[[#This Row],[Общий уровень МО]] = "средний", Levels_MO_S32122232425[[#This Row],[Общая оценка МО (от 2 до 5)]], NA())</f>
        <v>#N/A</v>
      </c>
      <c r="P10" s="21" t="e">
        <f>IF(Levels_MO_S32122232425[[#This Row],[Общий уровень МО]] = "базовый", Levels_MO_S32122232425[[#This Row],[Общая оценка МО (от 2 до 5)]], NA())</f>
        <v>#N/A</v>
      </c>
      <c r="Q10" s="21" t="e">
        <f>IF(Levels_MO_S32122232425[[#This Row],[Общий уровень МО]] = "ниже базового", Levels_MO_S32122232425[[#This Row],[Общая оценка МО (от 2 до 5)]], NA())</f>
        <v>#N/A</v>
      </c>
      <c r="R10" s="69" t="str" cm="1">
        <f t="array" ref="R10">INDEX({"ниже базового","базовый","средний","высокий"}, ROUND(Levels_MO_S32122232425[[#This Row],[Общая оценка МО (от 2 до 5)]], 0) - 1)</f>
        <v>высокий</v>
      </c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</row>
    <row r="11" spans="1:59" x14ac:dyDescent="0.25">
      <c r="A11" s="3">
        <v>1</v>
      </c>
      <c r="B11" s="13">
        <f>COUNTIFS(No_Duplicates[МО], Levels_MO_S32122232425[[#This Row],[Муниципалитет]], No_Duplicates[Образовательная среда], B$1)</f>
        <v>8</v>
      </c>
      <c r="C11" s="14">
        <f>COUNTIFS(No_Duplicates[МО], Levels_MO_S32122232425[[#This Row],[Муниципалитет]], No_Duplicates[Образовательная среда], C$1)</f>
        <v>2</v>
      </c>
      <c r="D11" s="15">
        <f>COUNTIFS(No_Duplicates[МО], Levels_MO_S32122232425[[#This Row],[Муниципалитет]], No_Duplicates[Образовательная среда], D$1)</f>
        <v>0</v>
      </c>
      <c r="E11" s="16">
        <f>COUNTIFS(No_Duplicates[МО], Levels_MO_S32122232425[[#This Row],[Муниципалитет]], No_Duplicates[Образовательная среда], E$1)</f>
        <v>0</v>
      </c>
      <c r="F11" s="3" cm="1">
        <f t="array" ref="F11">ROW() - ROW(_xlfn.TAKE(Levels_MO_S32122232425[], 1)) + 1</f>
        <v>10</v>
      </c>
      <c r="G11" s="1" t="s">
        <v>402</v>
      </c>
      <c r="H11" s="5">
        <f>SUM(Levels_MO_S32122232425[[#This Row],[Высокий]:[Ниже базового]])</f>
        <v>10</v>
      </c>
      <c r="I11" s="17">
        <f>Levels_MO_S32122232425[[#This Row],[Высокий]] / Levels_MO_S32122232425[[#This Row],[Прошли]]</f>
        <v>0.8</v>
      </c>
      <c r="J11" s="18">
        <f>Levels_MO_S32122232425[[#This Row],[Средний]] / Levels_MO_S32122232425[[#This Row],[Прошли]]</f>
        <v>0.2</v>
      </c>
      <c r="K11" s="19">
        <f>Levels_MO_S32122232425[[#This Row],[Базовый]] / Levels_MO_S32122232425[[#This Row],[Прошли]]</f>
        <v>0</v>
      </c>
      <c r="L11" s="20">
        <f>Levels_MO_S32122232425[[#This Row],[Ниже базового]] / Levels_MO_S32122232425[[#This Row],[Прошли]]</f>
        <v>0</v>
      </c>
      <c r="M11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4.8</v>
      </c>
      <c r="N11" s="21">
        <f>IF(Levels_MO_S32122232425[[#This Row],[Общий уровень МО]] = "высокий", Levels_MO_S32122232425[[#This Row],[Общая оценка МО (от 2 до 5)]], NA())</f>
        <v>4.8</v>
      </c>
      <c r="O11" s="21" t="e">
        <f>IF(Levels_MO_S32122232425[[#This Row],[Общий уровень МО]] = "средний", Levels_MO_S32122232425[[#This Row],[Общая оценка МО (от 2 до 5)]], NA())</f>
        <v>#N/A</v>
      </c>
      <c r="P11" s="21" t="e">
        <f>IF(Levels_MO_S32122232425[[#This Row],[Общий уровень МО]] = "базовый", Levels_MO_S32122232425[[#This Row],[Общая оценка МО (от 2 до 5)]], NA())</f>
        <v>#N/A</v>
      </c>
      <c r="Q11" s="21" t="e">
        <f>IF(Levels_MO_S32122232425[[#This Row],[Общий уровень МО]] = "ниже базового", Levels_MO_S32122232425[[#This Row],[Общая оценка МО (от 2 до 5)]], NA())</f>
        <v>#N/A</v>
      </c>
      <c r="R11" s="69" t="str" cm="1">
        <f t="array" ref="R11">INDEX({"ниже базового","базовый","средний","высокий"}, ROUND(Levels_MO_S32122232425[[#This Row],[Общая оценка МО (от 2 до 5)]], 0) - 1)</f>
        <v>высокий</v>
      </c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</row>
    <row r="12" spans="1:59" x14ac:dyDescent="0.25">
      <c r="A12" s="3">
        <v>13</v>
      </c>
      <c r="B12" s="13">
        <f>COUNTIFS(No_Duplicates[МО], Levels_MO_S32122232425[[#This Row],[Муниципалитет]], No_Duplicates[Образовательная среда], B$1)</f>
        <v>18</v>
      </c>
      <c r="C12" s="14">
        <f>COUNTIFS(No_Duplicates[МО], Levels_MO_S32122232425[[#This Row],[Муниципалитет]], No_Duplicates[Образовательная среда], C$1)</f>
        <v>5</v>
      </c>
      <c r="D12" s="15">
        <f>COUNTIFS(No_Duplicates[МО], Levels_MO_S32122232425[[#This Row],[Муниципалитет]], No_Duplicates[Образовательная среда], D$1)</f>
        <v>0</v>
      </c>
      <c r="E12" s="16">
        <f>COUNTIFS(No_Duplicates[МО], Levels_MO_S32122232425[[#This Row],[Муниципалитет]], No_Duplicates[Образовательная среда], E$1)</f>
        <v>0</v>
      </c>
      <c r="F12" s="3" cm="1">
        <f t="array" ref="F12">ROW() - ROW(_xlfn.TAKE(Levels_MO_S32122232425[], 1)) + 1</f>
        <v>11</v>
      </c>
      <c r="G12" s="1" t="s">
        <v>373</v>
      </c>
      <c r="H12" s="5">
        <f>SUM(Levels_MO_S32122232425[[#This Row],[Высокий]:[Ниже базового]])</f>
        <v>23</v>
      </c>
      <c r="I12" s="17">
        <f>Levels_MO_S32122232425[[#This Row],[Высокий]] / Levels_MO_S32122232425[[#This Row],[Прошли]]</f>
        <v>0.78260869565217395</v>
      </c>
      <c r="J12" s="18">
        <f>Levels_MO_S32122232425[[#This Row],[Средний]] / Levels_MO_S32122232425[[#This Row],[Прошли]]</f>
        <v>0.21739130434782608</v>
      </c>
      <c r="K12" s="19">
        <f>Levels_MO_S32122232425[[#This Row],[Базовый]] / Levels_MO_S32122232425[[#This Row],[Прошли]]</f>
        <v>0</v>
      </c>
      <c r="L12" s="20">
        <f>Levels_MO_S32122232425[[#This Row],[Ниже базового]] / Levels_MO_S32122232425[[#This Row],[Прошли]]</f>
        <v>0</v>
      </c>
      <c r="M12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4.7826086956521738</v>
      </c>
      <c r="N12" s="21">
        <f>IF(Levels_MO_S32122232425[[#This Row],[Общий уровень МО]] = "высокий", Levels_MO_S32122232425[[#This Row],[Общая оценка МО (от 2 до 5)]], NA())</f>
        <v>4.7826086956521738</v>
      </c>
      <c r="O12" s="21" t="e">
        <f>IF(Levels_MO_S32122232425[[#This Row],[Общий уровень МО]] = "средний", Levels_MO_S32122232425[[#This Row],[Общая оценка МО (от 2 до 5)]], NA())</f>
        <v>#N/A</v>
      </c>
      <c r="P12" s="21" t="e">
        <f>IF(Levels_MO_S32122232425[[#This Row],[Общий уровень МО]] = "базовый", Levels_MO_S32122232425[[#This Row],[Общая оценка МО (от 2 до 5)]], NA())</f>
        <v>#N/A</v>
      </c>
      <c r="Q12" s="21" t="e">
        <f>IF(Levels_MO_S32122232425[[#This Row],[Общий уровень МО]] = "ниже базового", Levels_MO_S32122232425[[#This Row],[Общая оценка МО (от 2 до 5)]], NA())</f>
        <v>#N/A</v>
      </c>
      <c r="R12" s="69" t="str" cm="1">
        <f t="array" ref="R12">INDEX({"ниже базового","базовый","средний","высокий"}, ROUND(Levels_MO_S32122232425[[#This Row],[Общая оценка МО (от 2 до 5)]], 0) - 1)</f>
        <v>высокий</v>
      </c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</row>
    <row r="13" spans="1:59" x14ac:dyDescent="0.25">
      <c r="A13" s="3">
        <v>6</v>
      </c>
      <c r="B13" s="13">
        <f>COUNTIFS(No_Duplicates[МО], Levels_MO_S32122232425[[#This Row],[Муниципалитет]], No_Duplicates[Образовательная среда], B$1)</f>
        <v>56</v>
      </c>
      <c r="C13" s="14">
        <f>COUNTIFS(No_Duplicates[МО], Levels_MO_S32122232425[[#This Row],[Муниципалитет]], No_Duplicates[Образовательная среда], C$1)</f>
        <v>15</v>
      </c>
      <c r="D13" s="15">
        <f>COUNTIFS(No_Duplicates[МО], Levels_MO_S32122232425[[#This Row],[Муниципалитет]], No_Duplicates[Образовательная среда], D$1)</f>
        <v>1</v>
      </c>
      <c r="E13" s="16">
        <f>COUNTIFS(No_Duplicates[МО], Levels_MO_S32122232425[[#This Row],[Муниципалитет]], No_Duplicates[Образовательная среда], E$1)</f>
        <v>0</v>
      </c>
      <c r="F13" s="3" cm="1">
        <f t="array" ref="F13">ROW() - ROW(_xlfn.TAKE(Levels_MO_S32122232425[], 1)) + 1</f>
        <v>12</v>
      </c>
      <c r="G13" s="1" t="s">
        <v>299</v>
      </c>
      <c r="H13" s="5">
        <f>SUM(Levels_MO_S32122232425[[#This Row],[Высокий]:[Ниже базового]])</f>
        <v>72</v>
      </c>
      <c r="I13" s="17">
        <f>Levels_MO_S32122232425[[#This Row],[Высокий]] / Levels_MO_S32122232425[[#This Row],[Прошли]]</f>
        <v>0.77777777777777779</v>
      </c>
      <c r="J13" s="18">
        <f>Levels_MO_S32122232425[[#This Row],[Средний]] / Levels_MO_S32122232425[[#This Row],[Прошли]]</f>
        <v>0.20833333333333334</v>
      </c>
      <c r="K13" s="19">
        <f>Levels_MO_S32122232425[[#This Row],[Базовый]] / Levels_MO_S32122232425[[#This Row],[Прошли]]</f>
        <v>1.3888888888888888E-2</v>
      </c>
      <c r="L13" s="20">
        <f>Levels_MO_S32122232425[[#This Row],[Ниже базового]] / Levels_MO_S32122232425[[#This Row],[Прошли]]</f>
        <v>0</v>
      </c>
      <c r="M13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4.7638888888888893</v>
      </c>
      <c r="N13" s="21">
        <f>IF(Levels_MO_S32122232425[[#This Row],[Общий уровень МО]] = "высокий", Levels_MO_S32122232425[[#This Row],[Общая оценка МО (от 2 до 5)]], NA())</f>
        <v>4.7638888888888893</v>
      </c>
      <c r="O13" s="21" t="e">
        <f>IF(Levels_MO_S32122232425[[#This Row],[Общий уровень МО]] = "средний", Levels_MO_S32122232425[[#This Row],[Общая оценка МО (от 2 до 5)]], NA())</f>
        <v>#N/A</v>
      </c>
      <c r="P13" s="21" t="e">
        <f>IF(Levels_MO_S32122232425[[#This Row],[Общий уровень МО]] = "базовый", Levels_MO_S32122232425[[#This Row],[Общая оценка МО (от 2 до 5)]], NA())</f>
        <v>#N/A</v>
      </c>
      <c r="Q13" s="21" t="e">
        <f>IF(Levels_MO_S32122232425[[#This Row],[Общий уровень МО]] = "ниже базового", Levels_MO_S32122232425[[#This Row],[Общая оценка МО (от 2 до 5)]], NA())</f>
        <v>#N/A</v>
      </c>
      <c r="R13" s="69" t="str" cm="1">
        <f t="array" ref="R13">INDEX({"ниже базового","базовый","средний","высокий"}, ROUND(Levels_MO_S32122232425[[#This Row],[Общая оценка МО (от 2 до 5)]], 0) - 1)</f>
        <v>высокий</v>
      </c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</row>
    <row r="14" spans="1:59" x14ac:dyDescent="0.25">
      <c r="A14" s="3">
        <v>29</v>
      </c>
      <c r="B14" s="13">
        <f>COUNTIFS(No_Duplicates[МО], Levels_MO_S32122232425[[#This Row],[Муниципалитет]], No_Duplicates[Образовательная среда], B$1)</f>
        <v>6</v>
      </c>
      <c r="C14" s="14">
        <f>COUNTIFS(No_Duplicates[МО], Levels_MO_S32122232425[[#This Row],[Муниципалитет]], No_Duplicates[Образовательная среда], C$1)</f>
        <v>2</v>
      </c>
      <c r="D14" s="15">
        <f>COUNTIFS(No_Duplicates[МО], Levels_MO_S32122232425[[#This Row],[Муниципалитет]], No_Duplicates[Образовательная среда], D$1)</f>
        <v>0</v>
      </c>
      <c r="E14" s="16">
        <f>COUNTIFS(No_Duplicates[МО], Levels_MO_S32122232425[[#This Row],[Муниципалитет]], No_Duplicates[Образовательная среда], E$1)</f>
        <v>0</v>
      </c>
      <c r="F14" s="3" cm="1">
        <f t="array" ref="F14">ROW() - ROW(_xlfn.TAKE(Levels_MO_S32122232425[], 1)) + 1</f>
        <v>13</v>
      </c>
      <c r="G14" s="1" t="s">
        <v>217</v>
      </c>
      <c r="H14" s="5">
        <f>SUM(Levels_MO_S32122232425[[#This Row],[Высокий]:[Ниже базового]])</f>
        <v>8</v>
      </c>
      <c r="I14" s="17">
        <f>Levels_MO_S32122232425[[#This Row],[Высокий]] / Levels_MO_S32122232425[[#This Row],[Прошли]]</f>
        <v>0.75</v>
      </c>
      <c r="J14" s="18">
        <f>Levels_MO_S32122232425[[#This Row],[Средний]] / Levels_MO_S32122232425[[#This Row],[Прошли]]</f>
        <v>0.25</v>
      </c>
      <c r="K14" s="19">
        <f>Levels_MO_S32122232425[[#This Row],[Базовый]] / Levels_MO_S32122232425[[#This Row],[Прошли]]</f>
        <v>0</v>
      </c>
      <c r="L14" s="20">
        <f>Levels_MO_S32122232425[[#This Row],[Ниже базового]] / Levels_MO_S32122232425[[#This Row],[Прошли]]</f>
        <v>0</v>
      </c>
      <c r="M14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4.75</v>
      </c>
      <c r="N14" s="21">
        <f>IF(Levels_MO_S32122232425[[#This Row],[Общий уровень МО]] = "высокий", Levels_MO_S32122232425[[#This Row],[Общая оценка МО (от 2 до 5)]], NA())</f>
        <v>4.75</v>
      </c>
      <c r="O14" s="21" t="e">
        <f>IF(Levels_MO_S32122232425[[#This Row],[Общий уровень МО]] = "средний", Levels_MO_S32122232425[[#This Row],[Общая оценка МО (от 2 до 5)]], NA())</f>
        <v>#N/A</v>
      </c>
      <c r="P14" s="21" t="e">
        <f>IF(Levels_MO_S32122232425[[#This Row],[Общий уровень МО]] = "базовый", Levels_MO_S32122232425[[#This Row],[Общая оценка МО (от 2 до 5)]], NA())</f>
        <v>#N/A</v>
      </c>
      <c r="Q14" s="21" t="e">
        <f>IF(Levels_MO_S32122232425[[#This Row],[Общий уровень МО]] = "ниже базового", Levels_MO_S32122232425[[#This Row],[Общая оценка МО (от 2 до 5)]], NA())</f>
        <v>#N/A</v>
      </c>
      <c r="R14" s="69" t="str" cm="1">
        <f t="array" ref="R14">INDEX({"ниже базового","базовый","средний","высокий"}, ROUND(Levels_MO_S32122232425[[#This Row],[Общая оценка МО (от 2 до 5)]], 0) - 1)</f>
        <v>высокий</v>
      </c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</row>
    <row r="15" spans="1:59" x14ac:dyDescent="0.25">
      <c r="A15" s="3">
        <v>47</v>
      </c>
      <c r="B15" s="13">
        <f>COUNTIFS(No_Duplicates[МО], Levels_MO_S32122232425[[#This Row],[Муниципалитет]], No_Duplicates[Образовательная среда], B$1)</f>
        <v>17</v>
      </c>
      <c r="C15" s="14">
        <f>COUNTIFS(No_Duplicates[МО], Levels_MO_S32122232425[[#This Row],[Муниципалитет]], No_Duplicates[Образовательная среда], C$1)</f>
        <v>1</v>
      </c>
      <c r="D15" s="15">
        <f>COUNTIFS(No_Duplicates[МО], Levels_MO_S32122232425[[#This Row],[Муниципалитет]], No_Duplicates[Образовательная среда], D$1)</f>
        <v>2</v>
      </c>
      <c r="E15" s="16">
        <f>COUNTIFS(No_Duplicates[МО], Levels_MO_S32122232425[[#This Row],[Муниципалитет]], No_Duplicates[Образовательная среда], E$1)</f>
        <v>0</v>
      </c>
      <c r="F15" s="3" cm="1">
        <f t="array" ref="F15">ROW() - ROW(_xlfn.TAKE(Levels_MO_S32122232425[], 1)) + 1</f>
        <v>14</v>
      </c>
      <c r="G15" s="1" t="s">
        <v>1360</v>
      </c>
      <c r="H15" s="5">
        <f>SUM(Levels_MO_S32122232425[[#This Row],[Высокий]:[Ниже базового]])</f>
        <v>20</v>
      </c>
      <c r="I15" s="17">
        <f>Levels_MO_S32122232425[[#This Row],[Высокий]] / Levels_MO_S32122232425[[#This Row],[Прошли]]</f>
        <v>0.85</v>
      </c>
      <c r="J15" s="18">
        <f>Levels_MO_S32122232425[[#This Row],[Средний]] / Levels_MO_S32122232425[[#This Row],[Прошли]]</f>
        <v>0.05</v>
      </c>
      <c r="K15" s="19">
        <f>Levels_MO_S32122232425[[#This Row],[Базовый]] / Levels_MO_S32122232425[[#This Row],[Прошли]]</f>
        <v>0.1</v>
      </c>
      <c r="L15" s="20">
        <f>Levels_MO_S32122232425[[#This Row],[Ниже базового]] / Levels_MO_S32122232425[[#This Row],[Прошли]]</f>
        <v>0</v>
      </c>
      <c r="M15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4.75</v>
      </c>
      <c r="N15" s="21">
        <f>IF(Levels_MO_S32122232425[[#This Row],[Общий уровень МО]] = "высокий", Levels_MO_S32122232425[[#This Row],[Общая оценка МО (от 2 до 5)]], NA())</f>
        <v>4.75</v>
      </c>
      <c r="O15" s="21" t="e">
        <f>IF(Levels_MO_S32122232425[[#This Row],[Общий уровень МО]] = "средний", Levels_MO_S32122232425[[#This Row],[Общая оценка МО (от 2 до 5)]], NA())</f>
        <v>#N/A</v>
      </c>
      <c r="P15" s="21" t="e">
        <f>IF(Levels_MO_S32122232425[[#This Row],[Общий уровень МО]] = "базовый", Levels_MO_S32122232425[[#This Row],[Общая оценка МО (от 2 до 5)]], NA())</f>
        <v>#N/A</v>
      </c>
      <c r="Q15" s="21" t="e">
        <f>IF(Levels_MO_S32122232425[[#This Row],[Общий уровень МО]] = "ниже базового", Levels_MO_S32122232425[[#This Row],[Общая оценка МО (от 2 до 5)]], NA())</f>
        <v>#N/A</v>
      </c>
      <c r="R15" s="69" t="str" cm="1">
        <f t="array" ref="R15">INDEX({"ниже базового","базовый","средний","высокий"}, ROUND(Levels_MO_S32122232425[[#This Row],[Общая оценка МО (от 2 до 5)]], 0) - 1)</f>
        <v>высокий</v>
      </c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</row>
    <row r="16" spans="1:59" x14ac:dyDescent="0.25">
      <c r="A16" s="3">
        <v>18</v>
      </c>
      <c r="B16" s="13">
        <f>COUNTIFS(No_Duplicates[МО], Levels_MO_S32122232425[[#This Row],[Муниципалитет]], No_Duplicates[Образовательная среда], B$1)</f>
        <v>14</v>
      </c>
      <c r="C16" s="14">
        <f>COUNTIFS(No_Duplicates[МО], Levels_MO_S32122232425[[#This Row],[Муниципалитет]], No_Duplicates[Образовательная среда], C$1)</f>
        <v>4</v>
      </c>
      <c r="D16" s="15">
        <f>COUNTIFS(No_Duplicates[МО], Levels_MO_S32122232425[[#This Row],[Муниципалитет]], No_Duplicates[Образовательная среда], D$1)</f>
        <v>1</v>
      </c>
      <c r="E16" s="16">
        <f>COUNTIFS(No_Duplicates[МО], Levels_MO_S32122232425[[#This Row],[Муниципалитет]], No_Duplicates[Образовательная среда], E$1)</f>
        <v>0</v>
      </c>
      <c r="F16" s="3" cm="1">
        <f t="array" ref="F16">ROW() - ROW(_xlfn.TAKE(Levels_MO_S32122232425[], 1)) + 1</f>
        <v>15</v>
      </c>
      <c r="G16" s="1" t="s">
        <v>413</v>
      </c>
      <c r="H16" s="5">
        <f>SUM(Levels_MO_S32122232425[[#This Row],[Высокий]:[Ниже базового]])</f>
        <v>19</v>
      </c>
      <c r="I16" s="17">
        <f>Levels_MO_S32122232425[[#This Row],[Высокий]] / Levels_MO_S32122232425[[#This Row],[Прошли]]</f>
        <v>0.73684210526315785</v>
      </c>
      <c r="J16" s="18">
        <f>Levels_MO_S32122232425[[#This Row],[Средний]] / Levels_MO_S32122232425[[#This Row],[Прошли]]</f>
        <v>0.21052631578947367</v>
      </c>
      <c r="K16" s="19">
        <f>Levels_MO_S32122232425[[#This Row],[Базовый]] / Levels_MO_S32122232425[[#This Row],[Прошли]]</f>
        <v>5.2631578947368418E-2</v>
      </c>
      <c r="L16" s="20">
        <f>Levels_MO_S32122232425[[#This Row],[Ниже базового]] / Levels_MO_S32122232425[[#This Row],[Прошли]]</f>
        <v>0</v>
      </c>
      <c r="M16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4.6842105263157894</v>
      </c>
      <c r="N16" s="21">
        <f>IF(Levels_MO_S32122232425[[#This Row],[Общий уровень МО]] = "высокий", Levels_MO_S32122232425[[#This Row],[Общая оценка МО (от 2 до 5)]], NA())</f>
        <v>4.6842105263157894</v>
      </c>
      <c r="O16" s="21" t="e">
        <f>IF(Levels_MO_S32122232425[[#This Row],[Общий уровень МО]] = "средний", Levels_MO_S32122232425[[#This Row],[Общая оценка МО (от 2 до 5)]], NA())</f>
        <v>#N/A</v>
      </c>
      <c r="P16" s="21" t="e">
        <f>IF(Levels_MO_S32122232425[[#This Row],[Общий уровень МО]] = "базовый", Levels_MO_S32122232425[[#This Row],[Общая оценка МО (от 2 до 5)]], NA())</f>
        <v>#N/A</v>
      </c>
      <c r="Q16" s="21" t="e">
        <f>IF(Levels_MO_S32122232425[[#This Row],[Общий уровень МО]] = "ниже базового", Levels_MO_S32122232425[[#This Row],[Общая оценка МО (от 2 до 5)]], NA())</f>
        <v>#N/A</v>
      </c>
      <c r="R16" s="69" t="str" cm="1">
        <f t="array" ref="R16">INDEX({"ниже базового","базовый","средний","высокий"}, ROUND(Levels_MO_S32122232425[[#This Row],[Общая оценка МО (от 2 до 5)]], 0) - 1)</f>
        <v>высокий</v>
      </c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</row>
    <row r="17" spans="1:31" x14ac:dyDescent="0.25">
      <c r="A17" s="3">
        <v>51</v>
      </c>
      <c r="B17" s="13">
        <f>COUNTIFS(No_Duplicates[МО], Levels_MO_S32122232425[[#This Row],[Муниципалитет]], No_Duplicates[Образовательная среда], B$1)</f>
        <v>11</v>
      </c>
      <c r="C17" s="14">
        <f>COUNTIFS(No_Duplicates[МО], Levels_MO_S32122232425[[#This Row],[Муниципалитет]], No_Duplicates[Образовательная среда], C$1)</f>
        <v>3</v>
      </c>
      <c r="D17" s="15">
        <f>COUNTIFS(No_Duplicates[МО], Levels_MO_S32122232425[[#This Row],[Муниципалитет]], No_Duplicates[Образовательная среда], D$1)</f>
        <v>1</v>
      </c>
      <c r="E17" s="16">
        <f>COUNTIFS(No_Duplicates[МО], Levels_MO_S32122232425[[#This Row],[Муниципалитет]], No_Duplicates[Образовательная среда], E$1)</f>
        <v>0</v>
      </c>
      <c r="F17" s="3" cm="1">
        <f t="array" ref="F17">ROW() - ROW(_xlfn.TAKE(Levels_MO_S32122232425[], 1)) + 1</f>
        <v>16</v>
      </c>
      <c r="G17" s="1" t="s">
        <v>779</v>
      </c>
      <c r="H17" s="5">
        <f>SUM(Levels_MO_S32122232425[[#This Row],[Высокий]:[Ниже базового]])</f>
        <v>15</v>
      </c>
      <c r="I17" s="17">
        <f>Levels_MO_S32122232425[[#This Row],[Высокий]] / Levels_MO_S32122232425[[#This Row],[Прошли]]</f>
        <v>0.73333333333333328</v>
      </c>
      <c r="J17" s="18">
        <f>Levels_MO_S32122232425[[#This Row],[Средний]] / Levels_MO_S32122232425[[#This Row],[Прошли]]</f>
        <v>0.2</v>
      </c>
      <c r="K17" s="19">
        <f>Levels_MO_S32122232425[[#This Row],[Базовый]] / Levels_MO_S32122232425[[#This Row],[Прошли]]</f>
        <v>6.6666666666666666E-2</v>
      </c>
      <c r="L17" s="20">
        <f>Levels_MO_S32122232425[[#This Row],[Ниже базового]] / Levels_MO_S32122232425[[#This Row],[Прошли]]</f>
        <v>0</v>
      </c>
      <c r="M17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4.666666666666667</v>
      </c>
      <c r="N17" s="21">
        <f>IF(Levels_MO_S32122232425[[#This Row],[Общий уровень МО]] = "высокий", Levels_MO_S32122232425[[#This Row],[Общая оценка МО (от 2 до 5)]], NA())</f>
        <v>4.666666666666667</v>
      </c>
      <c r="O17" s="21" t="e">
        <f>IF(Levels_MO_S32122232425[[#This Row],[Общий уровень МО]] = "средний", Levels_MO_S32122232425[[#This Row],[Общая оценка МО (от 2 до 5)]], NA())</f>
        <v>#N/A</v>
      </c>
      <c r="P17" s="21" t="e">
        <f>IF(Levels_MO_S32122232425[[#This Row],[Общий уровень МО]] = "базовый", Levels_MO_S32122232425[[#This Row],[Общая оценка МО (от 2 до 5)]], NA())</f>
        <v>#N/A</v>
      </c>
      <c r="Q17" s="21" t="e">
        <f>IF(Levels_MO_S32122232425[[#This Row],[Общий уровень МО]] = "ниже базового", Levels_MO_S32122232425[[#This Row],[Общая оценка МО (от 2 до 5)]], NA())</f>
        <v>#N/A</v>
      </c>
      <c r="R17" s="69" t="str" cm="1">
        <f t="array" ref="R17">INDEX({"ниже базового","базовый","средний","высокий"}, ROUND(Levels_MO_S32122232425[[#This Row],[Общая оценка МО (от 2 до 5)]], 0) - 1)</f>
        <v>высокий</v>
      </c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</row>
    <row r="18" spans="1:31" x14ac:dyDescent="0.25">
      <c r="A18" s="3">
        <v>35</v>
      </c>
      <c r="B18" s="13">
        <f>COUNTIFS(No_Duplicates[МО], Levels_MO_S32122232425[[#This Row],[Муниципалитет]], No_Duplicates[Образовательная среда], B$1)</f>
        <v>10</v>
      </c>
      <c r="C18" s="14">
        <f>COUNTIFS(No_Duplicates[МО], Levels_MO_S32122232425[[#This Row],[Муниципалитет]], No_Duplicates[Образовательная среда], C$1)</f>
        <v>3</v>
      </c>
      <c r="D18" s="15">
        <f>COUNTIFS(No_Duplicates[МО], Levels_MO_S32122232425[[#This Row],[Муниципалитет]], No_Duplicates[Образовательная среда], D$1)</f>
        <v>1</v>
      </c>
      <c r="E18" s="16">
        <f>COUNTIFS(No_Duplicates[МО], Levels_MO_S32122232425[[#This Row],[Муниципалитет]], No_Duplicates[Образовательная среда], E$1)</f>
        <v>0</v>
      </c>
      <c r="F18" s="3" cm="1">
        <f t="array" ref="F18">ROW() - ROW(_xlfn.TAKE(Levels_MO_S32122232425[], 1)) + 1</f>
        <v>17</v>
      </c>
      <c r="G18" s="1" t="s">
        <v>730</v>
      </c>
      <c r="H18" s="5">
        <f>SUM(Levels_MO_S32122232425[[#This Row],[Высокий]:[Ниже базового]])</f>
        <v>14</v>
      </c>
      <c r="I18" s="17">
        <f>Levels_MO_S32122232425[[#This Row],[Высокий]] / Levels_MO_S32122232425[[#This Row],[Прошли]]</f>
        <v>0.7142857142857143</v>
      </c>
      <c r="J18" s="18">
        <f>Levels_MO_S32122232425[[#This Row],[Средний]] / Levels_MO_S32122232425[[#This Row],[Прошли]]</f>
        <v>0.21428571428571427</v>
      </c>
      <c r="K18" s="19">
        <f>Levels_MO_S32122232425[[#This Row],[Базовый]] / Levels_MO_S32122232425[[#This Row],[Прошли]]</f>
        <v>7.1428571428571425E-2</v>
      </c>
      <c r="L18" s="20">
        <f>Levels_MO_S32122232425[[#This Row],[Ниже базового]] / Levels_MO_S32122232425[[#This Row],[Прошли]]</f>
        <v>0</v>
      </c>
      <c r="M18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4.6428571428571432</v>
      </c>
      <c r="N18" s="21">
        <f>IF(Levels_MO_S32122232425[[#This Row],[Общий уровень МО]] = "высокий", Levels_MO_S32122232425[[#This Row],[Общая оценка МО (от 2 до 5)]], NA())</f>
        <v>4.6428571428571432</v>
      </c>
      <c r="O18" s="21" t="e">
        <f>IF(Levels_MO_S32122232425[[#This Row],[Общий уровень МО]] = "средний", Levels_MO_S32122232425[[#This Row],[Общая оценка МО (от 2 до 5)]], NA())</f>
        <v>#N/A</v>
      </c>
      <c r="P18" s="21" t="e">
        <f>IF(Levels_MO_S32122232425[[#This Row],[Общий уровень МО]] = "базовый", Levels_MO_S32122232425[[#This Row],[Общая оценка МО (от 2 до 5)]], NA())</f>
        <v>#N/A</v>
      </c>
      <c r="Q18" s="21" t="e">
        <f>IF(Levels_MO_S32122232425[[#This Row],[Общий уровень МО]] = "ниже базового", Levels_MO_S32122232425[[#This Row],[Общая оценка МО (от 2 до 5)]], NA())</f>
        <v>#N/A</v>
      </c>
      <c r="R18" s="69" t="str" cm="1">
        <f t="array" ref="R18">INDEX({"ниже базового","базовый","средний","высокий"}, ROUND(Levels_MO_S32122232425[[#This Row],[Общая оценка МО (от 2 до 5)]], 0) - 1)</f>
        <v>высокий</v>
      </c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</row>
    <row r="19" spans="1:31" x14ac:dyDescent="0.25">
      <c r="A19" s="3">
        <v>43</v>
      </c>
      <c r="B19" s="13">
        <f>COUNTIFS(No_Duplicates[МО], Levels_MO_S32122232425[[#This Row],[Муниципалитет]], No_Duplicates[Образовательная среда], B$1)</f>
        <v>55</v>
      </c>
      <c r="C19" s="14">
        <f>COUNTIFS(No_Duplicates[МО], Levels_MO_S32122232425[[#This Row],[Муниципалитет]], No_Duplicates[Образовательная среда], C$1)</f>
        <v>16</v>
      </c>
      <c r="D19" s="15">
        <f>COUNTIFS(No_Duplicates[МО], Levels_MO_S32122232425[[#This Row],[Муниципалитет]], No_Duplicates[Образовательная среда], D$1)</f>
        <v>6</v>
      </c>
      <c r="E19" s="16">
        <f>COUNTIFS(No_Duplicates[МО], Levels_MO_S32122232425[[#This Row],[Муниципалитет]], No_Duplicates[Образовательная среда], E$1)</f>
        <v>0</v>
      </c>
      <c r="F19" s="3" cm="1">
        <f t="array" ref="F19">ROW() - ROW(_xlfn.TAKE(Levels_MO_S32122232425[], 1)) + 1</f>
        <v>18</v>
      </c>
      <c r="G19" s="1" t="s">
        <v>1258</v>
      </c>
      <c r="H19" s="5">
        <f>SUM(Levels_MO_S32122232425[[#This Row],[Высокий]:[Ниже базового]])</f>
        <v>77</v>
      </c>
      <c r="I19" s="17">
        <f>Levels_MO_S32122232425[[#This Row],[Высокий]] / Levels_MO_S32122232425[[#This Row],[Прошли]]</f>
        <v>0.7142857142857143</v>
      </c>
      <c r="J19" s="18">
        <f>Levels_MO_S32122232425[[#This Row],[Средний]] / Levels_MO_S32122232425[[#This Row],[Прошли]]</f>
        <v>0.20779220779220781</v>
      </c>
      <c r="K19" s="19">
        <f>Levels_MO_S32122232425[[#This Row],[Базовый]] / Levels_MO_S32122232425[[#This Row],[Прошли]]</f>
        <v>7.792207792207792E-2</v>
      </c>
      <c r="L19" s="20">
        <f>Levels_MO_S32122232425[[#This Row],[Ниже базового]] / Levels_MO_S32122232425[[#This Row],[Прошли]]</f>
        <v>0</v>
      </c>
      <c r="M19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4.6363636363636367</v>
      </c>
      <c r="N19" s="21">
        <f>IF(Levels_MO_S32122232425[[#This Row],[Общий уровень МО]] = "высокий", Levels_MO_S32122232425[[#This Row],[Общая оценка МО (от 2 до 5)]], NA())</f>
        <v>4.6363636363636367</v>
      </c>
      <c r="O19" s="21" t="e">
        <f>IF(Levels_MO_S32122232425[[#This Row],[Общий уровень МО]] = "средний", Levels_MO_S32122232425[[#This Row],[Общая оценка МО (от 2 до 5)]], NA())</f>
        <v>#N/A</v>
      </c>
      <c r="P19" s="21" t="e">
        <f>IF(Levels_MO_S32122232425[[#This Row],[Общий уровень МО]] = "базовый", Levels_MO_S32122232425[[#This Row],[Общая оценка МО (от 2 до 5)]], NA())</f>
        <v>#N/A</v>
      </c>
      <c r="Q19" s="21" t="e">
        <f>IF(Levels_MO_S32122232425[[#This Row],[Общий уровень МО]] = "ниже базового", Levels_MO_S32122232425[[#This Row],[Общая оценка МО (от 2 до 5)]], NA())</f>
        <v>#N/A</v>
      </c>
      <c r="R19" s="69" t="str" cm="1">
        <f t="array" ref="R19">INDEX({"ниже базового","базовый","средний","высокий"}, ROUND(Levels_MO_S32122232425[[#This Row],[Общая оценка МО (от 2 до 5)]], 0) - 1)</f>
        <v>высокий</v>
      </c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</row>
    <row r="20" spans="1:31" x14ac:dyDescent="0.25">
      <c r="A20" s="3">
        <v>46</v>
      </c>
      <c r="B20" s="13">
        <f>COUNTIFS(No_Duplicates[МО], Levels_MO_S32122232425[[#This Row],[Муниципалитет]], No_Duplicates[Образовательная среда], B$1)</f>
        <v>24</v>
      </c>
      <c r="C20" s="14">
        <f>COUNTIFS(No_Duplicates[МО], Levels_MO_S32122232425[[#This Row],[Муниципалитет]], No_Duplicates[Образовательная среда], C$1)</f>
        <v>14</v>
      </c>
      <c r="D20" s="15">
        <f>COUNTIFS(No_Duplicates[МО], Levels_MO_S32122232425[[#This Row],[Муниципалитет]], No_Duplicates[Образовательная среда], D$1)</f>
        <v>0</v>
      </c>
      <c r="E20" s="16">
        <f>COUNTIFS(No_Duplicates[МО], Levels_MO_S32122232425[[#This Row],[Муниципалитет]], No_Duplicates[Образовательная среда], E$1)</f>
        <v>0</v>
      </c>
      <c r="F20" s="3" cm="1">
        <f t="array" ref="F20">ROW() - ROW(_xlfn.TAKE(Levels_MO_S32122232425[], 1)) + 1</f>
        <v>19</v>
      </c>
      <c r="G20" s="1" t="s">
        <v>976</v>
      </c>
      <c r="H20" s="5">
        <f>SUM(Levels_MO_S32122232425[[#This Row],[Высокий]:[Ниже базового]])</f>
        <v>38</v>
      </c>
      <c r="I20" s="17">
        <f>Levels_MO_S32122232425[[#This Row],[Высокий]] / Levels_MO_S32122232425[[#This Row],[Прошли]]</f>
        <v>0.63157894736842102</v>
      </c>
      <c r="J20" s="18">
        <f>Levels_MO_S32122232425[[#This Row],[Средний]] / Levels_MO_S32122232425[[#This Row],[Прошли]]</f>
        <v>0.36842105263157893</v>
      </c>
      <c r="K20" s="19">
        <f>Levels_MO_S32122232425[[#This Row],[Базовый]] / Levels_MO_S32122232425[[#This Row],[Прошли]]</f>
        <v>0</v>
      </c>
      <c r="L20" s="20">
        <f>Levels_MO_S32122232425[[#This Row],[Ниже базового]] / Levels_MO_S32122232425[[#This Row],[Прошли]]</f>
        <v>0</v>
      </c>
      <c r="M20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4.6315789473684212</v>
      </c>
      <c r="N20" s="21">
        <f>IF(Levels_MO_S32122232425[[#This Row],[Общий уровень МО]] = "высокий", Levels_MO_S32122232425[[#This Row],[Общая оценка МО (от 2 до 5)]], NA())</f>
        <v>4.6315789473684212</v>
      </c>
      <c r="O20" s="21" t="e">
        <f>IF(Levels_MO_S32122232425[[#This Row],[Общий уровень МО]] = "средний", Levels_MO_S32122232425[[#This Row],[Общая оценка МО (от 2 до 5)]], NA())</f>
        <v>#N/A</v>
      </c>
      <c r="P20" s="21" t="e">
        <f>IF(Levels_MO_S32122232425[[#This Row],[Общий уровень МО]] = "базовый", Levels_MO_S32122232425[[#This Row],[Общая оценка МО (от 2 до 5)]], NA())</f>
        <v>#N/A</v>
      </c>
      <c r="Q20" s="21" t="e">
        <f>IF(Levels_MO_S32122232425[[#This Row],[Общий уровень МО]] = "ниже базового", Levels_MO_S32122232425[[#This Row],[Общая оценка МО (от 2 до 5)]], NA())</f>
        <v>#N/A</v>
      </c>
      <c r="R20" s="69" t="str" cm="1">
        <f t="array" ref="R20">INDEX({"ниже базового","базовый","средний","высокий"}, ROUND(Levels_MO_S32122232425[[#This Row],[Общая оценка МО (от 2 до 5)]], 0) - 1)</f>
        <v>высокий</v>
      </c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</row>
    <row r="21" spans="1:31" x14ac:dyDescent="0.25">
      <c r="A21" s="3">
        <v>53</v>
      </c>
      <c r="B21" s="13">
        <f>COUNTIFS(No_Duplicates[МО], Levels_MO_S32122232425[[#This Row],[Муниципалитет]], No_Duplicates[Образовательная среда], B$1)</f>
        <v>5</v>
      </c>
      <c r="C21" s="14">
        <f>COUNTIFS(No_Duplicates[МО], Levels_MO_S32122232425[[#This Row],[Муниципалитет]], No_Duplicates[Образовательная среда], C$1)</f>
        <v>3</v>
      </c>
      <c r="D21" s="15">
        <f>COUNTIFS(No_Duplicates[МО], Levels_MO_S32122232425[[#This Row],[Муниципалитет]], No_Duplicates[Образовательная среда], D$1)</f>
        <v>0</v>
      </c>
      <c r="E21" s="16">
        <f>COUNTIFS(No_Duplicates[МО], Levels_MO_S32122232425[[#This Row],[Муниципалитет]], No_Duplicates[Образовательная среда], E$1)</f>
        <v>0</v>
      </c>
      <c r="F21" s="3" cm="1">
        <f t="array" ref="F21">ROW() - ROW(_xlfn.TAKE(Levels_MO_S32122232425[], 1)) + 1</f>
        <v>20</v>
      </c>
      <c r="G21" s="1" t="s">
        <v>278</v>
      </c>
      <c r="H21" s="5">
        <f>SUM(Levels_MO_S32122232425[[#This Row],[Высокий]:[Ниже базового]])</f>
        <v>8</v>
      </c>
      <c r="I21" s="17">
        <f>Levels_MO_S32122232425[[#This Row],[Высокий]] / Levels_MO_S32122232425[[#This Row],[Прошли]]</f>
        <v>0.625</v>
      </c>
      <c r="J21" s="18">
        <f>Levels_MO_S32122232425[[#This Row],[Средний]] / Levels_MO_S32122232425[[#This Row],[Прошли]]</f>
        <v>0.375</v>
      </c>
      <c r="K21" s="19">
        <f>Levels_MO_S32122232425[[#This Row],[Базовый]] / Levels_MO_S32122232425[[#This Row],[Прошли]]</f>
        <v>0</v>
      </c>
      <c r="L21" s="20">
        <f>Levels_MO_S32122232425[[#This Row],[Ниже базового]] / Levels_MO_S32122232425[[#This Row],[Прошли]]</f>
        <v>0</v>
      </c>
      <c r="M21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4.625</v>
      </c>
      <c r="N21" s="21">
        <f>IF(Levels_MO_S32122232425[[#This Row],[Общий уровень МО]] = "высокий", Levels_MO_S32122232425[[#This Row],[Общая оценка МО (от 2 до 5)]], NA())</f>
        <v>4.625</v>
      </c>
      <c r="O21" s="21" t="e">
        <f>IF(Levels_MO_S32122232425[[#This Row],[Общий уровень МО]] = "средний", Levels_MO_S32122232425[[#This Row],[Общая оценка МО (от 2 до 5)]], NA())</f>
        <v>#N/A</v>
      </c>
      <c r="P21" s="21" t="e">
        <f>IF(Levels_MO_S32122232425[[#This Row],[Общий уровень МО]] = "базовый", Levels_MO_S32122232425[[#This Row],[Общая оценка МО (от 2 до 5)]], NA())</f>
        <v>#N/A</v>
      </c>
      <c r="Q21" s="21" t="e">
        <f>IF(Levels_MO_S32122232425[[#This Row],[Общий уровень МО]] = "ниже базового", Levels_MO_S32122232425[[#This Row],[Общая оценка МО (от 2 до 5)]], NA())</f>
        <v>#N/A</v>
      </c>
      <c r="R21" s="69" t="str" cm="1">
        <f t="array" ref="R21">INDEX({"ниже базового","базовый","средний","высокий"}, ROUND(Levels_MO_S32122232425[[#This Row],[Общая оценка МО (от 2 до 5)]], 0) - 1)</f>
        <v>высокий</v>
      </c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</row>
    <row r="22" spans="1:31" x14ac:dyDescent="0.25">
      <c r="A22" s="3">
        <v>2</v>
      </c>
      <c r="B22" s="13">
        <f>COUNTIFS(No_Duplicates[МО], Levels_MO_S32122232425[[#This Row],[Муниципалитет]], No_Duplicates[Образовательная среда], B$1)</f>
        <v>5</v>
      </c>
      <c r="C22" s="14">
        <f>COUNTIFS(No_Duplicates[МО], Levels_MO_S32122232425[[#This Row],[Муниципалитет]], No_Duplicates[Образовательная среда], C$1)</f>
        <v>3</v>
      </c>
      <c r="D22" s="15">
        <f>COUNTIFS(No_Duplicates[МО], Levels_MO_S32122232425[[#This Row],[Муниципалитет]], No_Duplicates[Образовательная среда], D$1)</f>
        <v>0</v>
      </c>
      <c r="E22" s="16">
        <f>COUNTIFS(No_Duplicates[МО], Levels_MO_S32122232425[[#This Row],[Муниципалитет]], No_Duplicates[Образовательная среда], E$1)</f>
        <v>0</v>
      </c>
      <c r="F22" s="3" cm="1">
        <f t="array" ref="F22">ROW() - ROW(_xlfn.TAKE(Levels_MO_S32122232425[], 1)) + 1</f>
        <v>21</v>
      </c>
      <c r="G22" s="1" t="s">
        <v>745</v>
      </c>
      <c r="H22" s="5">
        <f>SUM(Levels_MO_S32122232425[[#This Row],[Высокий]:[Ниже базового]])</f>
        <v>8</v>
      </c>
      <c r="I22" s="17">
        <f>Levels_MO_S32122232425[[#This Row],[Высокий]] / Levels_MO_S32122232425[[#This Row],[Прошли]]</f>
        <v>0.625</v>
      </c>
      <c r="J22" s="18">
        <f>Levels_MO_S32122232425[[#This Row],[Средний]] / Levels_MO_S32122232425[[#This Row],[Прошли]]</f>
        <v>0.375</v>
      </c>
      <c r="K22" s="19">
        <f>Levels_MO_S32122232425[[#This Row],[Базовый]] / Levels_MO_S32122232425[[#This Row],[Прошли]]</f>
        <v>0</v>
      </c>
      <c r="L22" s="20">
        <f>Levels_MO_S32122232425[[#This Row],[Ниже базового]] / Levels_MO_S32122232425[[#This Row],[Прошли]]</f>
        <v>0</v>
      </c>
      <c r="M22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4.625</v>
      </c>
      <c r="N22" s="21">
        <f>IF(Levels_MO_S32122232425[[#This Row],[Общий уровень МО]] = "высокий", Levels_MO_S32122232425[[#This Row],[Общая оценка МО (от 2 до 5)]], NA())</f>
        <v>4.625</v>
      </c>
      <c r="O22" s="21" t="e">
        <f>IF(Levels_MO_S32122232425[[#This Row],[Общий уровень МО]] = "средний", Levels_MO_S32122232425[[#This Row],[Общая оценка МО (от 2 до 5)]], NA())</f>
        <v>#N/A</v>
      </c>
      <c r="P22" s="21" t="e">
        <f>IF(Levels_MO_S32122232425[[#This Row],[Общий уровень МО]] = "базовый", Levels_MO_S32122232425[[#This Row],[Общая оценка МО (от 2 до 5)]], NA())</f>
        <v>#N/A</v>
      </c>
      <c r="Q22" s="21" t="e">
        <f>IF(Levels_MO_S32122232425[[#This Row],[Общий уровень МО]] = "ниже базового", Levels_MO_S32122232425[[#This Row],[Общая оценка МО (от 2 до 5)]], NA())</f>
        <v>#N/A</v>
      </c>
      <c r="R22" s="69" t="str" cm="1">
        <f t="array" ref="R22">INDEX({"ниже базового","базовый","средний","высокий"}, ROUND(Levels_MO_S32122232425[[#This Row],[Общая оценка МО (от 2 до 5)]], 0) - 1)</f>
        <v>высокий</v>
      </c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</row>
    <row r="23" spans="1:31" x14ac:dyDescent="0.25">
      <c r="A23" s="3">
        <v>21</v>
      </c>
      <c r="B23" s="13">
        <f>COUNTIFS(No_Duplicates[МО], Levels_MO_S32122232425[[#This Row],[Муниципалитет]], No_Duplicates[Образовательная среда], B$1)</f>
        <v>17</v>
      </c>
      <c r="C23" s="14">
        <f>COUNTIFS(No_Duplicates[МО], Levels_MO_S32122232425[[#This Row],[Муниципалитет]], No_Duplicates[Образовательная среда], C$1)</f>
        <v>6</v>
      </c>
      <c r="D23" s="15">
        <f>COUNTIFS(No_Duplicates[МО], Levels_MO_S32122232425[[#This Row],[Муниципалитет]], No_Duplicates[Образовательная среда], D$1)</f>
        <v>2</v>
      </c>
      <c r="E23" s="16">
        <f>COUNTIFS(No_Duplicates[МО], Levels_MO_S32122232425[[#This Row],[Муниципалитет]], No_Duplicates[Образовательная среда], E$1)</f>
        <v>0</v>
      </c>
      <c r="F23" s="3" cm="1">
        <f t="array" ref="F23">ROW() - ROW(_xlfn.TAKE(Levels_MO_S32122232425[], 1)) + 1</f>
        <v>22</v>
      </c>
      <c r="G23" s="1" t="s">
        <v>1192</v>
      </c>
      <c r="H23" s="5">
        <f>SUM(Levels_MO_S32122232425[[#This Row],[Высокий]:[Ниже базового]])</f>
        <v>25</v>
      </c>
      <c r="I23" s="17">
        <f>Levels_MO_S32122232425[[#This Row],[Высокий]] / Levels_MO_S32122232425[[#This Row],[Прошли]]</f>
        <v>0.68</v>
      </c>
      <c r="J23" s="18">
        <f>Levels_MO_S32122232425[[#This Row],[Средний]] / Levels_MO_S32122232425[[#This Row],[Прошли]]</f>
        <v>0.24</v>
      </c>
      <c r="K23" s="19">
        <f>Levels_MO_S32122232425[[#This Row],[Базовый]] / Levels_MO_S32122232425[[#This Row],[Прошли]]</f>
        <v>0.08</v>
      </c>
      <c r="L23" s="20">
        <f>Levels_MO_S32122232425[[#This Row],[Ниже базового]] / Levels_MO_S32122232425[[#This Row],[Прошли]]</f>
        <v>0</v>
      </c>
      <c r="M23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4.5999999999999996</v>
      </c>
      <c r="N23" s="21">
        <f>IF(Levels_MO_S32122232425[[#This Row],[Общий уровень МО]] = "высокий", Levels_MO_S32122232425[[#This Row],[Общая оценка МО (от 2 до 5)]], NA())</f>
        <v>4.5999999999999996</v>
      </c>
      <c r="O23" s="21" t="e">
        <f>IF(Levels_MO_S32122232425[[#This Row],[Общий уровень МО]] = "средний", Levels_MO_S32122232425[[#This Row],[Общая оценка МО (от 2 до 5)]], NA())</f>
        <v>#N/A</v>
      </c>
      <c r="P23" s="21" t="e">
        <f>IF(Levels_MO_S32122232425[[#This Row],[Общий уровень МО]] = "базовый", Levels_MO_S32122232425[[#This Row],[Общая оценка МО (от 2 до 5)]], NA())</f>
        <v>#N/A</v>
      </c>
      <c r="Q23" s="21" t="e">
        <f>IF(Levels_MO_S32122232425[[#This Row],[Общий уровень МО]] = "ниже базового", Levels_MO_S32122232425[[#This Row],[Общая оценка МО (от 2 до 5)]], NA())</f>
        <v>#N/A</v>
      </c>
      <c r="R23" s="69" t="str" cm="1">
        <f t="array" ref="R23">INDEX({"ниже базового","базовый","средний","высокий"}, ROUND(Levels_MO_S32122232425[[#This Row],[Общая оценка МО (от 2 до 5)]], 0) - 1)</f>
        <v>высокий</v>
      </c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</row>
    <row r="24" spans="1:31" x14ac:dyDescent="0.25">
      <c r="A24" s="3">
        <v>25</v>
      </c>
      <c r="B24" s="13">
        <f>COUNTIFS(No_Duplicates[МО], Levels_MO_S32122232425[[#This Row],[Муниципалитет]], No_Duplicates[Образовательная среда], B$1)</f>
        <v>9</v>
      </c>
      <c r="C24" s="14">
        <f>COUNTIFS(No_Duplicates[МО], Levels_MO_S32122232425[[#This Row],[Муниципалитет]], No_Duplicates[Образовательная среда], C$1)</f>
        <v>6</v>
      </c>
      <c r="D24" s="15">
        <f>COUNTIFS(No_Duplicates[МО], Levels_MO_S32122232425[[#This Row],[Муниципалитет]], No_Duplicates[Образовательная среда], D$1)</f>
        <v>0</v>
      </c>
      <c r="E24" s="16">
        <f>COUNTIFS(No_Duplicates[МО], Levels_MO_S32122232425[[#This Row],[Муниципалитет]], No_Duplicates[Образовательная среда], E$1)</f>
        <v>0</v>
      </c>
      <c r="F24" s="3" cm="1">
        <f t="array" ref="F24">ROW() - ROW(_xlfn.TAKE(Levels_MO_S32122232425[], 1)) + 1</f>
        <v>23</v>
      </c>
      <c r="G24" s="1" t="s">
        <v>11</v>
      </c>
      <c r="H24" s="5">
        <f>SUM(Levels_MO_S32122232425[[#This Row],[Высокий]:[Ниже базового]])</f>
        <v>15</v>
      </c>
      <c r="I24" s="17">
        <f>Levels_MO_S32122232425[[#This Row],[Высокий]] / Levels_MO_S32122232425[[#This Row],[Прошли]]</f>
        <v>0.6</v>
      </c>
      <c r="J24" s="18">
        <f>Levels_MO_S32122232425[[#This Row],[Средний]] / Levels_MO_S32122232425[[#This Row],[Прошли]]</f>
        <v>0.4</v>
      </c>
      <c r="K24" s="19">
        <f>Levels_MO_S32122232425[[#This Row],[Базовый]] / Levels_MO_S32122232425[[#This Row],[Прошли]]</f>
        <v>0</v>
      </c>
      <c r="L24" s="20">
        <f>Levels_MO_S32122232425[[#This Row],[Ниже базового]] / Levels_MO_S32122232425[[#This Row],[Прошли]]</f>
        <v>0</v>
      </c>
      <c r="M24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4.5999999999999996</v>
      </c>
      <c r="N24" s="21">
        <f>IF(Levels_MO_S32122232425[[#This Row],[Общий уровень МО]] = "высокий", Levels_MO_S32122232425[[#This Row],[Общая оценка МО (от 2 до 5)]], NA())</f>
        <v>4.5999999999999996</v>
      </c>
      <c r="O24" s="21" t="e">
        <f>IF(Levels_MO_S32122232425[[#This Row],[Общий уровень МО]] = "средний", Levels_MO_S32122232425[[#This Row],[Общая оценка МО (от 2 до 5)]], NA())</f>
        <v>#N/A</v>
      </c>
      <c r="P24" s="21" t="e">
        <f>IF(Levels_MO_S32122232425[[#This Row],[Общий уровень МО]] = "базовый", Levels_MO_S32122232425[[#This Row],[Общая оценка МО (от 2 до 5)]], NA())</f>
        <v>#N/A</v>
      </c>
      <c r="Q24" s="21" t="e">
        <f>IF(Levels_MO_S32122232425[[#This Row],[Общий уровень МО]] = "ниже базового", Levels_MO_S32122232425[[#This Row],[Общая оценка МО (от 2 до 5)]], NA())</f>
        <v>#N/A</v>
      </c>
      <c r="R24" s="69" t="str" cm="1">
        <f t="array" ref="R24">INDEX({"ниже базового","базовый","средний","высокий"}, ROUND(Levels_MO_S32122232425[[#This Row],[Общая оценка МО (от 2 до 5)]], 0) - 1)</f>
        <v>высокий</v>
      </c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</row>
    <row r="25" spans="1:31" x14ac:dyDescent="0.25">
      <c r="A25" s="3">
        <v>39</v>
      </c>
      <c r="B25" s="13">
        <f>COUNTIFS(No_Duplicates[МО], Levels_MO_S32122232425[[#This Row],[Муниципалитет]], No_Duplicates[Образовательная среда], B$1)</f>
        <v>28</v>
      </c>
      <c r="C25" s="14">
        <f>COUNTIFS(No_Duplicates[МО], Levels_MO_S32122232425[[#This Row],[Муниципалитет]], No_Duplicates[Образовательная среда], C$1)</f>
        <v>12</v>
      </c>
      <c r="D25" s="15">
        <f>COUNTIFS(No_Duplicates[МО], Levels_MO_S32122232425[[#This Row],[Муниципалитет]], No_Duplicates[Образовательная среда], D$1)</f>
        <v>3</v>
      </c>
      <c r="E25" s="16">
        <f>COUNTIFS(No_Duplicates[МО], Levels_MO_S32122232425[[#This Row],[Муниципалитет]], No_Duplicates[Образовательная среда], E$1)</f>
        <v>0</v>
      </c>
      <c r="F25" s="3" cm="1">
        <f t="array" ref="F25">ROW() - ROW(_xlfn.TAKE(Levels_MO_S32122232425[], 1)) + 1</f>
        <v>24</v>
      </c>
      <c r="G25" s="1" t="s">
        <v>460</v>
      </c>
      <c r="H25" s="5">
        <f>SUM(Levels_MO_S32122232425[[#This Row],[Высокий]:[Ниже базового]])</f>
        <v>43</v>
      </c>
      <c r="I25" s="17">
        <f>Levels_MO_S32122232425[[#This Row],[Высокий]] / Levels_MO_S32122232425[[#This Row],[Прошли]]</f>
        <v>0.65116279069767447</v>
      </c>
      <c r="J25" s="18">
        <f>Levels_MO_S32122232425[[#This Row],[Средний]] / Levels_MO_S32122232425[[#This Row],[Прошли]]</f>
        <v>0.27906976744186046</v>
      </c>
      <c r="K25" s="19">
        <f>Levels_MO_S32122232425[[#This Row],[Базовый]] / Levels_MO_S32122232425[[#This Row],[Прошли]]</f>
        <v>6.9767441860465115E-2</v>
      </c>
      <c r="L25" s="20">
        <f>Levels_MO_S32122232425[[#This Row],[Ниже базового]] / Levels_MO_S32122232425[[#This Row],[Прошли]]</f>
        <v>0</v>
      </c>
      <c r="M25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4.5813953488372094</v>
      </c>
      <c r="N25" s="21">
        <f>IF(Levels_MO_S32122232425[[#This Row],[Общий уровень МО]] = "высокий", Levels_MO_S32122232425[[#This Row],[Общая оценка МО (от 2 до 5)]], NA())</f>
        <v>4.5813953488372094</v>
      </c>
      <c r="O25" s="21" t="e">
        <f>IF(Levels_MO_S32122232425[[#This Row],[Общий уровень МО]] = "средний", Levels_MO_S32122232425[[#This Row],[Общая оценка МО (от 2 до 5)]], NA())</f>
        <v>#N/A</v>
      </c>
      <c r="P25" s="21" t="e">
        <f>IF(Levels_MO_S32122232425[[#This Row],[Общий уровень МО]] = "базовый", Levels_MO_S32122232425[[#This Row],[Общая оценка МО (от 2 до 5)]], NA())</f>
        <v>#N/A</v>
      </c>
      <c r="Q25" s="21" t="e">
        <f>IF(Levels_MO_S32122232425[[#This Row],[Общий уровень МО]] = "ниже базового", Levels_MO_S32122232425[[#This Row],[Общая оценка МО (от 2 до 5)]], NA())</f>
        <v>#N/A</v>
      </c>
      <c r="R25" s="69" t="str" cm="1">
        <f t="array" ref="R25">INDEX({"ниже базового","базовый","средний","высокий"}, ROUND(Levels_MO_S32122232425[[#This Row],[Общая оценка МО (от 2 до 5)]], 0) - 1)</f>
        <v>высокий</v>
      </c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</row>
    <row r="26" spans="1:31" x14ac:dyDescent="0.25">
      <c r="A26" s="3">
        <v>27</v>
      </c>
      <c r="B26" s="13">
        <f>COUNTIFS(No_Duplicates[МО], Levels_MO_S32122232425[[#This Row],[Муниципалитет]], No_Duplicates[Образовательная среда], B$1)</f>
        <v>19</v>
      </c>
      <c r="C26" s="14">
        <f>COUNTIFS(No_Duplicates[МО], Levels_MO_S32122232425[[#This Row],[Муниципалитет]], No_Duplicates[Образовательная среда], C$1)</f>
        <v>14</v>
      </c>
      <c r="D26" s="15">
        <f>COUNTIFS(No_Duplicates[МО], Levels_MO_S32122232425[[#This Row],[Муниципалитет]], No_Duplicates[Образовательная среда], D$1)</f>
        <v>0</v>
      </c>
      <c r="E26" s="16">
        <f>COUNTIFS(No_Duplicates[МО], Levels_MO_S32122232425[[#This Row],[Муниципалитет]], No_Duplicates[Образовательная среда], E$1)</f>
        <v>0</v>
      </c>
      <c r="F26" s="3" cm="1">
        <f t="array" ref="F26">ROW() - ROW(_xlfn.TAKE(Levels_MO_S32122232425[], 1)) + 1</f>
        <v>25</v>
      </c>
      <c r="G26" s="1" t="s">
        <v>578</v>
      </c>
      <c r="H26" s="5">
        <f>SUM(Levels_MO_S32122232425[[#This Row],[Высокий]:[Ниже базового]])</f>
        <v>33</v>
      </c>
      <c r="I26" s="17">
        <f>Levels_MO_S32122232425[[#This Row],[Высокий]] / Levels_MO_S32122232425[[#This Row],[Прошли]]</f>
        <v>0.5757575757575758</v>
      </c>
      <c r="J26" s="18">
        <f>Levels_MO_S32122232425[[#This Row],[Средний]] / Levels_MO_S32122232425[[#This Row],[Прошли]]</f>
        <v>0.42424242424242425</v>
      </c>
      <c r="K26" s="19">
        <f>Levels_MO_S32122232425[[#This Row],[Базовый]] / Levels_MO_S32122232425[[#This Row],[Прошли]]</f>
        <v>0</v>
      </c>
      <c r="L26" s="20">
        <f>Levels_MO_S32122232425[[#This Row],[Ниже базового]] / Levels_MO_S32122232425[[#This Row],[Прошли]]</f>
        <v>0</v>
      </c>
      <c r="M26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4.5757575757575761</v>
      </c>
      <c r="N26" s="21">
        <f>IF(Levels_MO_S32122232425[[#This Row],[Общий уровень МО]] = "высокий", Levels_MO_S32122232425[[#This Row],[Общая оценка МО (от 2 до 5)]], NA())</f>
        <v>4.5757575757575761</v>
      </c>
      <c r="O26" s="21" t="e">
        <f>IF(Levels_MO_S32122232425[[#This Row],[Общий уровень МО]] = "средний", Levels_MO_S32122232425[[#This Row],[Общая оценка МО (от 2 до 5)]], NA())</f>
        <v>#N/A</v>
      </c>
      <c r="P26" s="21" t="e">
        <f>IF(Levels_MO_S32122232425[[#This Row],[Общий уровень МО]] = "базовый", Levels_MO_S32122232425[[#This Row],[Общая оценка МО (от 2 до 5)]], NA())</f>
        <v>#N/A</v>
      </c>
      <c r="Q26" s="21" t="e">
        <f>IF(Levels_MO_S32122232425[[#This Row],[Общий уровень МО]] = "ниже базового", Levels_MO_S32122232425[[#This Row],[Общая оценка МО (от 2 до 5)]], NA())</f>
        <v>#N/A</v>
      </c>
      <c r="R26" s="69" t="str" cm="1">
        <f t="array" ref="R26">INDEX({"ниже базового","базовый","средний","высокий"}, ROUND(Levels_MO_S32122232425[[#This Row],[Общая оценка МО (от 2 до 5)]], 0) - 1)</f>
        <v>высокий</v>
      </c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</row>
    <row r="27" spans="1:31" x14ac:dyDescent="0.25">
      <c r="A27" s="3">
        <v>24</v>
      </c>
      <c r="B27" s="13">
        <f>COUNTIFS(No_Duplicates[МО], Levels_MO_S32122232425[[#This Row],[Муниципалитет]], No_Duplicates[Образовательная среда], B$1)</f>
        <v>8</v>
      </c>
      <c r="C27" s="14">
        <f>COUNTIFS(No_Duplicates[МО], Levels_MO_S32122232425[[#This Row],[Муниципалитет]], No_Duplicates[Образовательная среда], C$1)</f>
        <v>6</v>
      </c>
      <c r="D27" s="15">
        <f>COUNTIFS(No_Duplicates[МО], Levels_MO_S32122232425[[#This Row],[Муниципалитет]], No_Duplicates[Образовательная среда], D$1)</f>
        <v>0</v>
      </c>
      <c r="E27" s="16">
        <f>COUNTIFS(No_Duplicates[МО], Levels_MO_S32122232425[[#This Row],[Муниципалитет]], No_Duplicates[Образовательная среда], E$1)</f>
        <v>0</v>
      </c>
      <c r="F27" s="3" cm="1">
        <f t="array" ref="F27">ROW() - ROW(_xlfn.TAKE(Levels_MO_S32122232425[], 1)) + 1</f>
        <v>26</v>
      </c>
      <c r="G27" s="1" t="s">
        <v>73</v>
      </c>
      <c r="H27" s="5">
        <f>SUM(Levels_MO_S32122232425[[#This Row],[Высокий]:[Ниже базового]])</f>
        <v>14</v>
      </c>
      <c r="I27" s="17">
        <f>Levels_MO_S32122232425[[#This Row],[Высокий]] / Levels_MO_S32122232425[[#This Row],[Прошли]]</f>
        <v>0.5714285714285714</v>
      </c>
      <c r="J27" s="18">
        <f>Levels_MO_S32122232425[[#This Row],[Средний]] / Levels_MO_S32122232425[[#This Row],[Прошли]]</f>
        <v>0.42857142857142855</v>
      </c>
      <c r="K27" s="19">
        <f>Levels_MO_S32122232425[[#This Row],[Базовый]] / Levels_MO_S32122232425[[#This Row],[Прошли]]</f>
        <v>0</v>
      </c>
      <c r="L27" s="20">
        <f>Levels_MO_S32122232425[[#This Row],[Ниже базового]] / Levels_MO_S32122232425[[#This Row],[Прошли]]</f>
        <v>0</v>
      </c>
      <c r="M27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4.5714285714285712</v>
      </c>
      <c r="N27" s="21">
        <f>IF(Levels_MO_S32122232425[[#This Row],[Общий уровень МО]] = "высокий", Levels_MO_S32122232425[[#This Row],[Общая оценка МО (от 2 до 5)]], NA())</f>
        <v>4.5714285714285712</v>
      </c>
      <c r="O27" s="21" t="e">
        <f>IF(Levels_MO_S32122232425[[#This Row],[Общий уровень МО]] = "средний", Levels_MO_S32122232425[[#This Row],[Общая оценка МО (от 2 до 5)]], NA())</f>
        <v>#N/A</v>
      </c>
      <c r="P27" s="21" t="e">
        <f>IF(Levels_MO_S32122232425[[#This Row],[Общий уровень МО]] = "базовый", Levels_MO_S32122232425[[#This Row],[Общая оценка МО (от 2 до 5)]], NA())</f>
        <v>#N/A</v>
      </c>
      <c r="Q27" s="21" t="e">
        <f>IF(Levels_MO_S32122232425[[#This Row],[Общий уровень МО]] = "ниже базового", Levels_MO_S32122232425[[#This Row],[Общая оценка МО (от 2 до 5)]], NA())</f>
        <v>#N/A</v>
      </c>
      <c r="R27" s="69" t="str" cm="1">
        <f t="array" ref="R27">INDEX({"ниже базового","базовый","средний","высокий"}, ROUND(Levels_MO_S32122232425[[#This Row],[Общая оценка МО (от 2 до 5)]], 0) - 1)</f>
        <v>высокий</v>
      </c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</row>
    <row r="28" spans="1:31" x14ac:dyDescent="0.25">
      <c r="A28" s="3">
        <v>36</v>
      </c>
      <c r="B28" s="13">
        <f>COUNTIFS(No_Duplicates[МО], Levels_MO_S32122232425[[#This Row],[Муниципалитет]], No_Duplicates[Образовательная среда], B$1)</f>
        <v>14</v>
      </c>
      <c r="C28" s="14">
        <f>COUNTIFS(No_Duplicates[МО], Levels_MO_S32122232425[[#This Row],[Муниципалитет]], No_Duplicates[Образовательная среда], C$1)</f>
        <v>8</v>
      </c>
      <c r="D28" s="15">
        <f>COUNTIFS(No_Duplicates[МО], Levels_MO_S32122232425[[#This Row],[Муниципалитет]], No_Duplicates[Образовательная среда], D$1)</f>
        <v>1</v>
      </c>
      <c r="E28" s="16">
        <f>COUNTIFS(No_Duplicates[МО], Levels_MO_S32122232425[[#This Row],[Муниципалитет]], No_Duplicates[Образовательная среда], E$1)</f>
        <v>0</v>
      </c>
      <c r="F28" s="3" cm="1">
        <f t="array" ref="F28">ROW() - ROW(_xlfn.TAKE(Levels_MO_S32122232425[], 1)) + 1</f>
        <v>27</v>
      </c>
      <c r="G28" s="1" t="s">
        <v>868</v>
      </c>
      <c r="H28" s="5">
        <f>SUM(Levels_MO_S32122232425[[#This Row],[Высокий]:[Ниже базового]])</f>
        <v>23</v>
      </c>
      <c r="I28" s="17">
        <f>Levels_MO_S32122232425[[#This Row],[Высокий]] / Levels_MO_S32122232425[[#This Row],[Прошли]]</f>
        <v>0.60869565217391308</v>
      </c>
      <c r="J28" s="18">
        <f>Levels_MO_S32122232425[[#This Row],[Средний]] / Levels_MO_S32122232425[[#This Row],[Прошли]]</f>
        <v>0.34782608695652173</v>
      </c>
      <c r="K28" s="19">
        <f>Levels_MO_S32122232425[[#This Row],[Базовый]] / Levels_MO_S32122232425[[#This Row],[Прошли]]</f>
        <v>4.3478260869565216E-2</v>
      </c>
      <c r="L28" s="20">
        <f>Levels_MO_S32122232425[[#This Row],[Ниже базового]] / Levels_MO_S32122232425[[#This Row],[Прошли]]</f>
        <v>0</v>
      </c>
      <c r="M28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4.5652173913043477</v>
      </c>
      <c r="N28" s="21">
        <f>IF(Levels_MO_S32122232425[[#This Row],[Общий уровень МО]] = "высокий", Levels_MO_S32122232425[[#This Row],[Общая оценка МО (от 2 до 5)]], NA())</f>
        <v>4.5652173913043477</v>
      </c>
      <c r="O28" s="21" t="e">
        <f>IF(Levels_MO_S32122232425[[#This Row],[Общий уровень МО]] = "средний", Levels_MO_S32122232425[[#This Row],[Общая оценка МО (от 2 до 5)]], NA())</f>
        <v>#N/A</v>
      </c>
      <c r="P28" s="21" t="e">
        <f>IF(Levels_MO_S32122232425[[#This Row],[Общий уровень МО]] = "базовый", Levels_MO_S32122232425[[#This Row],[Общая оценка МО (от 2 до 5)]], NA())</f>
        <v>#N/A</v>
      </c>
      <c r="Q28" s="21" t="e">
        <f>IF(Levels_MO_S32122232425[[#This Row],[Общий уровень МО]] = "ниже базового", Levels_MO_S32122232425[[#This Row],[Общая оценка МО (от 2 до 5)]], NA())</f>
        <v>#N/A</v>
      </c>
      <c r="R28" s="69" t="str" cm="1">
        <f t="array" ref="R28">INDEX({"ниже базового","базовый","средний","высокий"}, ROUND(Levels_MO_S32122232425[[#This Row],[Общая оценка МО (от 2 до 5)]], 0) - 1)</f>
        <v>высокий</v>
      </c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</row>
    <row r="29" spans="1:31" x14ac:dyDescent="0.25">
      <c r="A29" s="3">
        <v>45</v>
      </c>
      <c r="B29" s="13">
        <f>COUNTIFS(No_Duplicates[МО], Levels_MO_S32122232425[[#This Row],[Муниципалитет]], No_Duplicates[Образовательная среда], B$1)</f>
        <v>18</v>
      </c>
      <c r="C29" s="14">
        <f>COUNTIFS(No_Duplicates[МО], Levels_MO_S32122232425[[#This Row],[Муниципалитет]], No_Duplicates[Образовательная среда], C$1)</f>
        <v>7</v>
      </c>
      <c r="D29" s="15">
        <f>COUNTIFS(No_Duplicates[МО], Levels_MO_S32122232425[[#This Row],[Муниципалитет]], No_Duplicates[Образовательная среда], D$1)</f>
        <v>3</v>
      </c>
      <c r="E29" s="16">
        <f>COUNTIFS(No_Duplicates[МО], Levels_MO_S32122232425[[#This Row],[Муниципалитет]], No_Duplicates[Образовательная среда], E$1)</f>
        <v>0</v>
      </c>
      <c r="F29" s="3" cm="1">
        <f t="array" ref="F29">ROW() - ROW(_xlfn.TAKE(Levels_MO_S32122232425[], 1)) + 1</f>
        <v>28</v>
      </c>
      <c r="G29" s="1" t="s">
        <v>612</v>
      </c>
      <c r="H29" s="5">
        <f>SUM(Levels_MO_S32122232425[[#This Row],[Высокий]:[Ниже базового]])</f>
        <v>28</v>
      </c>
      <c r="I29" s="17">
        <f>Levels_MO_S32122232425[[#This Row],[Высокий]] / Levels_MO_S32122232425[[#This Row],[Прошли]]</f>
        <v>0.6428571428571429</v>
      </c>
      <c r="J29" s="18">
        <f>Levels_MO_S32122232425[[#This Row],[Средний]] / Levels_MO_S32122232425[[#This Row],[Прошли]]</f>
        <v>0.25</v>
      </c>
      <c r="K29" s="19">
        <f>Levels_MO_S32122232425[[#This Row],[Базовый]] / Levels_MO_S32122232425[[#This Row],[Прошли]]</f>
        <v>0.10714285714285714</v>
      </c>
      <c r="L29" s="20">
        <f>Levels_MO_S32122232425[[#This Row],[Ниже базового]] / Levels_MO_S32122232425[[#This Row],[Прошли]]</f>
        <v>0</v>
      </c>
      <c r="M29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4.5357142857142856</v>
      </c>
      <c r="N29" s="21">
        <f>IF(Levels_MO_S32122232425[[#This Row],[Общий уровень МО]] = "высокий", Levels_MO_S32122232425[[#This Row],[Общая оценка МО (от 2 до 5)]], NA())</f>
        <v>4.5357142857142856</v>
      </c>
      <c r="O29" s="21" t="e">
        <f>IF(Levels_MO_S32122232425[[#This Row],[Общий уровень МО]] = "средний", Levels_MO_S32122232425[[#This Row],[Общая оценка МО (от 2 до 5)]], NA())</f>
        <v>#N/A</v>
      </c>
      <c r="P29" s="21" t="e">
        <f>IF(Levels_MO_S32122232425[[#This Row],[Общий уровень МО]] = "базовый", Levels_MO_S32122232425[[#This Row],[Общая оценка МО (от 2 до 5)]], NA())</f>
        <v>#N/A</v>
      </c>
      <c r="Q29" s="21" t="e">
        <f>IF(Levels_MO_S32122232425[[#This Row],[Общий уровень МО]] = "ниже базового", Levels_MO_S32122232425[[#This Row],[Общая оценка МО (от 2 до 5)]], NA())</f>
        <v>#N/A</v>
      </c>
      <c r="R29" s="69" t="str" cm="1">
        <f t="array" ref="R29">INDEX({"ниже базового","базовый","средний","высокий"}, ROUND(Levels_MO_S32122232425[[#This Row],[Общая оценка МО (от 2 до 5)]], 0) - 1)</f>
        <v>высокий</v>
      </c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</row>
    <row r="30" spans="1:31" x14ac:dyDescent="0.25">
      <c r="A30" s="3">
        <v>42</v>
      </c>
      <c r="B30" s="13">
        <f>COUNTIFS(No_Duplicates[МО], Levels_MO_S32122232425[[#This Row],[Муниципалитет]], No_Duplicates[Образовательная среда], B$1)</f>
        <v>8</v>
      </c>
      <c r="C30" s="14">
        <f>COUNTIFS(No_Duplicates[МО], Levels_MO_S32122232425[[#This Row],[Муниципалитет]], No_Duplicates[Образовательная среда], C$1)</f>
        <v>7</v>
      </c>
      <c r="D30" s="15">
        <f>COUNTIFS(No_Duplicates[МО], Levels_MO_S32122232425[[#This Row],[Муниципалитет]], No_Duplicates[Образовательная среда], D$1)</f>
        <v>0</v>
      </c>
      <c r="E30" s="16">
        <f>COUNTIFS(No_Duplicates[МО], Levels_MO_S32122232425[[#This Row],[Муниципалитет]], No_Duplicates[Образовательная среда], E$1)</f>
        <v>0</v>
      </c>
      <c r="F30" s="3" cm="1">
        <f t="array" ref="F30">ROW() - ROW(_xlfn.TAKE(Levels_MO_S32122232425[], 1)) + 1</f>
        <v>29</v>
      </c>
      <c r="G30" s="1" t="s">
        <v>562</v>
      </c>
      <c r="H30" s="5">
        <f>SUM(Levels_MO_S32122232425[[#This Row],[Высокий]:[Ниже базового]])</f>
        <v>15</v>
      </c>
      <c r="I30" s="17">
        <f>Levels_MO_S32122232425[[#This Row],[Высокий]] / Levels_MO_S32122232425[[#This Row],[Прошли]]</f>
        <v>0.53333333333333333</v>
      </c>
      <c r="J30" s="18">
        <f>Levels_MO_S32122232425[[#This Row],[Средний]] / Levels_MO_S32122232425[[#This Row],[Прошли]]</f>
        <v>0.46666666666666667</v>
      </c>
      <c r="K30" s="19">
        <f>Levels_MO_S32122232425[[#This Row],[Базовый]] / Levels_MO_S32122232425[[#This Row],[Прошли]]</f>
        <v>0</v>
      </c>
      <c r="L30" s="20">
        <f>Levels_MO_S32122232425[[#This Row],[Ниже базового]] / Levels_MO_S32122232425[[#This Row],[Прошли]]</f>
        <v>0</v>
      </c>
      <c r="M30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4.5333333333333332</v>
      </c>
      <c r="N30" s="21">
        <f>IF(Levels_MO_S32122232425[[#This Row],[Общий уровень МО]] = "высокий", Levels_MO_S32122232425[[#This Row],[Общая оценка МО (от 2 до 5)]], NA())</f>
        <v>4.5333333333333332</v>
      </c>
      <c r="O30" s="21" t="e">
        <f>IF(Levels_MO_S32122232425[[#This Row],[Общий уровень МО]] = "средний", Levels_MO_S32122232425[[#This Row],[Общая оценка МО (от 2 до 5)]], NA())</f>
        <v>#N/A</v>
      </c>
      <c r="P30" s="21" t="e">
        <f>IF(Levels_MO_S32122232425[[#This Row],[Общий уровень МО]] = "базовый", Levels_MO_S32122232425[[#This Row],[Общая оценка МО (от 2 до 5)]], NA())</f>
        <v>#N/A</v>
      </c>
      <c r="Q30" s="21" t="e">
        <f>IF(Levels_MO_S32122232425[[#This Row],[Общий уровень МО]] = "ниже базового", Levels_MO_S32122232425[[#This Row],[Общая оценка МО (от 2 до 5)]], NA())</f>
        <v>#N/A</v>
      </c>
      <c r="R30" s="69" t="str" cm="1">
        <f t="array" ref="R30">INDEX({"ниже базового","базовый","средний","высокий"}, ROUND(Levels_MO_S32122232425[[#This Row],[Общая оценка МО (от 2 до 5)]], 0) - 1)</f>
        <v>высокий</v>
      </c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</row>
    <row r="31" spans="1:31" x14ac:dyDescent="0.25">
      <c r="A31" s="3">
        <v>54</v>
      </c>
      <c r="B31" s="13">
        <f>COUNTIFS(No_Duplicates[МО], Levels_MO_S32122232425[[#This Row],[Муниципалитет]], No_Duplicates[Образовательная среда], B$1)</f>
        <v>20</v>
      </c>
      <c r="C31" s="14">
        <f>COUNTIFS(No_Duplicates[МО], Levels_MO_S32122232425[[#This Row],[Муниципалитет]], No_Duplicates[Образовательная среда], C$1)</f>
        <v>15</v>
      </c>
      <c r="D31" s="15">
        <f>COUNTIFS(No_Duplicates[МО], Levels_MO_S32122232425[[#This Row],[Муниципалитет]], No_Duplicates[Образовательная среда], D$1)</f>
        <v>1</v>
      </c>
      <c r="E31" s="16">
        <f>COUNTIFS(No_Duplicates[МО], Levels_MO_S32122232425[[#This Row],[Муниципалитет]], No_Duplicates[Образовательная среда], E$1)</f>
        <v>0</v>
      </c>
      <c r="F31" s="3" cm="1">
        <f t="array" ref="F31">ROW() - ROW(_xlfn.TAKE(Levels_MO_S32122232425[], 1)) + 1</f>
        <v>30</v>
      </c>
      <c r="G31" s="1" t="s">
        <v>168</v>
      </c>
      <c r="H31" s="5">
        <f>SUM(Levels_MO_S32122232425[[#This Row],[Высокий]:[Ниже базового]])</f>
        <v>36</v>
      </c>
      <c r="I31" s="17">
        <f>Levels_MO_S32122232425[[#This Row],[Высокий]] / Levels_MO_S32122232425[[#This Row],[Прошли]]</f>
        <v>0.55555555555555558</v>
      </c>
      <c r="J31" s="18">
        <f>Levels_MO_S32122232425[[#This Row],[Средний]] / Levels_MO_S32122232425[[#This Row],[Прошли]]</f>
        <v>0.41666666666666669</v>
      </c>
      <c r="K31" s="19">
        <f>Levels_MO_S32122232425[[#This Row],[Базовый]] / Levels_MO_S32122232425[[#This Row],[Прошли]]</f>
        <v>2.7777777777777776E-2</v>
      </c>
      <c r="L31" s="20">
        <f>Levels_MO_S32122232425[[#This Row],[Ниже базового]] / Levels_MO_S32122232425[[#This Row],[Прошли]]</f>
        <v>0</v>
      </c>
      <c r="M31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4.5277777777777777</v>
      </c>
      <c r="N31" s="21">
        <f>IF(Levels_MO_S32122232425[[#This Row],[Общий уровень МО]] = "высокий", Levels_MO_S32122232425[[#This Row],[Общая оценка МО (от 2 до 5)]], NA())</f>
        <v>4.5277777777777777</v>
      </c>
      <c r="O31" s="21" t="e">
        <f>IF(Levels_MO_S32122232425[[#This Row],[Общий уровень МО]] = "средний", Levels_MO_S32122232425[[#This Row],[Общая оценка МО (от 2 до 5)]], NA())</f>
        <v>#N/A</v>
      </c>
      <c r="P31" s="21" t="e">
        <f>IF(Levels_MO_S32122232425[[#This Row],[Общий уровень МО]] = "базовый", Levels_MO_S32122232425[[#This Row],[Общая оценка МО (от 2 до 5)]], NA())</f>
        <v>#N/A</v>
      </c>
      <c r="Q31" s="21" t="e">
        <f>IF(Levels_MO_S32122232425[[#This Row],[Общий уровень МО]] = "ниже базового", Levels_MO_S32122232425[[#This Row],[Общая оценка МО (от 2 до 5)]], NA())</f>
        <v>#N/A</v>
      </c>
      <c r="R31" s="69" t="str" cm="1">
        <f t="array" ref="R31">INDEX({"ниже базового","базовый","средний","высокий"}, ROUND(Levels_MO_S32122232425[[#This Row],[Общая оценка МО (от 2 до 5)]], 0) - 1)</f>
        <v>высокий</v>
      </c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</row>
    <row r="32" spans="1:31" x14ac:dyDescent="0.25">
      <c r="A32" s="3">
        <v>5</v>
      </c>
      <c r="B32" s="13">
        <f>COUNTIFS(No_Duplicates[МО], Levels_MO_S32122232425[[#This Row],[Муниципалитет]], No_Duplicates[Образовательная среда], B$1)</f>
        <v>31</v>
      </c>
      <c r="C32" s="14">
        <f>COUNTIFS(No_Duplicates[МО], Levels_MO_S32122232425[[#This Row],[Муниципалитет]], No_Duplicates[Образовательная среда], C$1)</f>
        <v>22</v>
      </c>
      <c r="D32" s="15">
        <f>COUNTIFS(No_Duplicates[МО], Levels_MO_S32122232425[[#This Row],[Муниципалитет]], No_Duplicates[Образовательная среда], D$1)</f>
        <v>2</v>
      </c>
      <c r="E32" s="16">
        <f>COUNTIFS(No_Duplicates[МО], Levels_MO_S32122232425[[#This Row],[Муниципалитет]], No_Duplicates[Образовательная среда], E$1)</f>
        <v>0</v>
      </c>
      <c r="F32" s="3" cm="1">
        <f t="array" ref="F32">ROW() - ROW(_xlfn.TAKE(Levels_MO_S32122232425[], 1)) + 1</f>
        <v>31</v>
      </c>
      <c r="G32" s="1" t="s">
        <v>1136</v>
      </c>
      <c r="H32" s="5">
        <f>SUM(Levels_MO_S32122232425[[#This Row],[Высокий]:[Ниже базового]])</f>
        <v>55</v>
      </c>
      <c r="I32" s="17">
        <f>Levels_MO_S32122232425[[#This Row],[Высокий]] / Levels_MO_S32122232425[[#This Row],[Прошли]]</f>
        <v>0.5636363636363636</v>
      </c>
      <c r="J32" s="18">
        <f>Levels_MO_S32122232425[[#This Row],[Средний]] / Levels_MO_S32122232425[[#This Row],[Прошли]]</f>
        <v>0.4</v>
      </c>
      <c r="K32" s="19">
        <f>Levels_MO_S32122232425[[#This Row],[Базовый]] / Levels_MO_S32122232425[[#This Row],[Прошли]]</f>
        <v>3.6363636363636362E-2</v>
      </c>
      <c r="L32" s="20">
        <f>Levels_MO_S32122232425[[#This Row],[Ниже базового]] / Levels_MO_S32122232425[[#This Row],[Прошли]]</f>
        <v>0</v>
      </c>
      <c r="M32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4.5272727272727273</v>
      </c>
      <c r="N32" s="21">
        <f>IF(Levels_MO_S32122232425[[#This Row],[Общий уровень МО]] = "высокий", Levels_MO_S32122232425[[#This Row],[Общая оценка МО (от 2 до 5)]], NA())</f>
        <v>4.5272727272727273</v>
      </c>
      <c r="O32" s="21" t="e">
        <f>IF(Levels_MO_S32122232425[[#This Row],[Общий уровень МО]] = "средний", Levels_MO_S32122232425[[#This Row],[Общая оценка МО (от 2 до 5)]], NA())</f>
        <v>#N/A</v>
      </c>
      <c r="P32" s="21" t="e">
        <f>IF(Levels_MO_S32122232425[[#This Row],[Общий уровень МО]] = "базовый", Levels_MO_S32122232425[[#This Row],[Общая оценка МО (от 2 до 5)]], NA())</f>
        <v>#N/A</v>
      </c>
      <c r="Q32" s="21" t="e">
        <f>IF(Levels_MO_S32122232425[[#This Row],[Общий уровень МО]] = "ниже базового", Levels_MO_S32122232425[[#This Row],[Общая оценка МО (от 2 до 5)]], NA())</f>
        <v>#N/A</v>
      </c>
      <c r="R32" s="69" t="str" cm="1">
        <f t="array" ref="R32">INDEX({"ниже базового","базовый","средний","высокий"}, ROUND(Levels_MO_S32122232425[[#This Row],[Общая оценка МО (от 2 до 5)]], 0) - 1)</f>
        <v>высокий</v>
      </c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</row>
    <row r="33" spans="1:31" x14ac:dyDescent="0.25">
      <c r="A33" s="3">
        <v>15</v>
      </c>
      <c r="B33" s="13">
        <f>COUNTIFS(No_Duplicates[МО], Levels_MO_S32122232425[[#This Row],[Муниципалитет]], No_Duplicates[Образовательная среда], B$1)</f>
        <v>15</v>
      </c>
      <c r="C33" s="14">
        <f>COUNTIFS(No_Duplicates[МО], Levels_MO_S32122232425[[#This Row],[Муниципалитет]], No_Duplicates[Образовательная среда], C$1)</f>
        <v>6</v>
      </c>
      <c r="D33" s="15">
        <f>COUNTIFS(No_Duplicates[МО], Levels_MO_S32122232425[[#This Row],[Муниципалитет]], No_Duplicates[Образовательная среда], D$1)</f>
        <v>3</v>
      </c>
      <c r="E33" s="16">
        <f>COUNTIFS(No_Duplicates[МО], Levels_MO_S32122232425[[#This Row],[Муниципалитет]], No_Duplicates[Образовательная среда], E$1)</f>
        <v>0</v>
      </c>
      <c r="F33" s="3" cm="1">
        <f t="array" ref="F33">ROW() - ROW(_xlfn.TAKE(Levels_MO_S32122232425[], 1)) + 1</f>
        <v>32</v>
      </c>
      <c r="G33" s="1" t="s">
        <v>226</v>
      </c>
      <c r="H33" s="5">
        <f>SUM(Levels_MO_S32122232425[[#This Row],[Высокий]:[Ниже базового]])</f>
        <v>24</v>
      </c>
      <c r="I33" s="17">
        <f>Levels_MO_S32122232425[[#This Row],[Высокий]] / Levels_MO_S32122232425[[#This Row],[Прошли]]</f>
        <v>0.625</v>
      </c>
      <c r="J33" s="18">
        <f>Levels_MO_S32122232425[[#This Row],[Средний]] / Levels_MO_S32122232425[[#This Row],[Прошли]]</f>
        <v>0.25</v>
      </c>
      <c r="K33" s="19">
        <f>Levels_MO_S32122232425[[#This Row],[Базовый]] / Levels_MO_S32122232425[[#This Row],[Прошли]]</f>
        <v>0.125</v>
      </c>
      <c r="L33" s="20">
        <f>Levels_MO_S32122232425[[#This Row],[Ниже базового]] / Levels_MO_S32122232425[[#This Row],[Прошли]]</f>
        <v>0</v>
      </c>
      <c r="M33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4.5</v>
      </c>
      <c r="N33" s="21">
        <f>IF(Levels_MO_S32122232425[[#This Row],[Общий уровень МО]] = "высокий", Levels_MO_S32122232425[[#This Row],[Общая оценка МО (от 2 до 5)]], NA())</f>
        <v>4.5</v>
      </c>
      <c r="O33" s="21" t="e">
        <f>IF(Levels_MO_S32122232425[[#This Row],[Общий уровень МО]] = "средний", Levels_MO_S32122232425[[#This Row],[Общая оценка МО (от 2 до 5)]], NA())</f>
        <v>#N/A</v>
      </c>
      <c r="P33" s="21" t="e">
        <f>IF(Levels_MO_S32122232425[[#This Row],[Общий уровень МО]] = "базовый", Levels_MO_S32122232425[[#This Row],[Общая оценка МО (от 2 до 5)]], NA())</f>
        <v>#N/A</v>
      </c>
      <c r="Q33" s="21" t="e">
        <f>IF(Levels_MO_S32122232425[[#This Row],[Общий уровень МО]] = "ниже базового", Levels_MO_S32122232425[[#This Row],[Общая оценка МО (от 2 до 5)]], NA())</f>
        <v>#N/A</v>
      </c>
      <c r="R33" s="69" t="str" cm="1">
        <f t="array" ref="R33">INDEX({"ниже базового","базовый","средний","высокий"}, ROUND(Levels_MO_S32122232425[[#This Row],[Общая оценка МО (от 2 до 5)]], 0) - 1)</f>
        <v>высокий</v>
      </c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</row>
    <row r="34" spans="1:31" x14ac:dyDescent="0.25">
      <c r="A34" s="3">
        <v>23</v>
      </c>
      <c r="B34" s="13">
        <f>COUNTIFS(No_Duplicates[МО], Levels_MO_S32122232425[[#This Row],[Муниципалитет]], No_Duplicates[Образовательная среда], B$1)</f>
        <v>11</v>
      </c>
      <c r="C34" s="14">
        <f>COUNTIFS(No_Duplicates[МО], Levels_MO_S32122232425[[#This Row],[Муниципалитет]], No_Duplicates[Образовательная среда], C$1)</f>
        <v>8</v>
      </c>
      <c r="D34" s="15">
        <f>COUNTIFS(No_Duplicates[МО], Levels_MO_S32122232425[[#This Row],[Муниципалитет]], No_Duplicates[Образовательная среда], D$1)</f>
        <v>1</v>
      </c>
      <c r="E34" s="16">
        <f>COUNTIFS(No_Duplicates[МО], Levels_MO_S32122232425[[#This Row],[Муниципалитет]], No_Duplicates[Образовательная среда], E$1)</f>
        <v>0</v>
      </c>
      <c r="F34" s="3" cm="1">
        <f t="array" ref="F34">ROW() - ROW(_xlfn.TAKE(Levels_MO_S32122232425[], 1)) + 1</f>
        <v>33</v>
      </c>
      <c r="G34" s="1" t="s">
        <v>641</v>
      </c>
      <c r="H34" s="5">
        <f>SUM(Levels_MO_S32122232425[[#This Row],[Высокий]:[Ниже базового]])</f>
        <v>20</v>
      </c>
      <c r="I34" s="17">
        <f>Levels_MO_S32122232425[[#This Row],[Высокий]] / Levels_MO_S32122232425[[#This Row],[Прошли]]</f>
        <v>0.55000000000000004</v>
      </c>
      <c r="J34" s="18">
        <f>Levels_MO_S32122232425[[#This Row],[Средний]] / Levels_MO_S32122232425[[#This Row],[Прошли]]</f>
        <v>0.4</v>
      </c>
      <c r="K34" s="19">
        <f>Levels_MO_S32122232425[[#This Row],[Базовый]] / Levels_MO_S32122232425[[#This Row],[Прошли]]</f>
        <v>0.05</v>
      </c>
      <c r="L34" s="20">
        <f>Levels_MO_S32122232425[[#This Row],[Ниже базового]] / Levels_MO_S32122232425[[#This Row],[Прошли]]</f>
        <v>0</v>
      </c>
      <c r="M34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4.5</v>
      </c>
      <c r="N34" s="21">
        <f>IF(Levels_MO_S32122232425[[#This Row],[Общий уровень МО]] = "высокий", Levels_MO_S32122232425[[#This Row],[Общая оценка МО (от 2 до 5)]], NA())</f>
        <v>4.5</v>
      </c>
      <c r="O34" s="21" t="e">
        <f>IF(Levels_MO_S32122232425[[#This Row],[Общий уровень МО]] = "средний", Levels_MO_S32122232425[[#This Row],[Общая оценка МО (от 2 до 5)]], NA())</f>
        <v>#N/A</v>
      </c>
      <c r="P34" s="21" t="e">
        <f>IF(Levels_MO_S32122232425[[#This Row],[Общий уровень МО]] = "базовый", Levels_MO_S32122232425[[#This Row],[Общая оценка МО (от 2 до 5)]], NA())</f>
        <v>#N/A</v>
      </c>
      <c r="Q34" s="21" t="e">
        <f>IF(Levels_MO_S32122232425[[#This Row],[Общий уровень МО]] = "ниже базового", Levels_MO_S32122232425[[#This Row],[Общая оценка МО (от 2 до 5)]], NA())</f>
        <v>#N/A</v>
      </c>
      <c r="R34" s="69" t="str" cm="1">
        <f t="array" ref="R34">INDEX({"ниже базового","базовый","средний","высокий"}, ROUND(Levels_MO_S32122232425[[#This Row],[Общая оценка МО (от 2 до 5)]], 0) - 1)</f>
        <v>высокий</v>
      </c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</row>
    <row r="35" spans="1:31" x14ac:dyDescent="0.25">
      <c r="A35" s="3">
        <v>34</v>
      </c>
      <c r="B35" s="13">
        <f>COUNTIFS(No_Duplicates[МО], Levels_MO_S32122232425[[#This Row],[Муниципалитет]], No_Duplicates[Образовательная среда], B$1)</f>
        <v>5</v>
      </c>
      <c r="C35" s="14">
        <f>COUNTIFS(No_Duplicates[МО], Levels_MO_S32122232425[[#This Row],[Муниципалитет]], No_Duplicates[Образовательная среда], C$1)</f>
        <v>5</v>
      </c>
      <c r="D35" s="15">
        <f>COUNTIFS(No_Duplicates[МО], Levels_MO_S32122232425[[#This Row],[Муниципалитет]], No_Duplicates[Образовательная среда], D$1)</f>
        <v>0</v>
      </c>
      <c r="E35" s="16">
        <f>COUNTIFS(No_Duplicates[МО], Levels_MO_S32122232425[[#This Row],[Муниципалитет]], No_Duplicates[Образовательная среда], E$1)</f>
        <v>0</v>
      </c>
      <c r="F35" s="3" cm="1">
        <f t="array" ref="F35">ROW() - ROW(_xlfn.TAKE(Levels_MO_S32122232425[], 1)) + 1</f>
        <v>34</v>
      </c>
      <c r="G35" s="1" t="s">
        <v>287</v>
      </c>
      <c r="H35" s="5">
        <f>SUM(Levels_MO_S32122232425[[#This Row],[Высокий]:[Ниже базового]])</f>
        <v>10</v>
      </c>
      <c r="I35" s="17">
        <f>Levels_MO_S32122232425[[#This Row],[Высокий]] / Levels_MO_S32122232425[[#This Row],[Прошли]]</f>
        <v>0.5</v>
      </c>
      <c r="J35" s="18">
        <f>Levels_MO_S32122232425[[#This Row],[Средний]] / Levels_MO_S32122232425[[#This Row],[Прошли]]</f>
        <v>0.5</v>
      </c>
      <c r="K35" s="19">
        <f>Levels_MO_S32122232425[[#This Row],[Базовый]] / Levels_MO_S32122232425[[#This Row],[Прошли]]</f>
        <v>0</v>
      </c>
      <c r="L35" s="20">
        <f>Levels_MO_S32122232425[[#This Row],[Ниже базового]] / Levels_MO_S32122232425[[#This Row],[Прошли]]</f>
        <v>0</v>
      </c>
      <c r="M35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4.5</v>
      </c>
      <c r="N35" s="21">
        <f>IF(Levels_MO_S32122232425[[#This Row],[Общий уровень МО]] = "высокий", Levels_MO_S32122232425[[#This Row],[Общая оценка МО (от 2 до 5)]], NA())</f>
        <v>4.5</v>
      </c>
      <c r="O35" s="21" t="e">
        <f>IF(Levels_MO_S32122232425[[#This Row],[Общий уровень МО]] = "средний", Levels_MO_S32122232425[[#This Row],[Общая оценка МО (от 2 до 5)]], NA())</f>
        <v>#N/A</v>
      </c>
      <c r="P35" s="21" t="e">
        <f>IF(Levels_MO_S32122232425[[#This Row],[Общий уровень МО]] = "базовый", Levels_MO_S32122232425[[#This Row],[Общая оценка МО (от 2 до 5)]], NA())</f>
        <v>#N/A</v>
      </c>
      <c r="Q35" s="21" t="e">
        <f>IF(Levels_MO_S32122232425[[#This Row],[Общий уровень МО]] = "ниже базового", Levels_MO_S32122232425[[#This Row],[Общая оценка МО (от 2 до 5)]], NA())</f>
        <v>#N/A</v>
      </c>
      <c r="R35" s="69" t="str" cm="1">
        <f t="array" ref="R35">INDEX({"ниже базового","базовый","средний","высокий"}, ROUND(Levels_MO_S32122232425[[#This Row],[Общая оценка МО (от 2 до 5)]], 0) - 1)</f>
        <v>высокий</v>
      </c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</row>
    <row r="36" spans="1:31" x14ac:dyDescent="0.25">
      <c r="A36" s="3">
        <v>50</v>
      </c>
      <c r="B36" s="13">
        <f>COUNTIFS(No_Duplicates[МО], Levels_MO_S32122232425[[#This Row],[Муниципалитет]], No_Duplicates[Образовательная среда], B$1)</f>
        <v>2</v>
      </c>
      <c r="C36" s="14">
        <f>COUNTIFS(No_Duplicates[МО], Levels_MO_S32122232425[[#This Row],[Муниципалитет]], No_Duplicates[Образовательная среда], C$1)</f>
        <v>2</v>
      </c>
      <c r="D36" s="15">
        <f>COUNTIFS(No_Duplicates[МО], Levels_MO_S32122232425[[#This Row],[Муниципалитет]], No_Duplicates[Образовательная среда], D$1)</f>
        <v>0</v>
      </c>
      <c r="E36" s="16">
        <f>COUNTIFS(No_Duplicates[МО], Levels_MO_S32122232425[[#This Row],[Муниципалитет]], No_Duplicates[Образовательная среда], E$1)</f>
        <v>0</v>
      </c>
      <c r="F36" s="3" cm="1">
        <f t="array" ref="F36">ROW() - ROW(_xlfn.TAKE(Levels_MO_S32122232425[], 1)) + 1</f>
        <v>35</v>
      </c>
      <c r="G36" s="1" t="s">
        <v>397</v>
      </c>
      <c r="H36" s="5">
        <f>SUM(Levels_MO_S32122232425[[#This Row],[Высокий]:[Ниже базового]])</f>
        <v>4</v>
      </c>
      <c r="I36" s="17">
        <f>Levels_MO_S32122232425[[#This Row],[Высокий]] / Levels_MO_S32122232425[[#This Row],[Прошли]]</f>
        <v>0.5</v>
      </c>
      <c r="J36" s="18">
        <f>Levels_MO_S32122232425[[#This Row],[Средний]] / Levels_MO_S32122232425[[#This Row],[Прошли]]</f>
        <v>0.5</v>
      </c>
      <c r="K36" s="19">
        <f>Levels_MO_S32122232425[[#This Row],[Базовый]] / Levels_MO_S32122232425[[#This Row],[Прошли]]</f>
        <v>0</v>
      </c>
      <c r="L36" s="20">
        <f>Levels_MO_S32122232425[[#This Row],[Ниже базового]] / Levels_MO_S32122232425[[#This Row],[Прошли]]</f>
        <v>0</v>
      </c>
      <c r="M36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4.5</v>
      </c>
      <c r="N36" s="21">
        <f>IF(Levels_MO_S32122232425[[#This Row],[Общий уровень МО]] = "высокий", Levels_MO_S32122232425[[#This Row],[Общая оценка МО (от 2 до 5)]], NA())</f>
        <v>4.5</v>
      </c>
      <c r="O36" s="21" t="e">
        <f>IF(Levels_MO_S32122232425[[#This Row],[Общий уровень МО]] = "средний", Levels_MO_S32122232425[[#This Row],[Общая оценка МО (от 2 до 5)]], NA())</f>
        <v>#N/A</v>
      </c>
      <c r="P36" s="21" t="e">
        <f>IF(Levels_MO_S32122232425[[#This Row],[Общий уровень МО]] = "базовый", Levels_MO_S32122232425[[#This Row],[Общая оценка МО (от 2 до 5)]], NA())</f>
        <v>#N/A</v>
      </c>
      <c r="Q36" s="21" t="e">
        <f>IF(Levels_MO_S32122232425[[#This Row],[Общий уровень МО]] = "ниже базового", Levels_MO_S32122232425[[#This Row],[Общая оценка МО (от 2 до 5)]], NA())</f>
        <v>#N/A</v>
      </c>
      <c r="R36" s="69" t="str" cm="1">
        <f t="array" ref="R36">INDEX({"ниже базового","базовый","средний","высокий"}, ROUND(Levels_MO_S32122232425[[#This Row],[Общая оценка МО (от 2 до 5)]], 0) - 1)</f>
        <v>высокий</v>
      </c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</row>
    <row r="37" spans="1:31" x14ac:dyDescent="0.25">
      <c r="A37" s="3">
        <v>32</v>
      </c>
      <c r="B37" s="13">
        <f>COUNTIFS(No_Duplicates[МО], Levels_MO_S32122232425[[#This Row],[Муниципалитет]], No_Duplicates[Образовательная среда], B$1)</f>
        <v>15</v>
      </c>
      <c r="C37" s="14">
        <f>COUNTIFS(No_Duplicates[МО], Levels_MO_S32122232425[[#This Row],[Муниципалитет]], No_Duplicates[Образовательная среда], C$1)</f>
        <v>9</v>
      </c>
      <c r="D37" s="15">
        <f>COUNTIFS(No_Duplicates[МО], Levels_MO_S32122232425[[#This Row],[Муниципалитет]], No_Duplicates[Образовательная среда], D$1)</f>
        <v>2</v>
      </c>
      <c r="E37" s="16">
        <f>COUNTIFS(No_Duplicates[МО], Levels_MO_S32122232425[[#This Row],[Муниципалитет]], No_Duplicates[Образовательная среда], E$1)</f>
        <v>0</v>
      </c>
      <c r="F37" s="3" cm="1">
        <f t="array" ref="F37">ROW() - ROW(_xlfn.TAKE(Levels_MO_S32122232425[], 1)) + 1</f>
        <v>36</v>
      </c>
      <c r="G37" s="1" t="s">
        <v>433</v>
      </c>
      <c r="H37" s="5">
        <f>SUM(Levels_MO_S32122232425[[#This Row],[Высокий]:[Ниже базового]])</f>
        <v>26</v>
      </c>
      <c r="I37" s="17">
        <f>Levels_MO_S32122232425[[#This Row],[Высокий]] / Levels_MO_S32122232425[[#This Row],[Прошли]]</f>
        <v>0.57692307692307687</v>
      </c>
      <c r="J37" s="18">
        <f>Levels_MO_S32122232425[[#This Row],[Средний]] / Levels_MO_S32122232425[[#This Row],[Прошли]]</f>
        <v>0.34615384615384615</v>
      </c>
      <c r="K37" s="19">
        <f>Levels_MO_S32122232425[[#This Row],[Базовый]] / Levels_MO_S32122232425[[#This Row],[Прошли]]</f>
        <v>7.6923076923076927E-2</v>
      </c>
      <c r="L37" s="20">
        <f>Levels_MO_S32122232425[[#This Row],[Ниже базового]] / Levels_MO_S32122232425[[#This Row],[Прошли]]</f>
        <v>0</v>
      </c>
      <c r="M37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4.5</v>
      </c>
      <c r="N37" s="21">
        <f>IF(Levels_MO_S32122232425[[#This Row],[Общий уровень МО]] = "высокий", Levels_MO_S32122232425[[#This Row],[Общая оценка МО (от 2 до 5)]], NA())</f>
        <v>4.5</v>
      </c>
      <c r="O37" s="21" t="e">
        <f>IF(Levels_MO_S32122232425[[#This Row],[Общий уровень МО]] = "средний", Levels_MO_S32122232425[[#This Row],[Общая оценка МО (от 2 до 5)]], NA())</f>
        <v>#N/A</v>
      </c>
      <c r="P37" s="21" t="e">
        <f>IF(Levels_MO_S32122232425[[#This Row],[Общий уровень МО]] = "базовый", Levels_MO_S32122232425[[#This Row],[Общая оценка МО (от 2 до 5)]], NA())</f>
        <v>#N/A</v>
      </c>
      <c r="Q37" s="21" t="e">
        <f>IF(Levels_MO_S32122232425[[#This Row],[Общий уровень МО]] = "ниже базового", Levels_MO_S32122232425[[#This Row],[Общая оценка МО (от 2 до 5)]], NA())</f>
        <v>#N/A</v>
      </c>
      <c r="R37" s="69" t="str" cm="1">
        <f t="array" ref="R37">INDEX({"ниже базового","базовый","средний","высокий"}, ROUND(Levels_MO_S32122232425[[#This Row],[Общая оценка МО (от 2 до 5)]], 0) - 1)</f>
        <v>высокий</v>
      </c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</row>
    <row r="38" spans="1:31" x14ac:dyDescent="0.25">
      <c r="A38" s="3">
        <v>22</v>
      </c>
      <c r="B38" s="13">
        <f>COUNTIFS(No_Duplicates[МО], Levels_MO_S32122232425[[#This Row],[Муниципалитет]], No_Duplicates[Образовательная среда], B$1)</f>
        <v>14</v>
      </c>
      <c r="C38" s="14">
        <f>COUNTIFS(No_Duplicates[МО], Levels_MO_S32122232425[[#This Row],[Муниципалитет]], No_Duplicates[Образовательная среда], C$1)</f>
        <v>10</v>
      </c>
      <c r="D38" s="15">
        <f>COUNTIFS(No_Duplicates[МО], Levels_MO_S32122232425[[#This Row],[Муниципалитет]], No_Duplicates[Образовательная среда], D$1)</f>
        <v>2</v>
      </c>
      <c r="E38" s="16">
        <f>COUNTIFS(No_Duplicates[МО], Levels_MO_S32122232425[[#This Row],[Муниципалитет]], No_Duplicates[Образовательная среда], E$1)</f>
        <v>0</v>
      </c>
      <c r="F38" s="3" cm="1">
        <f t="array" ref="F38">ROW() - ROW(_xlfn.TAKE(Levels_MO_S32122232425[], 1)) + 1</f>
        <v>37</v>
      </c>
      <c r="G38" s="1" t="s">
        <v>140</v>
      </c>
      <c r="H38" s="5">
        <f>SUM(Levels_MO_S32122232425[[#This Row],[Высокий]:[Ниже базового]])</f>
        <v>26</v>
      </c>
      <c r="I38" s="17">
        <f>Levels_MO_S32122232425[[#This Row],[Высокий]] / Levels_MO_S32122232425[[#This Row],[Прошли]]</f>
        <v>0.53846153846153844</v>
      </c>
      <c r="J38" s="18">
        <f>Levels_MO_S32122232425[[#This Row],[Средний]] / Levels_MO_S32122232425[[#This Row],[Прошли]]</f>
        <v>0.38461538461538464</v>
      </c>
      <c r="K38" s="19">
        <f>Levels_MO_S32122232425[[#This Row],[Базовый]] / Levels_MO_S32122232425[[#This Row],[Прошли]]</f>
        <v>7.6923076923076927E-2</v>
      </c>
      <c r="L38" s="20">
        <f>Levels_MO_S32122232425[[#This Row],[Ниже базового]] / Levels_MO_S32122232425[[#This Row],[Прошли]]</f>
        <v>0</v>
      </c>
      <c r="M38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4.4615384615384617</v>
      </c>
      <c r="N38" s="21" t="e">
        <f>IF(Levels_MO_S32122232425[[#This Row],[Общий уровень МО]] = "высокий", Levels_MO_S32122232425[[#This Row],[Общая оценка МО (от 2 до 5)]], NA())</f>
        <v>#N/A</v>
      </c>
      <c r="O38" s="21">
        <f>IF(Levels_MO_S32122232425[[#This Row],[Общий уровень МО]] = "средний", Levels_MO_S32122232425[[#This Row],[Общая оценка МО (от 2 до 5)]], NA())</f>
        <v>4.4615384615384617</v>
      </c>
      <c r="P38" s="21" t="e">
        <f>IF(Levels_MO_S32122232425[[#This Row],[Общий уровень МО]] = "базовый", Levels_MO_S32122232425[[#This Row],[Общая оценка МО (от 2 до 5)]], NA())</f>
        <v>#N/A</v>
      </c>
      <c r="Q38" s="21" t="e">
        <f>IF(Levels_MO_S32122232425[[#This Row],[Общий уровень МО]] = "ниже базового", Levels_MO_S32122232425[[#This Row],[Общая оценка МО (от 2 до 5)]], NA())</f>
        <v>#N/A</v>
      </c>
      <c r="R38" s="69" t="str" cm="1">
        <f t="array" ref="R38">INDEX({"ниже базового","базовый","средний","высокий"}, ROUND(Levels_MO_S32122232425[[#This Row],[Общая оценка МО (от 2 до 5)]], 0) - 1)</f>
        <v>средний</v>
      </c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</row>
    <row r="39" spans="1:31" x14ac:dyDescent="0.25">
      <c r="A39" s="3">
        <v>41</v>
      </c>
      <c r="B39" s="13">
        <f>COUNTIFS(No_Duplicates[МО], Levels_MO_S32122232425[[#This Row],[Муниципалитет]], No_Duplicates[Образовательная среда], B$1)</f>
        <v>7</v>
      </c>
      <c r="C39" s="14">
        <f>COUNTIFS(No_Duplicates[МО], Levels_MO_S32122232425[[#This Row],[Муниципалитет]], No_Duplicates[Образовательная среда], C$1)</f>
        <v>7</v>
      </c>
      <c r="D39" s="15">
        <f>COUNTIFS(No_Duplicates[МО], Levels_MO_S32122232425[[#This Row],[Муниципалитет]], No_Duplicates[Образовательная среда], D$1)</f>
        <v>1</v>
      </c>
      <c r="E39" s="16">
        <f>COUNTIFS(No_Duplicates[МО], Levels_MO_S32122232425[[#This Row],[Муниципалитет]], No_Duplicates[Образовательная среда], E$1)</f>
        <v>0</v>
      </c>
      <c r="F39" s="3" cm="1">
        <f t="array" ref="F39">ROW() - ROW(_xlfn.TAKE(Levels_MO_S32122232425[], 1)) + 1</f>
        <v>38</v>
      </c>
      <c r="G39" s="1" t="s">
        <v>1120</v>
      </c>
      <c r="H39" s="5">
        <f>SUM(Levels_MO_S32122232425[[#This Row],[Высокий]:[Ниже базового]])</f>
        <v>15</v>
      </c>
      <c r="I39" s="17">
        <f>Levels_MO_S32122232425[[#This Row],[Высокий]] / Levels_MO_S32122232425[[#This Row],[Прошли]]</f>
        <v>0.46666666666666667</v>
      </c>
      <c r="J39" s="18">
        <f>Levels_MO_S32122232425[[#This Row],[Средний]] / Levels_MO_S32122232425[[#This Row],[Прошли]]</f>
        <v>0.46666666666666667</v>
      </c>
      <c r="K39" s="19">
        <f>Levels_MO_S32122232425[[#This Row],[Базовый]] / Levels_MO_S32122232425[[#This Row],[Прошли]]</f>
        <v>6.6666666666666666E-2</v>
      </c>
      <c r="L39" s="20">
        <f>Levels_MO_S32122232425[[#This Row],[Ниже базового]] / Levels_MO_S32122232425[[#This Row],[Прошли]]</f>
        <v>0</v>
      </c>
      <c r="M39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4.4000000000000004</v>
      </c>
      <c r="N39" s="21" t="e">
        <f>IF(Levels_MO_S32122232425[[#This Row],[Общий уровень МО]] = "высокий", Levels_MO_S32122232425[[#This Row],[Общая оценка МО (от 2 до 5)]], NA())</f>
        <v>#N/A</v>
      </c>
      <c r="O39" s="21">
        <f>IF(Levels_MO_S32122232425[[#This Row],[Общий уровень МО]] = "средний", Levels_MO_S32122232425[[#This Row],[Общая оценка МО (от 2 до 5)]], NA())</f>
        <v>4.4000000000000004</v>
      </c>
      <c r="P39" s="21" t="e">
        <f>IF(Levels_MO_S32122232425[[#This Row],[Общий уровень МО]] = "базовый", Levels_MO_S32122232425[[#This Row],[Общая оценка МО (от 2 до 5)]], NA())</f>
        <v>#N/A</v>
      </c>
      <c r="Q39" s="21" t="e">
        <f>IF(Levels_MO_S32122232425[[#This Row],[Общий уровень МО]] = "ниже базового", Levels_MO_S32122232425[[#This Row],[Общая оценка МО (от 2 до 5)]], NA())</f>
        <v>#N/A</v>
      </c>
      <c r="R39" s="69" t="str" cm="1">
        <f t="array" ref="R39">INDEX({"ниже базового","базовый","средний","высокий"}, ROUND(Levels_MO_S32122232425[[#This Row],[Общая оценка МО (от 2 до 5)]], 0) - 1)</f>
        <v>средний</v>
      </c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</row>
    <row r="40" spans="1:31" x14ac:dyDescent="0.25">
      <c r="A40" s="3">
        <v>10</v>
      </c>
      <c r="B40" s="13">
        <f>COUNTIFS(No_Duplicates[МО], Levels_MO_S32122232425[[#This Row],[Муниципалитет]], No_Duplicates[Образовательная среда], B$1)</f>
        <v>9</v>
      </c>
      <c r="C40" s="14">
        <f>COUNTIFS(No_Duplicates[МО], Levels_MO_S32122232425[[#This Row],[Муниципалитет]], No_Duplicates[Образовательная среда], C$1)</f>
        <v>12</v>
      </c>
      <c r="D40" s="15">
        <f>COUNTIFS(No_Duplicates[МО], Levels_MO_S32122232425[[#This Row],[Муниципалитет]], No_Duplicates[Образовательная среда], D$1)</f>
        <v>1</v>
      </c>
      <c r="E40" s="16">
        <f>COUNTIFS(No_Duplicates[МО], Levels_MO_S32122232425[[#This Row],[Муниципалитет]], No_Duplicates[Образовательная среда], E$1)</f>
        <v>0</v>
      </c>
      <c r="F40" s="3" cm="1">
        <f t="array" ref="F40">ROW() - ROW(_xlfn.TAKE(Levels_MO_S32122232425[], 1)) + 1</f>
        <v>39</v>
      </c>
      <c r="G40" s="1" t="s">
        <v>953</v>
      </c>
      <c r="H40" s="5">
        <f>SUM(Levels_MO_S32122232425[[#This Row],[Высокий]:[Ниже базового]])</f>
        <v>22</v>
      </c>
      <c r="I40" s="17">
        <f>Levels_MO_S32122232425[[#This Row],[Высокий]] / Levels_MO_S32122232425[[#This Row],[Прошли]]</f>
        <v>0.40909090909090912</v>
      </c>
      <c r="J40" s="18">
        <f>Levels_MO_S32122232425[[#This Row],[Средний]] / Levels_MO_S32122232425[[#This Row],[Прошли]]</f>
        <v>0.54545454545454541</v>
      </c>
      <c r="K40" s="19">
        <f>Levels_MO_S32122232425[[#This Row],[Базовый]] / Levels_MO_S32122232425[[#This Row],[Прошли]]</f>
        <v>4.5454545454545456E-2</v>
      </c>
      <c r="L40" s="20">
        <f>Levels_MO_S32122232425[[#This Row],[Ниже базового]] / Levels_MO_S32122232425[[#This Row],[Прошли]]</f>
        <v>0</v>
      </c>
      <c r="M40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4.3636363636363633</v>
      </c>
      <c r="N40" s="21" t="e">
        <f>IF(Levels_MO_S32122232425[[#This Row],[Общий уровень МО]] = "высокий", Levels_MO_S32122232425[[#This Row],[Общая оценка МО (от 2 до 5)]], NA())</f>
        <v>#N/A</v>
      </c>
      <c r="O40" s="21">
        <f>IF(Levels_MO_S32122232425[[#This Row],[Общий уровень МО]] = "средний", Levels_MO_S32122232425[[#This Row],[Общая оценка МО (от 2 до 5)]], NA())</f>
        <v>4.3636363636363633</v>
      </c>
      <c r="P40" s="21" t="e">
        <f>IF(Levels_MO_S32122232425[[#This Row],[Общий уровень МО]] = "базовый", Levels_MO_S32122232425[[#This Row],[Общая оценка МО (от 2 до 5)]], NA())</f>
        <v>#N/A</v>
      </c>
      <c r="Q40" s="21" t="e">
        <f>IF(Levels_MO_S32122232425[[#This Row],[Общий уровень МО]] = "ниже базового", Levels_MO_S32122232425[[#This Row],[Общая оценка МО (от 2 до 5)]], NA())</f>
        <v>#N/A</v>
      </c>
      <c r="R40" s="69" t="str" cm="1">
        <f t="array" ref="R40">INDEX({"ниже базового","базовый","средний","высокий"}, ROUND(Levels_MO_S32122232425[[#This Row],[Общая оценка МО (от 2 до 5)]], 0) - 1)</f>
        <v>средний</v>
      </c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</row>
    <row r="41" spans="1:31" x14ac:dyDescent="0.25">
      <c r="A41" s="3">
        <v>16</v>
      </c>
      <c r="B41" s="13">
        <f>COUNTIFS(No_Duplicates[МО], Levels_MO_S32122232425[[#This Row],[Муниципалитет]], No_Duplicates[Образовательная среда], B$1)</f>
        <v>7</v>
      </c>
      <c r="C41" s="14">
        <f>COUNTIFS(No_Duplicates[МО], Levels_MO_S32122232425[[#This Row],[Муниципалитет]], No_Duplicates[Образовательная среда], C$1)</f>
        <v>10</v>
      </c>
      <c r="D41" s="15">
        <f>COUNTIFS(No_Duplicates[МО], Levels_MO_S32122232425[[#This Row],[Муниципалитет]], No_Duplicates[Образовательная среда], D$1)</f>
        <v>1</v>
      </c>
      <c r="E41" s="16">
        <f>COUNTIFS(No_Duplicates[МО], Levels_MO_S32122232425[[#This Row],[Муниципалитет]], No_Duplicates[Образовательная среда], E$1)</f>
        <v>0</v>
      </c>
      <c r="F41" s="3" cm="1">
        <f t="array" ref="F41">ROW() - ROW(_xlfn.TAKE(Levels_MO_S32122232425[], 1)) + 1</f>
        <v>40</v>
      </c>
      <c r="G41" s="1" t="s">
        <v>1074</v>
      </c>
      <c r="H41" s="5">
        <f>SUM(Levels_MO_S32122232425[[#This Row],[Высокий]:[Ниже базового]])</f>
        <v>18</v>
      </c>
      <c r="I41" s="17">
        <f>Levels_MO_S32122232425[[#This Row],[Высокий]] / Levels_MO_S32122232425[[#This Row],[Прошли]]</f>
        <v>0.3888888888888889</v>
      </c>
      <c r="J41" s="18">
        <f>Levels_MO_S32122232425[[#This Row],[Средний]] / Levels_MO_S32122232425[[#This Row],[Прошли]]</f>
        <v>0.55555555555555558</v>
      </c>
      <c r="K41" s="19">
        <f>Levels_MO_S32122232425[[#This Row],[Базовый]] / Levels_MO_S32122232425[[#This Row],[Прошли]]</f>
        <v>5.5555555555555552E-2</v>
      </c>
      <c r="L41" s="20">
        <f>Levels_MO_S32122232425[[#This Row],[Ниже базового]] / Levels_MO_S32122232425[[#This Row],[Прошли]]</f>
        <v>0</v>
      </c>
      <c r="M41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4.333333333333333</v>
      </c>
      <c r="N41" s="21" t="e">
        <f>IF(Levels_MO_S32122232425[[#This Row],[Общий уровень МО]] = "высокий", Levels_MO_S32122232425[[#This Row],[Общая оценка МО (от 2 до 5)]], NA())</f>
        <v>#N/A</v>
      </c>
      <c r="O41" s="21">
        <f>IF(Levels_MO_S32122232425[[#This Row],[Общий уровень МО]] = "средний", Levels_MO_S32122232425[[#This Row],[Общая оценка МО (от 2 до 5)]], NA())</f>
        <v>4.333333333333333</v>
      </c>
      <c r="P41" s="21" t="e">
        <f>IF(Levels_MO_S32122232425[[#This Row],[Общий уровень МО]] = "базовый", Levels_MO_S32122232425[[#This Row],[Общая оценка МО (от 2 до 5)]], NA())</f>
        <v>#N/A</v>
      </c>
      <c r="Q41" s="21" t="e">
        <f>IF(Levels_MO_S32122232425[[#This Row],[Общий уровень МО]] = "ниже базового", Levels_MO_S32122232425[[#This Row],[Общая оценка МО (от 2 до 5)]], NA())</f>
        <v>#N/A</v>
      </c>
      <c r="R41" s="69" t="str" cm="1">
        <f t="array" ref="R41">INDEX({"ниже базового","базовый","средний","высокий"}, ROUND(Levels_MO_S32122232425[[#This Row],[Общая оценка МО (от 2 до 5)]], 0) - 1)</f>
        <v>средний</v>
      </c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</row>
    <row r="42" spans="1:31" x14ac:dyDescent="0.25">
      <c r="A42" s="3">
        <v>7</v>
      </c>
      <c r="B42" s="13">
        <f>COUNTIFS(No_Duplicates[МО], Levels_MO_S32122232425[[#This Row],[Муниципалитет]], No_Duplicates[Образовательная среда], B$1)</f>
        <v>21</v>
      </c>
      <c r="C42" s="14">
        <f>COUNTIFS(No_Duplicates[МО], Levels_MO_S32122232425[[#This Row],[Муниципалитет]], No_Duplicates[Образовательная среда], C$1)</f>
        <v>19</v>
      </c>
      <c r="D42" s="15">
        <f>COUNTIFS(No_Duplicates[МО], Levels_MO_S32122232425[[#This Row],[Муниципалитет]], No_Duplicates[Образовательная среда], D$1)</f>
        <v>4</v>
      </c>
      <c r="E42" s="16">
        <f>COUNTIFS(No_Duplicates[МО], Levels_MO_S32122232425[[#This Row],[Муниципалитет]], No_Duplicates[Образовательная среда], E$1)</f>
        <v>1</v>
      </c>
      <c r="F42" s="3" cm="1">
        <f t="array" ref="F42">ROW() - ROW(_xlfn.TAKE(Levels_MO_S32122232425[], 1)) + 1</f>
        <v>41</v>
      </c>
      <c r="G42" s="1" t="s">
        <v>505</v>
      </c>
      <c r="H42" s="5">
        <f>SUM(Levels_MO_S32122232425[[#This Row],[Высокий]:[Ниже базового]])</f>
        <v>45</v>
      </c>
      <c r="I42" s="17">
        <f>Levels_MO_S32122232425[[#This Row],[Высокий]] / Levels_MO_S32122232425[[#This Row],[Прошли]]</f>
        <v>0.46666666666666667</v>
      </c>
      <c r="J42" s="18">
        <f>Levels_MO_S32122232425[[#This Row],[Средний]] / Levels_MO_S32122232425[[#This Row],[Прошли]]</f>
        <v>0.42222222222222222</v>
      </c>
      <c r="K42" s="19">
        <f>Levels_MO_S32122232425[[#This Row],[Базовый]] / Levels_MO_S32122232425[[#This Row],[Прошли]]</f>
        <v>8.8888888888888892E-2</v>
      </c>
      <c r="L42" s="20">
        <f>Levels_MO_S32122232425[[#This Row],[Ниже базового]] / Levels_MO_S32122232425[[#This Row],[Прошли]]</f>
        <v>2.2222222222222223E-2</v>
      </c>
      <c r="M42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4.333333333333333</v>
      </c>
      <c r="N42" s="21" t="e">
        <f>IF(Levels_MO_S32122232425[[#This Row],[Общий уровень МО]] = "высокий", Levels_MO_S32122232425[[#This Row],[Общая оценка МО (от 2 до 5)]], NA())</f>
        <v>#N/A</v>
      </c>
      <c r="O42" s="21">
        <f>IF(Levels_MO_S32122232425[[#This Row],[Общий уровень МО]] = "средний", Levels_MO_S32122232425[[#This Row],[Общая оценка МО (от 2 до 5)]], NA())</f>
        <v>4.333333333333333</v>
      </c>
      <c r="P42" s="21" t="e">
        <f>IF(Levels_MO_S32122232425[[#This Row],[Общий уровень МО]] = "базовый", Levels_MO_S32122232425[[#This Row],[Общая оценка МО (от 2 до 5)]], NA())</f>
        <v>#N/A</v>
      </c>
      <c r="Q42" s="21" t="e">
        <f>IF(Levels_MO_S32122232425[[#This Row],[Общий уровень МО]] = "ниже базового", Levels_MO_S32122232425[[#This Row],[Общая оценка МО (от 2 до 5)]], NA())</f>
        <v>#N/A</v>
      </c>
      <c r="R42" s="69" t="str" cm="1">
        <f t="array" ref="R42">INDEX({"ниже базового","базовый","средний","высокий"}, ROUND(Levels_MO_S32122232425[[#This Row],[Общая оценка МО (от 2 до 5)]], 0) - 1)</f>
        <v>средний</v>
      </c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</row>
    <row r="43" spans="1:31" x14ac:dyDescent="0.25">
      <c r="A43" s="3">
        <v>3</v>
      </c>
      <c r="B43" s="13">
        <f>COUNTIFS(No_Duplicates[МО], Levels_MO_S32122232425[[#This Row],[Муниципалитет]], No_Duplicates[Образовательная среда], B$1)</f>
        <v>9</v>
      </c>
      <c r="C43" s="14">
        <f>COUNTIFS(No_Duplicates[МО], Levels_MO_S32122232425[[#This Row],[Муниципалитет]], No_Duplicates[Образовательная среда], C$1)</f>
        <v>7</v>
      </c>
      <c r="D43" s="15">
        <f>COUNTIFS(No_Duplicates[МО], Levels_MO_S32122232425[[#This Row],[Муниципалитет]], No_Duplicates[Образовательная среда], D$1)</f>
        <v>1</v>
      </c>
      <c r="E43" s="16">
        <f>COUNTIFS(No_Duplicates[МО], Levels_MO_S32122232425[[#This Row],[Муниципалитет]], No_Duplicates[Образовательная среда], E$1)</f>
        <v>1</v>
      </c>
      <c r="F43" s="3" cm="1">
        <f t="array" ref="F43">ROW() - ROW(_xlfn.TAKE(Levels_MO_S32122232425[], 1)) + 1</f>
        <v>42</v>
      </c>
      <c r="G43" s="1" t="s">
        <v>89</v>
      </c>
      <c r="H43" s="5">
        <f>SUM(Levels_MO_S32122232425[[#This Row],[Высокий]:[Ниже базового]])</f>
        <v>18</v>
      </c>
      <c r="I43" s="17">
        <f>Levels_MO_S32122232425[[#This Row],[Высокий]] / Levels_MO_S32122232425[[#This Row],[Прошли]]</f>
        <v>0.5</v>
      </c>
      <c r="J43" s="18">
        <f>Levels_MO_S32122232425[[#This Row],[Средний]] / Levels_MO_S32122232425[[#This Row],[Прошли]]</f>
        <v>0.3888888888888889</v>
      </c>
      <c r="K43" s="19">
        <f>Levels_MO_S32122232425[[#This Row],[Базовый]] / Levels_MO_S32122232425[[#This Row],[Прошли]]</f>
        <v>5.5555555555555552E-2</v>
      </c>
      <c r="L43" s="20">
        <f>Levels_MO_S32122232425[[#This Row],[Ниже базового]] / Levels_MO_S32122232425[[#This Row],[Прошли]]</f>
        <v>5.5555555555555552E-2</v>
      </c>
      <c r="M43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4.333333333333333</v>
      </c>
      <c r="N43" s="21" t="e">
        <f>IF(Levels_MO_S32122232425[[#This Row],[Общий уровень МО]] = "высокий", Levels_MO_S32122232425[[#This Row],[Общая оценка МО (от 2 до 5)]], NA())</f>
        <v>#N/A</v>
      </c>
      <c r="O43" s="21">
        <f>IF(Levels_MO_S32122232425[[#This Row],[Общий уровень МО]] = "средний", Levels_MO_S32122232425[[#This Row],[Общая оценка МО (от 2 до 5)]], NA())</f>
        <v>4.333333333333333</v>
      </c>
      <c r="P43" s="21" t="e">
        <f>IF(Levels_MO_S32122232425[[#This Row],[Общий уровень МО]] = "базовый", Levels_MO_S32122232425[[#This Row],[Общая оценка МО (от 2 до 5)]], NA())</f>
        <v>#N/A</v>
      </c>
      <c r="Q43" s="21" t="e">
        <f>IF(Levels_MO_S32122232425[[#This Row],[Общий уровень МО]] = "ниже базового", Levels_MO_S32122232425[[#This Row],[Общая оценка МО (от 2 до 5)]], NA())</f>
        <v>#N/A</v>
      </c>
      <c r="R43" s="69" t="str" cm="1">
        <f t="array" ref="R43">INDEX({"ниже базового","базовый","средний","высокий"}, ROUND(Levels_MO_S32122232425[[#This Row],[Общая оценка МО (от 2 до 5)]], 0) - 1)</f>
        <v>средний</v>
      </c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</row>
    <row r="44" spans="1:31" x14ac:dyDescent="0.25">
      <c r="A44" s="3">
        <v>30</v>
      </c>
      <c r="B44" s="13">
        <f>COUNTIFS(No_Duplicates[МО], Levels_MO_S32122232425[[#This Row],[Муниципалитет]], No_Duplicates[Образовательная среда], B$1)</f>
        <v>19</v>
      </c>
      <c r="C44" s="14">
        <f>COUNTIFS(No_Duplicates[МО], Levels_MO_S32122232425[[#This Row],[Муниципалитет]], No_Duplicates[Образовательная среда], C$1)</f>
        <v>22</v>
      </c>
      <c r="D44" s="15">
        <f>COUNTIFS(No_Duplicates[МО], Levels_MO_S32122232425[[#This Row],[Муниципалитет]], No_Duplicates[Образовательная среда], D$1)</f>
        <v>4</v>
      </c>
      <c r="E44" s="16">
        <f>COUNTIFS(No_Duplicates[МО], Levels_MO_S32122232425[[#This Row],[Муниципалитет]], No_Duplicates[Образовательная среда], E$1)</f>
        <v>0</v>
      </c>
      <c r="F44" s="3" cm="1">
        <f t="array" ref="F44">ROW() - ROW(_xlfn.TAKE(Levels_MO_S32122232425[], 1)) + 1</f>
        <v>43</v>
      </c>
      <c r="G44" s="1" t="s">
        <v>27</v>
      </c>
      <c r="H44" s="5">
        <f>SUM(Levels_MO_S32122232425[[#This Row],[Высокий]:[Ниже базового]])</f>
        <v>45</v>
      </c>
      <c r="I44" s="17">
        <f>Levels_MO_S32122232425[[#This Row],[Высокий]] / Levels_MO_S32122232425[[#This Row],[Прошли]]</f>
        <v>0.42222222222222222</v>
      </c>
      <c r="J44" s="18">
        <f>Levels_MO_S32122232425[[#This Row],[Средний]] / Levels_MO_S32122232425[[#This Row],[Прошли]]</f>
        <v>0.48888888888888887</v>
      </c>
      <c r="K44" s="19">
        <f>Levels_MO_S32122232425[[#This Row],[Базовый]] / Levels_MO_S32122232425[[#This Row],[Прошли]]</f>
        <v>8.8888888888888892E-2</v>
      </c>
      <c r="L44" s="20">
        <f>Levels_MO_S32122232425[[#This Row],[Ниже базового]] / Levels_MO_S32122232425[[#This Row],[Прошли]]</f>
        <v>0</v>
      </c>
      <c r="M44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4.333333333333333</v>
      </c>
      <c r="N44" s="21" t="e">
        <f>IF(Levels_MO_S32122232425[[#This Row],[Общий уровень МО]] = "высокий", Levels_MO_S32122232425[[#This Row],[Общая оценка МО (от 2 до 5)]], NA())</f>
        <v>#N/A</v>
      </c>
      <c r="O44" s="21">
        <f>IF(Levels_MO_S32122232425[[#This Row],[Общий уровень МО]] = "средний", Levels_MO_S32122232425[[#This Row],[Общая оценка МО (от 2 до 5)]], NA())</f>
        <v>4.333333333333333</v>
      </c>
      <c r="P44" s="21" t="e">
        <f>IF(Levels_MO_S32122232425[[#This Row],[Общий уровень МО]] = "базовый", Levels_MO_S32122232425[[#This Row],[Общая оценка МО (от 2 до 5)]], NA())</f>
        <v>#N/A</v>
      </c>
      <c r="Q44" s="21" t="e">
        <f>IF(Levels_MO_S32122232425[[#This Row],[Общий уровень МО]] = "ниже базового", Levels_MO_S32122232425[[#This Row],[Общая оценка МО (от 2 до 5)]], NA())</f>
        <v>#N/A</v>
      </c>
      <c r="R44" s="69" t="str" cm="1">
        <f t="array" ref="R44">INDEX({"ниже базового","базовый","средний","высокий"}, ROUND(Levels_MO_S32122232425[[#This Row],[Общая оценка МО (от 2 до 5)]], 0) - 1)</f>
        <v>средний</v>
      </c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</row>
    <row r="45" spans="1:31" x14ac:dyDescent="0.25">
      <c r="A45" s="3">
        <v>52</v>
      </c>
      <c r="B45" s="13">
        <f>COUNTIFS(No_Duplicates[МО], Levels_MO_S32122232425[[#This Row],[Муниципалитет]], No_Duplicates[Образовательная среда], B$1)</f>
        <v>18</v>
      </c>
      <c r="C45" s="14">
        <f>COUNTIFS(No_Duplicates[МО], Levels_MO_S32122232425[[#This Row],[Муниципалитет]], No_Duplicates[Образовательная среда], C$1)</f>
        <v>13</v>
      </c>
      <c r="D45" s="15">
        <f>COUNTIFS(No_Duplicates[МО], Levels_MO_S32122232425[[#This Row],[Муниципалитет]], No_Duplicates[Образовательная среда], D$1)</f>
        <v>6</v>
      </c>
      <c r="E45" s="16">
        <f>COUNTIFS(No_Duplicates[МО], Levels_MO_S32122232425[[#This Row],[Муниципалитет]], No_Duplicates[Образовательная среда], E$1)</f>
        <v>0</v>
      </c>
      <c r="F45" s="3" cm="1">
        <f t="array" ref="F45">ROW() - ROW(_xlfn.TAKE(Levels_MO_S32122232425[], 1)) + 1</f>
        <v>44</v>
      </c>
      <c r="G45" s="1" t="s">
        <v>1219</v>
      </c>
      <c r="H45" s="5">
        <f>SUM(Levels_MO_S32122232425[[#This Row],[Высокий]:[Ниже базового]])</f>
        <v>37</v>
      </c>
      <c r="I45" s="17">
        <f>Levels_MO_S32122232425[[#This Row],[Высокий]] / Levels_MO_S32122232425[[#This Row],[Прошли]]</f>
        <v>0.48648648648648651</v>
      </c>
      <c r="J45" s="18">
        <f>Levels_MO_S32122232425[[#This Row],[Средний]] / Levels_MO_S32122232425[[#This Row],[Прошли]]</f>
        <v>0.35135135135135137</v>
      </c>
      <c r="K45" s="19">
        <f>Levels_MO_S32122232425[[#This Row],[Базовый]] / Levels_MO_S32122232425[[#This Row],[Прошли]]</f>
        <v>0.16216216216216217</v>
      </c>
      <c r="L45" s="20">
        <f>Levels_MO_S32122232425[[#This Row],[Ниже базового]] / Levels_MO_S32122232425[[#This Row],[Прошли]]</f>
        <v>0</v>
      </c>
      <c r="M45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4.3243243243243246</v>
      </c>
      <c r="N45" s="21" t="e">
        <f>IF(Levels_MO_S32122232425[[#This Row],[Общий уровень МО]] = "высокий", Levels_MO_S32122232425[[#This Row],[Общая оценка МО (от 2 до 5)]], NA())</f>
        <v>#N/A</v>
      </c>
      <c r="O45" s="21">
        <f>IF(Levels_MO_S32122232425[[#This Row],[Общий уровень МО]] = "средний", Levels_MO_S32122232425[[#This Row],[Общая оценка МО (от 2 до 5)]], NA())</f>
        <v>4.3243243243243246</v>
      </c>
      <c r="P45" s="21" t="e">
        <f>IF(Levels_MO_S32122232425[[#This Row],[Общий уровень МО]] = "базовый", Levels_MO_S32122232425[[#This Row],[Общая оценка МО (от 2 до 5)]], NA())</f>
        <v>#N/A</v>
      </c>
      <c r="Q45" s="21" t="e">
        <f>IF(Levels_MO_S32122232425[[#This Row],[Общий уровень МО]] = "ниже базового", Levels_MO_S32122232425[[#This Row],[Общая оценка МО (от 2 до 5)]], NA())</f>
        <v>#N/A</v>
      </c>
      <c r="R45" s="69" t="str" cm="1">
        <f t="array" ref="R45">INDEX({"ниже базового","базовый","средний","высокий"}, ROUND(Levels_MO_S32122232425[[#This Row],[Общая оценка МО (от 2 до 5)]], 0) - 1)</f>
        <v>средний</v>
      </c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</row>
    <row r="46" spans="1:31" x14ac:dyDescent="0.25">
      <c r="A46" s="3">
        <v>9</v>
      </c>
      <c r="B46" s="13">
        <f>COUNTIFS(No_Duplicates[МО], Levels_MO_S32122232425[[#This Row],[Муниципалитет]], No_Duplicates[Образовательная среда], B$1)</f>
        <v>5</v>
      </c>
      <c r="C46" s="14">
        <f>COUNTIFS(No_Duplicates[МО], Levels_MO_S32122232425[[#This Row],[Муниципалитет]], No_Duplicates[Образовательная среда], C$1)</f>
        <v>4</v>
      </c>
      <c r="D46" s="15">
        <f>COUNTIFS(No_Duplicates[МО], Levels_MO_S32122232425[[#This Row],[Муниципалитет]], No_Duplicates[Образовательная среда], D$1)</f>
        <v>2</v>
      </c>
      <c r="E46" s="16">
        <f>COUNTIFS(No_Duplicates[МО], Levels_MO_S32122232425[[#This Row],[Муниципалитет]], No_Duplicates[Образовательная среда], E$1)</f>
        <v>0</v>
      </c>
      <c r="F46" s="3" cm="1">
        <f t="array" ref="F46">ROW() - ROW(_xlfn.TAKE(Levels_MO_S32122232425[], 1)) + 1</f>
        <v>45</v>
      </c>
      <c r="G46" s="1" t="s">
        <v>205</v>
      </c>
      <c r="H46" s="5">
        <f>SUM(Levels_MO_S32122232425[[#This Row],[Высокий]:[Ниже базового]])</f>
        <v>11</v>
      </c>
      <c r="I46" s="17">
        <f>Levels_MO_S32122232425[[#This Row],[Высокий]] / Levels_MO_S32122232425[[#This Row],[Прошли]]</f>
        <v>0.45454545454545453</v>
      </c>
      <c r="J46" s="18">
        <f>Levels_MO_S32122232425[[#This Row],[Средний]] / Levels_MO_S32122232425[[#This Row],[Прошли]]</f>
        <v>0.36363636363636365</v>
      </c>
      <c r="K46" s="19">
        <f>Levels_MO_S32122232425[[#This Row],[Базовый]] / Levels_MO_S32122232425[[#This Row],[Прошли]]</f>
        <v>0.18181818181818182</v>
      </c>
      <c r="L46" s="20">
        <f>Levels_MO_S32122232425[[#This Row],[Ниже базового]] / Levels_MO_S32122232425[[#This Row],[Прошли]]</f>
        <v>0</v>
      </c>
      <c r="M46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4.2727272727272725</v>
      </c>
      <c r="N46" s="21" t="e">
        <f>IF(Levels_MO_S32122232425[[#This Row],[Общий уровень МО]] = "высокий", Levels_MO_S32122232425[[#This Row],[Общая оценка МО (от 2 до 5)]], NA())</f>
        <v>#N/A</v>
      </c>
      <c r="O46" s="21">
        <f>IF(Levels_MO_S32122232425[[#This Row],[Общий уровень МО]] = "средний", Levels_MO_S32122232425[[#This Row],[Общая оценка МО (от 2 до 5)]], NA())</f>
        <v>4.2727272727272725</v>
      </c>
      <c r="P46" s="21" t="e">
        <f>IF(Levels_MO_S32122232425[[#This Row],[Общий уровень МО]] = "базовый", Levels_MO_S32122232425[[#This Row],[Общая оценка МО (от 2 до 5)]], NA())</f>
        <v>#N/A</v>
      </c>
      <c r="Q46" s="21" t="e">
        <f>IF(Levels_MO_S32122232425[[#This Row],[Общий уровень МО]] = "ниже базового", Levels_MO_S32122232425[[#This Row],[Общая оценка МО (от 2 до 5)]], NA())</f>
        <v>#N/A</v>
      </c>
      <c r="R46" s="69" t="str" cm="1">
        <f t="array" ref="R46">INDEX({"ниже базового","базовый","средний","высокий"}, ROUND(Levels_MO_S32122232425[[#This Row],[Общая оценка МО (от 2 до 5)]], 0) - 1)</f>
        <v>средний</v>
      </c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</row>
    <row r="47" spans="1:31" x14ac:dyDescent="0.25">
      <c r="A47" s="3">
        <v>49</v>
      </c>
      <c r="B47" s="13">
        <f>COUNTIFS(No_Duplicates[МО], Levels_MO_S32122232425[[#This Row],[Муниципалитет]], No_Duplicates[Образовательная среда], B$1)</f>
        <v>20</v>
      </c>
      <c r="C47" s="14">
        <f>COUNTIFS(No_Duplicates[МО], Levels_MO_S32122232425[[#This Row],[Муниципалитет]], No_Duplicates[Образовательная среда], C$1)</f>
        <v>31</v>
      </c>
      <c r="D47" s="15">
        <f>COUNTIFS(No_Duplicates[МО], Levels_MO_S32122232425[[#This Row],[Муниципалитет]], No_Duplicates[Образовательная среда], D$1)</f>
        <v>6</v>
      </c>
      <c r="E47" s="16">
        <f>COUNTIFS(No_Duplicates[МО], Levels_MO_S32122232425[[#This Row],[Муниципалитет]], No_Duplicates[Образовательная среда], E$1)</f>
        <v>0</v>
      </c>
      <c r="F47" s="3" cm="1">
        <f t="array" ref="F47">ROW() - ROW(_xlfn.TAKE(Levels_MO_S32122232425[], 1)) + 1</f>
        <v>46</v>
      </c>
      <c r="G47" s="1" t="s">
        <v>1016</v>
      </c>
      <c r="H47" s="5">
        <f>SUM(Levels_MO_S32122232425[[#This Row],[Высокий]:[Ниже базового]])</f>
        <v>57</v>
      </c>
      <c r="I47" s="17">
        <f>Levels_MO_S32122232425[[#This Row],[Высокий]] / Levels_MO_S32122232425[[#This Row],[Прошли]]</f>
        <v>0.35087719298245612</v>
      </c>
      <c r="J47" s="18">
        <f>Levels_MO_S32122232425[[#This Row],[Средний]] / Levels_MO_S32122232425[[#This Row],[Прошли]]</f>
        <v>0.54385964912280704</v>
      </c>
      <c r="K47" s="19">
        <f>Levels_MO_S32122232425[[#This Row],[Базовый]] / Levels_MO_S32122232425[[#This Row],[Прошли]]</f>
        <v>0.10526315789473684</v>
      </c>
      <c r="L47" s="20">
        <f>Levels_MO_S32122232425[[#This Row],[Ниже базового]] / Levels_MO_S32122232425[[#This Row],[Прошли]]</f>
        <v>0</v>
      </c>
      <c r="M47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4.2456140350877192</v>
      </c>
      <c r="N47" s="21" t="e">
        <f>IF(Levels_MO_S32122232425[[#This Row],[Общий уровень МО]] = "высокий", Levels_MO_S32122232425[[#This Row],[Общая оценка МО (от 2 до 5)]], NA())</f>
        <v>#N/A</v>
      </c>
      <c r="O47" s="21">
        <f>IF(Levels_MO_S32122232425[[#This Row],[Общий уровень МО]] = "средний", Levels_MO_S32122232425[[#This Row],[Общая оценка МО (от 2 до 5)]], NA())</f>
        <v>4.2456140350877192</v>
      </c>
      <c r="P47" s="21" t="e">
        <f>IF(Levels_MO_S32122232425[[#This Row],[Общий уровень МО]] = "базовый", Levels_MO_S32122232425[[#This Row],[Общая оценка МО (от 2 до 5)]], NA())</f>
        <v>#N/A</v>
      </c>
      <c r="Q47" s="21" t="e">
        <f>IF(Levels_MO_S32122232425[[#This Row],[Общий уровень МО]] = "ниже базового", Levels_MO_S32122232425[[#This Row],[Общая оценка МО (от 2 до 5)]], NA())</f>
        <v>#N/A</v>
      </c>
      <c r="R47" s="69" t="str" cm="1">
        <f t="array" ref="R47">INDEX({"ниже базового","базовый","средний","высокий"}, ROUND(Levels_MO_S32122232425[[#This Row],[Общая оценка МО (от 2 до 5)]], 0) - 1)</f>
        <v>средний</v>
      </c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</row>
    <row r="48" spans="1:31" x14ac:dyDescent="0.25">
      <c r="A48" s="3">
        <v>19</v>
      </c>
      <c r="B48" s="13">
        <f>COUNTIFS(No_Duplicates[МО], Levels_MO_S32122232425[[#This Row],[Муниципалитет]], No_Duplicates[Образовательная среда], B$1)</f>
        <v>9</v>
      </c>
      <c r="C48" s="14">
        <f>COUNTIFS(No_Duplicates[МО], Levels_MO_S32122232425[[#This Row],[Муниципалитет]], No_Duplicates[Образовательная среда], C$1)</f>
        <v>8</v>
      </c>
      <c r="D48" s="15">
        <f>COUNTIFS(No_Duplicates[МО], Levels_MO_S32122232425[[#This Row],[Муниципалитет]], No_Duplicates[Образовательная среда], D$1)</f>
        <v>4</v>
      </c>
      <c r="E48" s="16">
        <f>COUNTIFS(No_Duplicates[МО], Levels_MO_S32122232425[[#This Row],[Муниципалитет]], No_Duplicates[Образовательная среда], E$1)</f>
        <v>0</v>
      </c>
      <c r="F48" s="3" cm="1">
        <f t="array" ref="F48">ROW() - ROW(_xlfn.TAKE(Levels_MO_S32122232425[], 1)) + 1</f>
        <v>47</v>
      </c>
      <c r="G48" s="1" t="s">
        <v>110</v>
      </c>
      <c r="H48" s="5">
        <f>SUM(Levels_MO_S32122232425[[#This Row],[Высокий]:[Ниже базового]])</f>
        <v>21</v>
      </c>
      <c r="I48" s="17">
        <f>Levels_MO_S32122232425[[#This Row],[Высокий]] / Levels_MO_S32122232425[[#This Row],[Прошли]]</f>
        <v>0.42857142857142855</v>
      </c>
      <c r="J48" s="18">
        <f>Levels_MO_S32122232425[[#This Row],[Средний]] / Levels_MO_S32122232425[[#This Row],[Прошли]]</f>
        <v>0.38095238095238093</v>
      </c>
      <c r="K48" s="19">
        <f>Levels_MO_S32122232425[[#This Row],[Базовый]] / Levels_MO_S32122232425[[#This Row],[Прошли]]</f>
        <v>0.19047619047619047</v>
      </c>
      <c r="L48" s="20">
        <f>Levels_MO_S32122232425[[#This Row],[Ниже базового]] / Levels_MO_S32122232425[[#This Row],[Прошли]]</f>
        <v>0</v>
      </c>
      <c r="M48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4.2380952380952381</v>
      </c>
      <c r="N48" s="21" t="e">
        <f>IF(Levels_MO_S32122232425[[#This Row],[Общий уровень МО]] = "высокий", Levels_MO_S32122232425[[#This Row],[Общая оценка МО (от 2 до 5)]], NA())</f>
        <v>#N/A</v>
      </c>
      <c r="O48" s="21">
        <f>IF(Levels_MO_S32122232425[[#This Row],[Общий уровень МО]] = "средний", Levels_MO_S32122232425[[#This Row],[Общая оценка МО (от 2 до 5)]], NA())</f>
        <v>4.2380952380952381</v>
      </c>
      <c r="P48" s="21" t="e">
        <f>IF(Levels_MO_S32122232425[[#This Row],[Общий уровень МО]] = "базовый", Levels_MO_S32122232425[[#This Row],[Общая оценка МО (от 2 до 5)]], NA())</f>
        <v>#N/A</v>
      </c>
      <c r="Q48" s="21" t="e">
        <f>IF(Levels_MO_S32122232425[[#This Row],[Общий уровень МО]] = "ниже базового", Levels_MO_S32122232425[[#This Row],[Общая оценка МО (от 2 до 5)]], NA())</f>
        <v>#N/A</v>
      </c>
      <c r="R48" s="69" t="str" cm="1">
        <f t="array" ref="R48">INDEX({"ниже базового","базовый","средний","высокий"}, ROUND(Levels_MO_S32122232425[[#This Row],[Общая оценка МО (от 2 до 5)]], 0) - 1)</f>
        <v>средний</v>
      </c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</row>
    <row r="49" spans="1:31" x14ac:dyDescent="0.25">
      <c r="A49" s="3">
        <v>17</v>
      </c>
      <c r="B49" s="13">
        <f>COUNTIFS(No_Duplicates[МО], Levels_MO_S32122232425[[#This Row],[Муниципалитет]], No_Duplicates[Образовательная среда], B$1)</f>
        <v>13</v>
      </c>
      <c r="C49" s="14">
        <f>COUNTIFS(No_Duplicates[МО], Levels_MO_S32122232425[[#This Row],[Муниципалитет]], No_Duplicates[Образовательная среда], C$1)</f>
        <v>21</v>
      </c>
      <c r="D49" s="15">
        <f>COUNTIFS(No_Duplicates[МО], Levels_MO_S32122232425[[#This Row],[Муниципалитет]], No_Duplicates[Образовательная среда], D$1)</f>
        <v>5</v>
      </c>
      <c r="E49" s="16">
        <f>COUNTIFS(No_Duplicates[МО], Levels_MO_S32122232425[[#This Row],[Муниципалитет]], No_Duplicates[Образовательная среда], E$1)</f>
        <v>0</v>
      </c>
      <c r="F49" s="3" cm="1">
        <f t="array" ref="F49">ROW() - ROW(_xlfn.TAKE(Levels_MO_S32122232425[], 1)) + 1</f>
        <v>48</v>
      </c>
      <c r="G49" s="1" t="s">
        <v>795</v>
      </c>
      <c r="H49" s="5">
        <f>SUM(Levels_MO_S32122232425[[#This Row],[Высокий]:[Ниже базового]])</f>
        <v>39</v>
      </c>
      <c r="I49" s="17">
        <f>Levels_MO_S32122232425[[#This Row],[Высокий]] / Levels_MO_S32122232425[[#This Row],[Прошли]]</f>
        <v>0.33333333333333331</v>
      </c>
      <c r="J49" s="18">
        <f>Levels_MO_S32122232425[[#This Row],[Средний]] / Levels_MO_S32122232425[[#This Row],[Прошли]]</f>
        <v>0.53846153846153844</v>
      </c>
      <c r="K49" s="19">
        <f>Levels_MO_S32122232425[[#This Row],[Базовый]] / Levels_MO_S32122232425[[#This Row],[Прошли]]</f>
        <v>0.12820512820512819</v>
      </c>
      <c r="L49" s="20">
        <f>Levels_MO_S32122232425[[#This Row],[Ниже базового]] / Levels_MO_S32122232425[[#This Row],[Прошли]]</f>
        <v>0</v>
      </c>
      <c r="M49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4.2051282051282053</v>
      </c>
      <c r="N49" s="21" t="e">
        <f>IF(Levels_MO_S32122232425[[#This Row],[Общий уровень МО]] = "высокий", Levels_MO_S32122232425[[#This Row],[Общая оценка МО (от 2 до 5)]], NA())</f>
        <v>#N/A</v>
      </c>
      <c r="O49" s="21">
        <f>IF(Levels_MO_S32122232425[[#This Row],[Общий уровень МО]] = "средний", Levels_MO_S32122232425[[#This Row],[Общая оценка МО (от 2 до 5)]], NA())</f>
        <v>4.2051282051282053</v>
      </c>
      <c r="P49" s="21" t="e">
        <f>IF(Levels_MO_S32122232425[[#This Row],[Общий уровень МО]] = "базовый", Levels_MO_S32122232425[[#This Row],[Общая оценка МО (от 2 до 5)]], NA())</f>
        <v>#N/A</v>
      </c>
      <c r="Q49" s="21" t="e">
        <f>IF(Levels_MO_S32122232425[[#This Row],[Общий уровень МО]] = "ниже базового", Levels_MO_S32122232425[[#This Row],[Общая оценка МО (от 2 до 5)]], NA())</f>
        <v>#N/A</v>
      </c>
      <c r="R49" s="69" t="str" cm="1">
        <f t="array" ref="R49">INDEX({"ниже базового","базовый","средний","высокий"}, ROUND(Levels_MO_S32122232425[[#This Row],[Общая оценка МО (от 2 до 5)]], 0) - 1)</f>
        <v>средний</v>
      </c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</row>
    <row r="50" spans="1:31" x14ac:dyDescent="0.25">
      <c r="A50" s="3">
        <v>33</v>
      </c>
      <c r="B50" s="13">
        <f>COUNTIFS(No_Duplicates[МО], Levels_MO_S32122232425[[#This Row],[Муниципалитет]], No_Duplicates[Образовательная среда], B$1)</f>
        <v>11</v>
      </c>
      <c r="C50" s="14">
        <f>COUNTIFS(No_Duplicates[МО], Levels_MO_S32122232425[[#This Row],[Муниципалитет]], No_Duplicates[Образовательная среда], C$1)</f>
        <v>7</v>
      </c>
      <c r="D50" s="15">
        <f>COUNTIFS(No_Duplicates[МО], Levels_MO_S32122232425[[#This Row],[Муниципалитет]], No_Duplicates[Образовательная среда], D$1)</f>
        <v>3</v>
      </c>
      <c r="E50" s="16">
        <f>COUNTIFS(No_Duplicates[МО], Levels_MO_S32122232425[[#This Row],[Муниципалитет]], No_Duplicates[Образовательная среда], E$1)</f>
        <v>2</v>
      </c>
      <c r="F50" s="3" cm="1">
        <f t="array" ref="F50">ROW() - ROW(_xlfn.TAKE(Levels_MO_S32122232425[], 1)) + 1</f>
        <v>49</v>
      </c>
      <c r="G50" s="1" t="s">
        <v>755</v>
      </c>
      <c r="H50" s="5">
        <f>SUM(Levels_MO_S32122232425[[#This Row],[Высокий]:[Ниже базового]])</f>
        <v>23</v>
      </c>
      <c r="I50" s="17">
        <f>Levels_MO_S32122232425[[#This Row],[Высокий]] / Levels_MO_S32122232425[[#This Row],[Прошли]]</f>
        <v>0.47826086956521741</v>
      </c>
      <c r="J50" s="18">
        <f>Levels_MO_S32122232425[[#This Row],[Средний]] / Levels_MO_S32122232425[[#This Row],[Прошли]]</f>
        <v>0.30434782608695654</v>
      </c>
      <c r="K50" s="19">
        <f>Levels_MO_S32122232425[[#This Row],[Базовый]] / Levels_MO_S32122232425[[#This Row],[Прошли]]</f>
        <v>0.13043478260869565</v>
      </c>
      <c r="L50" s="20">
        <f>Levels_MO_S32122232425[[#This Row],[Ниже базового]] / Levels_MO_S32122232425[[#This Row],[Прошли]]</f>
        <v>8.6956521739130432E-2</v>
      </c>
      <c r="M50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4.1739130434782608</v>
      </c>
      <c r="N50" s="21" t="e">
        <f>IF(Levels_MO_S32122232425[[#This Row],[Общий уровень МО]] = "высокий", Levels_MO_S32122232425[[#This Row],[Общая оценка МО (от 2 до 5)]], NA())</f>
        <v>#N/A</v>
      </c>
      <c r="O50" s="21">
        <f>IF(Levels_MO_S32122232425[[#This Row],[Общий уровень МО]] = "средний", Levels_MO_S32122232425[[#This Row],[Общая оценка МО (от 2 до 5)]], NA())</f>
        <v>4.1739130434782608</v>
      </c>
      <c r="P50" s="21" t="e">
        <f>IF(Levels_MO_S32122232425[[#This Row],[Общий уровень МО]] = "базовый", Levels_MO_S32122232425[[#This Row],[Общая оценка МО (от 2 до 5)]], NA())</f>
        <v>#N/A</v>
      </c>
      <c r="Q50" s="21" t="e">
        <f>IF(Levels_MO_S32122232425[[#This Row],[Общий уровень МО]] = "ниже базового", Levels_MO_S32122232425[[#This Row],[Общая оценка МО (от 2 до 5)]], NA())</f>
        <v>#N/A</v>
      </c>
      <c r="R50" s="69" t="str" cm="1">
        <f t="array" ref="R50">INDEX({"ниже базового","базовый","средний","высокий"}, ROUND(Levels_MO_S32122232425[[#This Row],[Общая оценка МО (от 2 до 5)]], 0) - 1)</f>
        <v>средний</v>
      </c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</row>
    <row r="51" spans="1:31" x14ac:dyDescent="0.25">
      <c r="A51" s="3">
        <v>40</v>
      </c>
      <c r="B51" s="13">
        <f>COUNTIFS(No_Duplicates[МО], Levels_MO_S32122232425[[#This Row],[Муниципалитет]], No_Duplicates[Образовательная среда], B$1)</f>
        <v>13</v>
      </c>
      <c r="C51" s="14">
        <f>COUNTIFS(No_Duplicates[МО], Levels_MO_S32122232425[[#This Row],[Муниципалитет]], No_Duplicates[Образовательная среда], C$1)</f>
        <v>11</v>
      </c>
      <c r="D51" s="15">
        <f>COUNTIFS(No_Duplicates[МО], Levels_MO_S32122232425[[#This Row],[Муниципалитет]], No_Duplicates[Образовательная среда], D$1)</f>
        <v>8</v>
      </c>
      <c r="E51" s="16">
        <f>COUNTIFS(No_Duplicates[МО], Levels_MO_S32122232425[[#This Row],[Муниципалитет]], No_Duplicates[Образовательная среда], E$1)</f>
        <v>0</v>
      </c>
      <c r="F51" s="3" cm="1">
        <f t="array" ref="F51">ROW() - ROW(_xlfn.TAKE(Levels_MO_S32122232425[], 1)) + 1</f>
        <v>50</v>
      </c>
      <c r="G51" s="1" t="s">
        <v>835</v>
      </c>
      <c r="H51" s="5">
        <f>SUM(Levels_MO_S32122232425[[#This Row],[Высокий]:[Ниже базового]])</f>
        <v>32</v>
      </c>
      <c r="I51" s="17">
        <f>Levels_MO_S32122232425[[#This Row],[Высокий]] / Levels_MO_S32122232425[[#This Row],[Прошли]]</f>
        <v>0.40625</v>
      </c>
      <c r="J51" s="18">
        <f>Levels_MO_S32122232425[[#This Row],[Средний]] / Levels_MO_S32122232425[[#This Row],[Прошли]]</f>
        <v>0.34375</v>
      </c>
      <c r="K51" s="19">
        <f>Levels_MO_S32122232425[[#This Row],[Базовый]] / Levels_MO_S32122232425[[#This Row],[Прошли]]</f>
        <v>0.25</v>
      </c>
      <c r="L51" s="20">
        <f>Levels_MO_S32122232425[[#This Row],[Ниже базового]] / Levels_MO_S32122232425[[#This Row],[Прошли]]</f>
        <v>0</v>
      </c>
      <c r="M51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4.15625</v>
      </c>
      <c r="N51" s="21" t="e">
        <f>IF(Levels_MO_S32122232425[[#This Row],[Общий уровень МО]] = "высокий", Levels_MO_S32122232425[[#This Row],[Общая оценка МО (от 2 до 5)]], NA())</f>
        <v>#N/A</v>
      </c>
      <c r="O51" s="21">
        <f>IF(Levels_MO_S32122232425[[#This Row],[Общий уровень МО]] = "средний", Levels_MO_S32122232425[[#This Row],[Общая оценка МО (от 2 до 5)]], NA())</f>
        <v>4.15625</v>
      </c>
      <c r="P51" s="21" t="e">
        <f>IF(Levels_MO_S32122232425[[#This Row],[Общий уровень МО]] = "базовый", Levels_MO_S32122232425[[#This Row],[Общая оценка МО (от 2 до 5)]], NA())</f>
        <v>#N/A</v>
      </c>
      <c r="Q51" s="21" t="e">
        <f>IF(Levels_MO_S32122232425[[#This Row],[Общий уровень МО]] = "ниже базового", Levels_MO_S32122232425[[#This Row],[Общая оценка МО (от 2 до 5)]], NA())</f>
        <v>#N/A</v>
      </c>
      <c r="R51" s="69" t="str" cm="1">
        <f t="array" ref="R51">INDEX({"ниже базового","базовый","средний","высокий"}, ROUND(Levels_MO_S32122232425[[#This Row],[Общая оценка МО (от 2 до 5)]], 0) - 1)</f>
        <v>средний</v>
      </c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</row>
    <row r="52" spans="1:31" x14ac:dyDescent="0.25">
      <c r="A52" s="3">
        <v>31</v>
      </c>
      <c r="B52" s="13">
        <f>COUNTIFS(No_Duplicates[МО], Levels_MO_S32122232425[[#This Row],[Муниципалитет]], No_Duplicates[Образовательная среда], B$1)</f>
        <v>19</v>
      </c>
      <c r="C52" s="14">
        <f>COUNTIFS(No_Duplicates[МО], Levels_MO_S32122232425[[#This Row],[Муниципалитет]], No_Duplicates[Образовательная среда], C$1)</f>
        <v>8</v>
      </c>
      <c r="D52" s="15">
        <f>COUNTIFS(No_Duplicates[МО], Levels_MO_S32122232425[[#This Row],[Муниципалитет]], No_Duplicates[Образовательная среда], D$1)</f>
        <v>9</v>
      </c>
      <c r="E52" s="16">
        <f>COUNTIFS(No_Duplicates[МО], Levels_MO_S32122232425[[#This Row],[Муниципалитет]], No_Duplicates[Образовательная среда], E$1)</f>
        <v>3</v>
      </c>
      <c r="F52" s="3" cm="1">
        <f t="array" ref="F52">ROW() - ROW(_xlfn.TAKE(Levels_MO_S32122232425[], 1)) + 1</f>
        <v>51</v>
      </c>
      <c r="G52" s="1" t="s">
        <v>1413</v>
      </c>
      <c r="H52" s="5">
        <f>SUM(Levels_MO_S32122232425[[#This Row],[Высокий]:[Ниже базового]])</f>
        <v>39</v>
      </c>
      <c r="I52" s="17">
        <f>Levels_MO_S32122232425[[#This Row],[Высокий]] / Levels_MO_S32122232425[[#This Row],[Прошли]]</f>
        <v>0.48717948717948717</v>
      </c>
      <c r="J52" s="18">
        <f>Levels_MO_S32122232425[[#This Row],[Средний]] / Levels_MO_S32122232425[[#This Row],[Прошли]]</f>
        <v>0.20512820512820512</v>
      </c>
      <c r="K52" s="19">
        <f>Levels_MO_S32122232425[[#This Row],[Базовый]] / Levels_MO_S32122232425[[#This Row],[Прошли]]</f>
        <v>0.23076923076923078</v>
      </c>
      <c r="L52" s="20">
        <f>Levels_MO_S32122232425[[#This Row],[Ниже базового]] / Levels_MO_S32122232425[[#This Row],[Прошли]]</f>
        <v>7.6923076923076927E-2</v>
      </c>
      <c r="M52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4.1025641025641022</v>
      </c>
      <c r="N52" s="21" t="e">
        <f>IF(Levels_MO_S32122232425[[#This Row],[Общий уровень МО]] = "высокий", Levels_MO_S32122232425[[#This Row],[Общая оценка МО (от 2 до 5)]], NA())</f>
        <v>#N/A</v>
      </c>
      <c r="O52" s="21">
        <f>IF(Levels_MO_S32122232425[[#This Row],[Общий уровень МО]] = "средний", Levels_MO_S32122232425[[#This Row],[Общая оценка МО (от 2 до 5)]], NA())</f>
        <v>4.1025641025641022</v>
      </c>
      <c r="P52" s="21" t="e">
        <f>IF(Levels_MO_S32122232425[[#This Row],[Общий уровень МО]] = "базовый", Levels_MO_S32122232425[[#This Row],[Общая оценка МО (от 2 до 5)]], NA())</f>
        <v>#N/A</v>
      </c>
      <c r="Q52" s="21" t="e">
        <f>IF(Levels_MO_S32122232425[[#This Row],[Общий уровень МО]] = "ниже базового", Levels_MO_S32122232425[[#This Row],[Общая оценка МО (от 2 до 5)]], NA())</f>
        <v>#N/A</v>
      </c>
      <c r="R52" s="69" t="str" cm="1">
        <f t="array" ref="R52">INDEX({"ниже базового","базовый","средний","высокий"}, ROUND(Levels_MO_S32122232425[[#This Row],[Общая оценка МО (от 2 до 5)]], 0) - 1)</f>
        <v>средний</v>
      </c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</row>
    <row r="53" spans="1:31" x14ac:dyDescent="0.25">
      <c r="A53" s="3">
        <v>12</v>
      </c>
      <c r="B53" s="13">
        <f>COUNTIFS(No_Duplicates[МО], Levels_MO_S32122232425[[#This Row],[Муниципалитет]], No_Duplicates[Образовательная среда], B$1)</f>
        <v>11</v>
      </c>
      <c r="C53" s="14">
        <f>COUNTIFS(No_Duplicates[МО], Levels_MO_S32122232425[[#This Row],[Муниципалитет]], No_Duplicates[Образовательная среда], C$1)</f>
        <v>21</v>
      </c>
      <c r="D53" s="15">
        <f>COUNTIFS(No_Duplicates[МО], Levels_MO_S32122232425[[#This Row],[Муниципалитет]], No_Duplicates[Образовательная среда], D$1)</f>
        <v>10</v>
      </c>
      <c r="E53" s="16">
        <f>COUNTIFS(No_Duplicates[МО], Levels_MO_S32122232425[[#This Row],[Муниципалитет]], No_Duplicates[Образовательная среда], E$1)</f>
        <v>1</v>
      </c>
      <c r="F53" s="3" cm="1">
        <f t="array" ref="F53">ROW() - ROW(_xlfn.TAKE(Levels_MO_S32122232425[], 1)) + 1</f>
        <v>52</v>
      </c>
      <c r="G53" s="1" t="s">
        <v>686</v>
      </c>
      <c r="H53" s="5">
        <f>SUM(Levels_MO_S32122232425[[#This Row],[Высокий]:[Ниже базового]])</f>
        <v>43</v>
      </c>
      <c r="I53" s="17">
        <f>Levels_MO_S32122232425[[#This Row],[Высокий]] / Levels_MO_S32122232425[[#This Row],[Прошли]]</f>
        <v>0.2558139534883721</v>
      </c>
      <c r="J53" s="18">
        <f>Levels_MO_S32122232425[[#This Row],[Средний]] / Levels_MO_S32122232425[[#This Row],[Прошли]]</f>
        <v>0.48837209302325579</v>
      </c>
      <c r="K53" s="19">
        <f>Levels_MO_S32122232425[[#This Row],[Базовый]] / Levels_MO_S32122232425[[#This Row],[Прошли]]</f>
        <v>0.23255813953488372</v>
      </c>
      <c r="L53" s="20">
        <f>Levels_MO_S32122232425[[#This Row],[Ниже базового]] / Levels_MO_S32122232425[[#This Row],[Прошли]]</f>
        <v>2.3255813953488372E-2</v>
      </c>
      <c r="M53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3.9767441860465116</v>
      </c>
      <c r="N53" s="21" t="e">
        <f>IF(Levels_MO_S32122232425[[#This Row],[Общий уровень МО]] = "высокий", Levels_MO_S32122232425[[#This Row],[Общая оценка МО (от 2 до 5)]], NA())</f>
        <v>#N/A</v>
      </c>
      <c r="O53" s="21">
        <f>IF(Levels_MO_S32122232425[[#This Row],[Общий уровень МО]] = "средний", Levels_MO_S32122232425[[#This Row],[Общая оценка МО (от 2 до 5)]], NA())</f>
        <v>3.9767441860465116</v>
      </c>
      <c r="P53" s="21" t="e">
        <f>IF(Levels_MO_S32122232425[[#This Row],[Общий уровень МО]] = "базовый", Levels_MO_S32122232425[[#This Row],[Общая оценка МО (от 2 до 5)]], NA())</f>
        <v>#N/A</v>
      </c>
      <c r="Q53" s="21" t="e">
        <f>IF(Levels_MO_S32122232425[[#This Row],[Общий уровень МО]] = "ниже базового", Levels_MO_S32122232425[[#This Row],[Общая оценка МО (от 2 до 5)]], NA())</f>
        <v>#N/A</v>
      </c>
      <c r="R53" s="69" t="str" cm="1">
        <f t="array" ref="R53">INDEX({"ниже базового","базовый","средний","высокий"}, ROUND(Levels_MO_S32122232425[[#This Row],[Общая оценка МО (от 2 до 5)]], 0) - 1)</f>
        <v>средний</v>
      </c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</row>
    <row r="54" spans="1:31" x14ac:dyDescent="0.25">
      <c r="A54" s="3">
        <v>44</v>
      </c>
      <c r="B54" s="13">
        <f>COUNTIFS(No_Duplicates[МО], Levels_MO_S32122232425[[#This Row],[Муниципалитет]], No_Duplicates[Образовательная среда], B$1)</f>
        <v>9</v>
      </c>
      <c r="C54" s="14">
        <f>COUNTIFS(No_Duplicates[МО], Levels_MO_S32122232425[[#This Row],[Муниципалитет]], No_Duplicates[Образовательная среда], C$1)</f>
        <v>7</v>
      </c>
      <c r="D54" s="15">
        <f>COUNTIFS(No_Duplicates[МО], Levels_MO_S32122232425[[#This Row],[Муниципалитет]], No_Duplicates[Образовательная среда], D$1)</f>
        <v>9</v>
      </c>
      <c r="E54" s="16">
        <f>COUNTIFS(No_Duplicates[МО], Levels_MO_S32122232425[[#This Row],[Муниципалитет]], No_Duplicates[Образовательная среда], E$1)</f>
        <v>1</v>
      </c>
      <c r="F54" s="3" cm="1">
        <f t="array" ref="F54">ROW() - ROW(_xlfn.TAKE(Levels_MO_S32122232425[], 1)) + 1</f>
        <v>53</v>
      </c>
      <c r="G54" s="1" t="s">
        <v>1093</v>
      </c>
      <c r="H54" s="5">
        <f>SUM(Levels_MO_S32122232425[[#This Row],[Высокий]:[Ниже базового]])</f>
        <v>26</v>
      </c>
      <c r="I54" s="17">
        <f>Levels_MO_S32122232425[[#This Row],[Высокий]] / Levels_MO_S32122232425[[#This Row],[Прошли]]</f>
        <v>0.34615384615384615</v>
      </c>
      <c r="J54" s="18">
        <f>Levels_MO_S32122232425[[#This Row],[Средний]] / Levels_MO_S32122232425[[#This Row],[Прошли]]</f>
        <v>0.26923076923076922</v>
      </c>
      <c r="K54" s="19">
        <f>Levels_MO_S32122232425[[#This Row],[Базовый]] / Levels_MO_S32122232425[[#This Row],[Прошли]]</f>
        <v>0.34615384615384615</v>
      </c>
      <c r="L54" s="20">
        <f>Levels_MO_S32122232425[[#This Row],[Ниже базового]] / Levels_MO_S32122232425[[#This Row],[Прошли]]</f>
        <v>3.8461538461538464E-2</v>
      </c>
      <c r="M54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3.9230769230769229</v>
      </c>
      <c r="N54" s="21" t="e">
        <f>IF(Levels_MO_S32122232425[[#This Row],[Общий уровень МО]] = "высокий", Levels_MO_S32122232425[[#This Row],[Общая оценка МО (от 2 до 5)]], NA())</f>
        <v>#N/A</v>
      </c>
      <c r="O54" s="21">
        <f>IF(Levels_MO_S32122232425[[#This Row],[Общий уровень МО]] = "средний", Levels_MO_S32122232425[[#This Row],[Общая оценка МО (от 2 до 5)]], NA())</f>
        <v>3.9230769230769229</v>
      </c>
      <c r="P54" s="21" t="e">
        <f>IF(Levels_MO_S32122232425[[#This Row],[Общий уровень МО]] = "базовый", Levels_MO_S32122232425[[#This Row],[Общая оценка МО (от 2 до 5)]], NA())</f>
        <v>#N/A</v>
      </c>
      <c r="Q54" s="21" t="e">
        <f>IF(Levels_MO_S32122232425[[#This Row],[Общий уровень МО]] = "ниже базового", Levels_MO_S32122232425[[#This Row],[Общая оценка МО (от 2 до 5)]], NA())</f>
        <v>#N/A</v>
      </c>
      <c r="R54" s="69" t="str" cm="1">
        <f t="array" ref="R54">INDEX({"ниже базового","базовый","средний","высокий"}, ROUND(Levels_MO_S32122232425[[#This Row],[Общая оценка МО (от 2 до 5)]], 0) - 1)</f>
        <v>средний</v>
      </c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</row>
    <row r="55" spans="1:31" x14ac:dyDescent="0.25">
      <c r="A55" s="3">
        <v>48</v>
      </c>
      <c r="B55" s="13">
        <f>COUNTIFS(No_Duplicates[МО], Levels_MO_S32122232425[[#This Row],[Муниципалитет]], No_Duplicates[Образовательная среда], B$1)</f>
        <v>2</v>
      </c>
      <c r="C55" s="14">
        <f>COUNTIFS(No_Duplicates[МО], Levels_MO_S32122232425[[#This Row],[Муниципалитет]], No_Duplicates[Образовательная среда], C$1)</f>
        <v>4</v>
      </c>
      <c r="D55" s="15">
        <f>COUNTIFS(No_Duplicates[МО], Levels_MO_S32122232425[[#This Row],[Муниципалитет]], No_Duplicates[Образовательная среда], D$1)</f>
        <v>3</v>
      </c>
      <c r="E55" s="16">
        <f>COUNTIFS(No_Duplicates[МО], Levels_MO_S32122232425[[#This Row],[Муниципалитет]], No_Duplicates[Образовательная среда], E$1)</f>
        <v>0</v>
      </c>
      <c r="F55" s="3" cm="1">
        <f t="array" ref="F55">ROW() - ROW(_xlfn.TAKE(Levels_MO_S32122232425[], 1)) + 1</f>
        <v>54</v>
      </c>
      <c r="G55" s="1" t="s">
        <v>1381</v>
      </c>
      <c r="H55" s="5">
        <f>SUM(Levels_MO_S32122232425[[#This Row],[Высокий]:[Ниже базового]])</f>
        <v>9</v>
      </c>
      <c r="I55" s="17">
        <f>Levels_MO_S32122232425[[#This Row],[Высокий]] / Levels_MO_S32122232425[[#This Row],[Прошли]]</f>
        <v>0.22222222222222221</v>
      </c>
      <c r="J55" s="18">
        <f>Levels_MO_S32122232425[[#This Row],[Средний]] / Levels_MO_S32122232425[[#This Row],[Прошли]]</f>
        <v>0.44444444444444442</v>
      </c>
      <c r="K55" s="19">
        <f>Levels_MO_S32122232425[[#This Row],[Базовый]] / Levels_MO_S32122232425[[#This Row],[Прошли]]</f>
        <v>0.33333333333333331</v>
      </c>
      <c r="L55" s="20">
        <f>Levels_MO_S32122232425[[#This Row],[Ниже базового]] / Levels_MO_S32122232425[[#This Row],[Прошли]]</f>
        <v>0</v>
      </c>
      <c r="M55" s="21">
        <f>(5 * Levels_MO_S32122232425[[#This Row],[Высокий]] + 4 * Levels_MO_S32122232425[[#This Row],[Средний]] + 3 * Levels_MO_S32122232425[[#This Row],[Базовый]] + 2 * Levels_MO_S32122232425[[#This Row],[Ниже базового]]) / Levels_MO_S32122232425[[#This Row],[Прошли]]</f>
        <v>3.8888888888888888</v>
      </c>
      <c r="N55" s="21" t="e">
        <f>IF(Levels_MO_S32122232425[[#This Row],[Общий уровень МО]] = "высокий", Levels_MO_S32122232425[[#This Row],[Общая оценка МО (от 2 до 5)]], NA())</f>
        <v>#N/A</v>
      </c>
      <c r="O55" s="21">
        <f>IF(Levels_MO_S32122232425[[#This Row],[Общий уровень МО]] = "средний", Levels_MO_S32122232425[[#This Row],[Общая оценка МО (от 2 до 5)]], NA())</f>
        <v>3.8888888888888888</v>
      </c>
      <c r="P55" s="21" t="e">
        <f>IF(Levels_MO_S32122232425[[#This Row],[Общий уровень МО]] = "базовый", Levels_MO_S32122232425[[#This Row],[Общая оценка МО (от 2 до 5)]], NA())</f>
        <v>#N/A</v>
      </c>
      <c r="Q55" s="21" t="e">
        <f>IF(Levels_MO_S32122232425[[#This Row],[Общий уровень МО]] = "ниже базового", Levels_MO_S32122232425[[#This Row],[Общая оценка МО (от 2 до 5)]], NA())</f>
        <v>#N/A</v>
      </c>
      <c r="R55" s="69" t="str" cm="1">
        <f t="array" ref="R55">INDEX({"ниже базового","базовый","средний","высокий"}, ROUND(Levels_MO_S32122232425[[#This Row],[Общая оценка МО (от 2 до 5)]], 0) - 1)</f>
        <v>средний</v>
      </c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</row>
    <row r="56" spans="1:31" x14ac:dyDescent="0.25">
      <c r="A56" s="3"/>
      <c r="B56" s="22">
        <f>SUM(Levels_MO_S32122232425[Высокий])</f>
        <v>793</v>
      </c>
      <c r="C56" s="23">
        <f>SUM(Levels_MO_S32122232425[Средний])</f>
        <v>437</v>
      </c>
      <c r="D56" s="24">
        <f>SUM(Levels_MO_S32122232425[Базовый])</f>
        <v>109</v>
      </c>
      <c r="E56" s="25">
        <f>SUM(Levels_MO_S32122232425[Ниже базового])</f>
        <v>10</v>
      </c>
      <c r="F56" s="27"/>
      <c r="G56" s="27" t="s">
        <v>1466</v>
      </c>
      <c r="H56" s="26">
        <f>SUM(Levels_MO_S32122232425[Прошли])</f>
        <v>1349</v>
      </c>
      <c r="I56" s="28">
        <f>Levels_MO_S32122232425[[#Totals],[Высокий]] / Levels_MO_S32122232425[[#Totals],[Прошли]]</f>
        <v>0.58784284655300223</v>
      </c>
      <c r="J56" s="29">
        <f>Levels_MO_S32122232425[[#Totals],[Средний]] / Levels_MO_S32122232425[[#Totals],[Прошли]]</f>
        <v>0.323943661971831</v>
      </c>
      <c r="K56" s="30">
        <f>Levels_MO_S32122232425[[#Totals],[Базовый]] / Levels_MO_S32122232425[[#Totals],[Прошли]]</f>
        <v>8.0800593031875464E-2</v>
      </c>
      <c r="L56" s="31">
        <f>Levels_MO_S32122232425[[#Totals],[Ниже базового]] / Levels_MO_S32122232425[[#Totals],[Прошли]]</f>
        <v>7.4128984432913266E-3</v>
      </c>
      <c r="M56" s="21">
        <f>(5 * Levels_MO_S32122232425[[#Totals],[Высокий]] + 4 * Levels_MO_S32122232425[[#Totals],[Средний]] + 3 * Levels_MO_S32122232425[[#Totals],[Базовый]] + 2 * Levels_MO_S32122232425[[#Totals],[Ниже базового]]) / Levels_MO_S32122232425[[#Totals],[Прошли]]</f>
        <v>4.4922164566345444</v>
      </c>
      <c r="N56" s="21"/>
      <c r="O56" s="21"/>
      <c r="P56" s="21"/>
      <c r="Q56" s="21"/>
      <c r="R56" s="69" t="str" cm="1">
        <f t="array" ref="R56">INDEX({"ниже базового","базовый","средний","высокий"}, ROUND(Levels_MO_S32122232425[[#Totals],[Общая оценка МО (от 2 до 5)]], 0) - 1)</f>
        <v>средний</v>
      </c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</row>
  </sheetData>
  <conditionalFormatting sqref="R2:R56">
    <cfRule type="cellIs" dxfId="183" priority="1" operator="equal">
      <formula>"Высокий"</formula>
    </cfRule>
    <cfRule type="cellIs" dxfId="182" priority="2" operator="equal">
      <formula>"Средний"</formula>
    </cfRule>
    <cfRule type="cellIs" dxfId="181" priority="3" operator="equal">
      <formula>"Базовый"</formula>
    </cfRule>
    <cfRule type="cellIs" dxfId="180" priority="4" operator="equal">
      <formula>"Ниже базового"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0ACFF-F943-46B2-A232-3ACC7C20CC4D}">
  <dimension ref="A1:S47"/>
  <sheetViews>
    <sheetView workbookViewId="0"/>
  </sheetViews>
  <sheetFormatPr defaultRowHeight="15" x14ac:dyDescent="0.25"/>
  <cols>
    <col min="1" max="1" width="10.5703125" customWidth="1"/>
    <col min="2" max="2" width="11.140625" bestFit="1" customWidth="1"/>
    <col min="3" max="3" width="11.42578125" bestFit="1" customWidth="1"/>
    <col min="4" max="4" width="11.28515625" bestFit="1" customWidth="1"/>
    <col min="6" max="6" width="10.7109375" bestFit="1" customWidth="1"/>
    <col min="7" max="7" width="11.140625" bestFit="1" customWidth="1"/>
    <col min="8" max="8" width="11.42578125" bestFit="1" customWidth="1"/>
    <col min="9" max="9" width="11.28515625" bestFit="1" customWidth="1"/>
    <col min="11" max="11" width="10.7109375" bestFit="1" customWidth="1"/>
    <col min="12" max="12" width="11.140625" bestFit="1" customWidth="1"/>
    <col min="13" max="13" width="11.42578125" bestFit="1" customWidth="1"/>
    <col min="14" max="14" width="11.28515625" bestFit="1" customWidth="1"/>
    <col min="16" max="16" width="10.7109375" bestFit="1" customWidth="1"/>
    <col min="17" max="17" width="11.140625" bestFit="1" customWidth="1"/>
    <col min="18" max="18" width="11.42578125" bestFit="1" customWidth="1"/>
    <col min="19" max="19" width="11.28515625" bestFit="1" customWidth="1"/>
  </cols>
  <sheetData>
    <row r="1" spans="1:19" x14ac:dyDescent="0.25">
      <c r="A1" t="s">
        <v>1489</v>
      </c>
      <c r="F1" t="s">
        <v>1490</v>
      </c>
      <c r="K1" t="s">
        <v>1491</v>
      </c>
      <c r="P1" t="s">
        <v>1492</v>
      </c>
    </row>
    <row r="2" spans="1:19" x14ac:dyDescent="0.25">
      <c r="A2" t="s">
        <v>1487</v>
      </c>
      <c r="B2" t="s">
        <v>8</v>
      </c>
      <c r="C2" t="s">
        <v>5</v>
      </c>
      <c r="D2" t="s">
        <v>6</v>
      </c>
      <c r="F2" t="s">
        <v>1487</v>
      </c>
      <c r="G2" t="s">
        <v>8</v>
      </c>
      <c r="H2" t="s">
        <v>5</v>
      </c>
      <c r="I2" t="s">
        <v>6</v>
      </c>
      <c r="K2" t="s">
        <v>1487</v>
      </c>
      <c r="L2" t="s">
        <v>8</v>
      </c>
      <c r="M2" t="s">
        <v>5</v>
      </c>
      <c r="N2" t="s">
        <v>6</v>
      </c>
      <c r="P2" t="s">
        <v>1487</v>
      </c>
      <c r="Q2" t="s">
        <v>8</v>
      </c>
      <c r="R2" t="s">
        <v>5</v>
      </c>
      <c r="S2" t="s">
        <v>6</v>
      </c>
    </row>
    <row r="3" spans="1:19" x14ac:dyDescent="0.25">
      <c r="A3" s="3">
        <v>1</v>
      </c>
      <c r="B3" s="3">
        <v>15</v>
      </c>
      <c r="C3" s="3">
        <v>29</v>
      </c>
      <c r="D3" s="3">
        <v>40</v>
      </c>
      <c r="F3" s="3">
        <v>1</v>
      </c>
      <c r="G3" s="3">
        <v>7</v>
      </c>
      <c r="H3" s="3">
        <v>13</v>
      </c>
      <c r="I3" s="3">
        <v>21</v>
      </c>
      <c r="K3" s="3">
        <v>1</v>
      </c>
      <c r="L3" s="3">
        <v>9</v>
      </c>
      <c r="M3" s="3">
        <v>17</v>
      </c>
      <c r="N3" s="3">
        <v>25</v>
      </c>
      <c r="P3" s="3">
        <v>1</v>
      </c>
      <c r="Q3" s="3">
        <v>10</v>
      </c>
      <c r="R3" s="3">
        <v>16</v>
      </c>
      <c r="S3" s="3">
        <v>20</v>
      </c>
    </row>
    <row r="4" spans="1:19" x14ac:dyDescent="0.25">
      <c r="A4" s="3">
        <v>2</v>
      </c>
      <c r="B4" s="3">
        <v>9</v>
      </c>
      <c r="C4" s="3">
        <v>23</v>
      </c>
      <c r="D4" s="3">
        <v>32</v>
      </c>
      <c r="F4" s="3">
        <v>2</v>
      </c>
      <c r="G4" s="3">
        <v>7</v>
      </c>
      <c r="H4" s="3">
        <v>13</v>
      </c>
      <c r="I4" s="3">
        <v>20</v>
      </c>
      <c r="K4" s="3">
        <v>2</v>
      </c>
      <c r="L4" s="3">
        <v>9</v>
      </c>
      <c r="M4" s="3">
        <v>17</v>
      </c>
      <c r="N4" s="3">
        <v>25</v>
      </c>
      <c r="P4" s="3">
        <v>2</v>
      </c>
      <c r="Q4" s="3">
        <v>10</v>
      </c>
      <c r="R4" s="3">
        <v>16</v>
      </c>
      <c r="S4" s="3">
        <v>20</v>
      </c>
    </row>
    <row r="5" spans="1:19" x14ac:dyDescent="0.25">
      <c r="A5" s="3">
        <v>3</v>
      </c>
      <c r="B5" s="3">
        <v>9</v>
      </c>
      <c r="C5" s="3">
        <v>23</v>
      </c>
      <c r="D5" s="3">
        <v>33</v>
      </c>
      <c r="F5" s="3">
        <v>3</v>
      </c>
      <c r="G5" s="3">
        <v>7</v>
      </c>
      <c r="H5" s="3">
        <v>13</v>
      </c>
      <c r="I5" s="3">
        <v>21</v>
      </c>
      <c r="K5" s="3">
        <v>3</v>
      </c>
      <c r="L5" s="3">
        <v>9</v>
      </c>
      <c r="M5" s="3">
        <v>17</v>
      </c>
      <c r="N5" s="3">
        <v>25</v>
      </c>
      <c r="P5" s="3">
        <v>3</v>
      </c>
      <c r="Q5" s="3">
        <v>9</v>
      </c>
      <c r="R5" s="3">
        <v>15</v>
      </c>
      <c r="S5" s="3">
        <v>19</v>
      </c>
    </row>
    <row r="6" spans="1:19" x14ac:dyDescent="0.25">
      <c r="A6" s="3">
        <v>4</v>
      </c>
      <c r="B6" s="3">
        <v>9</v>
      </c>
      <c r="C6" s="3">
        <v>17</v>
      </c>
      <c r="D6" s="3">
        <v>23</v>
      </c>
      <c r="F6" s="3">
        <v>4</v>
      </c>
      <c r="G6" s="3">
        <v>7</v>
      </c>
      <c r="H6" s="3">
        <v>13</v>
      </c>
      <c r="I6" s="3">
        <v>20</v>
      </c>
      <c r="K6" s="3">
        <v>4</v>
      </c>
      <c r="L6" s="3">
        <v>9</v>
      </c>
      <c r="M6" s="3">
        <v>17</v>
      </c>
      <c r="N6" s="3">
        <v>25</v>
      </c>
      <c r="P6" s="3">
        <v>4</v>
      </c>
      <c r="Q6" s="3">
        <v>9</v>
      </c>
      <c r="R6" s="3">
        <v>15</v>
      </c>
      <c r="S6" s="3">
        <v>19</v>
      </c>
    </row>
    <row r="7" spans="1:19" x14ac:dyDescent="0.25">
      <c r="A7" s="3">
        <v>5</v>
      </c>
      <c r="B7" s="3">
        <v>12</v>
      </c>
      <c r="C7" s="3">
        <v>26</v>
      </c>
      <c r="D7" s="3">
        <v>37</v>
      </c>
      <c r="F7" s="3">
        <v>5</v>
      </c>
      <c r="G7" s="3">
        <v>7</v>
      </c>
      <c r="H7" s="3">
        <v>13</v>
      </c>
      <c r="I7" s="3">
        <v>21</v>
      </c>
      <c r="K7" s="3">
        <v>5</v>
      </c>
      <c r="L7" s="3">
        <v>9</v>
      </c>
      <c r="M7" s="3">
        <v>17</v>
      </c>
      <c r="N7" s="3">
        <v>25</v>
      </c>
      <c r="P7" s="3">
        <v>5</v>
      </c>
      <c r="Q7" s="3">
        <v>10</v>
      </c>
      <c r="R7" s="3">
        <v>16</v>
      </c>
      <c r="S7" s="3">
        <v>20</v>
      </c>
    </row>
    <row r="8" spans="1:19" x14ac:dyDescent="0.25">
      <c r="A8" s="3">
        <v>6</v>
      </c>
      <c r="B8" s="3">
        <v>10</v>
      </c>
      <c r="C8" s="3">
        <v>23</v>
      </c>
      <c r="D8" s="3">
        <v>30</v>
      </c>
      <c r="F8" s="3">
        <v>6</v>
      </c>
      <c r="G8" s="3">
        <v>7</v>
      </c>
      <c r="H8" s="3">
        <v>13</v>
      </c>
      <c r="I8" s="3">
        <v>20</v>
      </c>
      <c r="K8" s="3">
        <v>6</v>
      </c>
      <c r="L8" s="3">
        <v>9</v>
      </c>
      <c r="M8" s="3">
        <v>17</v>
      </c>
      <c r="N8" s="3">
        <v>25</v>
      </c>
      <c r="P8" s="3">
        <v>6</v>
      </c>
      <c r="Q8" s="3">
        <v>10</v>
      </c>
      <c r="R8" s="3">
        <v>16</v>
      </c>
      <c r="S8" s="3">
        <v>20</v>
      </c>
    </row>
    <row r="9" spans="1:19" x14ac:dyDescent="0.25">
      <c r="A9" s="3">
        <v>7</v>
      </c>
      <c r="B9" s="3">
        <v>12</v>
      </c>
      <c r="C9" s="3">
        <v>26</v>
      </c>
      <c r="D9" s="3">
        <v>37</v>
      </c>
      <c r="F9" s="3">
        <v>7</v>
      </c>
      <c r="G9" s="3">
        <v>7</v>
      </c>
      <c r="H9" s="3">
        <v>12</v>
      </c>
      <c r="I9" s="3">
        <v>20</v>
      </c>
      <c r="K9" s="3">
        <v>7</v>
      </c>
      <c r="L9" s="3">
        <v>9</v>
      </c>
      <c r="M9" s="3">
        <v>17</v>
      </c>
      <c r="N9" s="3">
        <v>25</v>
      </c>
      <c r="P9" s="3">
        <v>7</v>
      </c>
      <c r="Q9" s="3">
        <v>10</v>
      </c>
      <c r="R9" s="3">
        <v>15</v>
      </c>
      <c r="S9" s="3">
        <v>19</v>
      </c>
    </row>
    <row r="10" spans="1:19" x14ac:dyDescent="0.25">
      <c r="A10" s="3">
        <v>8</v>
      </c>
      <c r="B10" s="3">
        <v>10</v>
      </c>
      <c r="C10" s="3">
        <v>23</v>
      </c>
      <c r="D10" s="3">
        <v>30</v>
      </c>
      <c r="F10" s="3">
        <v>8</v>
      </c>
      <c r="G10" s="3">
        <v>7</v>
      </c>
      <c r="H10" s="3">
        <v>12</v>
      </c>
      <c r="I10" s="3">
        <v>19</v>
      </c>
      <c r="K10" s="3">
        <v>8</v>
      </c>
      <c r="L10" s="3">
        <v>9</v>
      </c>
      <c r="M10" s="3">
        <v>17</v>
      </c>
      <c r="N10" s="3">
        <v>25</v>
      </c>
      <c r="P10" s="3">
        <v>8</v>
      </c>
      <c r="Q10" s="3">
        <v>10</v>
      </c>
      <c r="R10" s="3">
        <v>15</v>
      </c>
      <c r="S10" s="3">
        <v>19</v>
      </c>
    </row>
    <row r="11" spans="1:19" x14ac:dyDescent="0.25">
      <c r="A11" s="3">
        <v>9</v>
      </c>
      <c r="B11" s="3">
        <v>15</v>
      </c>
      <c r="C11" s="3">
        <v>29</v>
      </c>
      <c r="D11" s="3">
        <v>40</v>
      </c>
      <c r="F11" s="3">
        <v>9</v>
      </c>
      <c r="G11" s="3">
        <v>7</v>
      </c>
      <c r="H11" s="3">
        <v>12</v>
      </c>
      <c r="I11" s="3">
        <v>20</v>
      </c>
      <c r="K11" s="3">
        <v>9</v>
      </c>
      <c r="L11" s="3">
        <v>9</v>
      </c>
      <c r="M11" s="3">
        <v>17</v>
      </c>
      <c r="N11" s="3">
        <v>25</v>
      </c>
      <c r="P11" s="3">
        <v>9</v>
      </c>
      <c r="Q11" s="3">
        <v>10</v>
      </c>
      <c r="R11" s="3">
        <v>15</v>
      </c>
      <c r="S11" s="3">
        <v>19</v>
      </c>
    </row>
    <row r="12" spans="1:19" x14ac:dyDescent="0.25">
      <c r="A12" s="3">
        <v>10</v>
      </c>
      <c r="B12" s="3">
        <v>11</v>
      </c>
      <c r="C12" s="3">
        <v>24</v>
      </c>
      <c r="D12" s="3">
        <v>32</v>
      </c>
      <c r="F12" s="3">
        <v>10</v>
      </c>
      <c r="G12" s="3">
        <v>7</v>
      </c>
      <c r="H12" s="3">
        <v>12</v>
      </c>
      <c r="I12" s="3">
        <v>19</v>
      </c>
      <c r="K12" s="3">
        <v>10</v>
      </c>
      <c r="L12" s="3">
        <v>9</v>
      </c>
      <c r="M12" s="3">
        <v>17</v>
      </c>
      <c r="N12" s="3">
        <v>25</v>
      </c>
      <c r="P12" s="3">
        <v>10</v>
      </c>
      <c r="Q12" s="3">
        <v>10</v>
      </c>
      <c r="R12" s="3">
        <v>15</v>
      </c>
      <c r="S12" s="3">
        <v>19</v>
      </c>
    </row>
    <row r="13" spans="1:19" x14ac:dyDescent="0.25">
      <c r="A13" s="3">
        <v>11</v>
      </c>
      <c r="B13" s="3">
        <v>14</v>
      </c>
      <c r="C13" s="3">
        <v>28</v>
      </c>
      <c r="D13" s="3">
        <v>39</v>
      </c>
      <c r="F13" s="3">
        <v>11</v>
      </c>
      <c r="G13" s="3">
        <v>7</v>
      </c>
      <c r="H13" s="3">
        <v>12</v>
      </c>
      <c r="I13" s="3">
        <v>20</v>
      </c>
      <c r="K13" s="3">
        <v>11</v>
      </c>
      <c r="L13" s="3">
        <v>9</v>
      </c>
      <c r="M13" s="3">
        <v>17</v>
      </c>
      <c r="N13" s="3">
        <v>25</v>
      </c>
      <c r="P13" s="3">
        <v>11</v>
      </c>
      <c r="Q13" s="3">
        <v>10</v>
      </c>
      <c r="R13" s="3">
        <v>15</v>
      </c>
      <c r="S13" s="3">
        <v>19</v>
      </c>
    </row>
    <row r="14" spans="1:19" x14ac:dyDescent="0.25">
      <c r="A14" s="3">
        <v>12</v>
      </c>
      <c r="B14" s="3">
        <v>10</v>
      </c>
      <c r="C14" s="3">
        <v>23</v>
      </c>
      <c r="D14" s="3">
        <v>31</v>
      </c>
      <c r="F14" s="3">
        <v>12</v>
      </c>
      <c r="G14" s="3">
        <v>7</v>
      </c>
      <c r="H14" s="3">
        <v>12</v>
      </c>
      <c r="I14" s="3">
        <v>19</v>
      </c>
      <c r="K14" s="3">
        <v>12</v>
      </c>
      <c r="L14" s="3">
        <v>9</v>
      </c>
      <c r="M14" s="3">
        <v>17</v>
      </c>
      <c r="N14" s="3">
        <v>25</v>
      </c>
      <c r="P14" s="3">
        <v>12</v>
      </c>
      <c r="Q14" s="3">
        <v>10</v>
      </c>
      <c r="R14" s="3">
        <v>15</v>
      </c>
      <c r="S14" s="3">
        <v>19</v>
      </c>
    </row>
    <row r="15" spans="1:19" x14ac:dyDescent="0.25">
      <c r="A15" s="3">
        <v>13</v>
      </c>
      <c r="B15" s="3">
        <v>14</v>
      </c>
      <c r="C15" s="3">
        <v>28</v>
      </c>
      <c r="D15" s="3">
        <v>39</v>
      </c>
      <c r="F15" s="3">
        <v>13</v>
      </c>
      <c r="G15" s="3">
        <v>7</v>
      </c>
      <c r="H15" s="3">
        <v>13</v>
      </c>
      <c r="I15" s="3">
        <v>21</v>
      </c>
      <c r="K15" s="3">
        <v>13</v>
      </c>
      <c r="L15" s="3">
        <v>9</v>
      </c>
      <c r="M15" s="3">
        <v>17</v>
      </c>
      <c r="N15" s="3">
        <v>25</v>
      </c>
      <c r="P15" s="3">
        <v>13</v>
      </c>
      <c r="Q15" s="3">
        <v>10</v>
      </c>
      <c r="R15" s="3">
        <v>16</v>
      </c>
      <c r="S15" s="3">
        <v>20</v>
      </c>
    </row>
    <row r="16" spans="1:19" x14ac:dyDescent="0.25">
      <c r="A16" s="3">
        <v>14</v>
      </c>
      <c r="B16" s="3">
        <v>10</v>
      </c>
      <c r="C16" s="3">
        <v>23</v>
      </c>
      <c r="D16" s="3">
        <v>31</v>
      </c>
      <c r="F16" s="3">
        <v>14</v>
      </c>
      <c r="G16" s="3">
        <v>7</v>
      </c>
      <c r="H16" s="3">
        <v>13</v>
      </c>
      <c r="I16" s="3">
        <v>20</v>
      </c>
      <c r="K16" s="3">
        <v>14</v>
      </c>
      <c r="L16" s="3">
        <v>9</v>
      </c>
      <c r="M16" s="3">
        <v>17</v>
      </c>
      <c r="N16" s="3">
        <v>25</v>
      </c>
      <c r="P16" s="3">
        <v>14</v>
      </c>
      <c r="Q16" s="3">
        <v>10</v>
      </c>
      <c r="R16" s="3">
        <v>16</v>
      </c>
      <c r="S16" s="3">
        <v>20</v>
      </c>
    </row>
    <row r="17" spans="1:19" x14ac:dyDescent="0.25">
      <c r="A17" s="3">
        <v>15</v>
      </c>
      <c r="B17" s="3">
        <v>14</v>
      </c>
      <c r="C17" s="3">
        <v>28</v>
      </c>
      <c r="D17" s="3">
        <v>38</v>
      </c>
      <c r="F17" s="3">
        <v>15</v>
      </c>
      <c r="G17" s="3">
        <v>7</v>
      </c>
      <c r="H17" s="3">
        <v>13</v>
      </c>
      <c r="I17" s="3">
        <v>21</v>
      </c>
      <c r="K17" s="3">
        <v>15</v>
      </c>
      <c r="L17" s="3">
        <v>9</v>
      </c>
      <c r="M17" s="3">
        <v>17</v>
      </c>
      <c r="N17" s="3">
        <v>25</v>
      </c>
      <c r="P17" s="3">
        <v>15</v>
      </c>
      <c r="Q17" s="3">
        <v>10</v>
      </c>
      <c r="R17" s="3">
        <v>16</v>
      </c>
      <c r="S17" s="3">
        <v>20</v>
      </c>
    </row>
    <row r="18" spans="1:19" x14ac:dyDescent="0.25">
      <c r="A18" s="3">
        <v>16</v>
      </c>
      <c r="B18" s="3">
        <v>9</v>
      </c>
      <c r="C18" s="3">
        <v>23</v>
      </c>
      <c r="D18" s="3">
        <v>32</v>
      </c>
      <c r="F18" s="3">
        <v>16</v>
      </c>
      <c r="G18" s="3">
        <v>7</v>
      </c>
      <c r="H18" s="3">
        <v>13</v>
      </c>
      <c r="I18" s="3">
        <v>21</v>
      </c>
      <c r="K18" s="3">
        <v>16</v>
      </c>
      <c r="L18" s="3">
        <v>9</v>
      </c>
      <c r="M18" s="3">
        <v>17</v>
      </c>
      <c r="N18" s="3">
        <v>25</v>
      </c>
      <c r="P18" s="3">
        <v>16</v>
      </c>
      <c r="Q18" s="3">
        <v>10</v>
      </c>
      <c r="R18" s="3">
        <v>15</v>
      </c>
      <c r="S18" s="3">
        <v>19</v>
      </c>
    </row>
    <row r="19" spans="1:19" x14ac:dyDescent="0.25">
      <c r="A19" s="3">
        <v>17</v>
      </c>
      <c r="B19" s="3">
        <v>12</v>
      </c>
      <c r="C19" s="3">
        <v>26</v>
      </c>
      <c r="D19" s="3">
        <v>37</v>
      </c>
      <c r="F19" s="3">
        <v>17</v>
      </c>
      <c r="G19" s="3">
        <v>7</v>
      </c>
      <c r="H19" s="3">
        <v>13</v>
      </c>
      <c r="I19" s="3">
        <v>21</v>
      </c>
      <c r="K19" s="3">
        <v>17</v>
      </c>
      <c r="L19" s="3">
        <v>9</v>
      </c>
      <c r="M19" s="3">
        <v>17</v>
      </c>
      <c r="N19" s="3">
        <v>25</v>
      </c>
      <c r="P19" s="3">
        <v>17</v>
      </c>
      <c r="Q19" s="3">
        <v>10</v>
      </c>
      <c r="R19" s="3">
        <v>16</v>
      </c>
      <c r="S19" s="3">
        <v>20</v>
      </c>
    </row>
    <row r="20" spans="1:19" x14ac:dyDescent="0.25">
      <c r="A20" s="3">
        <v>18</v>
      </c>
      <c r="B20" s="3">
        <v>12</v>
      </c>
      <c r="C20" s="3">
        <v>26</v>
      </c>
      <c r="D20" s="3">
        <v>37</v>
      </c>
      <c r="F20" s="3">
        <v>18</v>
      </c>
      <c r="G20" s="3">
        <v>7</v>
      </c>
      <c r="H20" s="3">
        <v>12</v>
      </c>
      <c r="I20" s="3">
        <v>20</v>
      </c>
      <c r="K20" s="3">
        <v>18</v>
      </c>
      <c r="L20" s="3">
        <v>9</v>
      </c>
      <c r="M20" s="3">
        <v>17</v>
      </c>
      <c r="N20" s="3">
        <v>25</v>
      </c>
      <c r="P20" s="3">
        <v>18</v>
      </c>
      <c r="Q20" s="3">
        <v>10</v>
      </c>
      <c r="R20" s="3">
        <v>15</v>
      </c>
      <c r="S20" s="3">
        <v>19</v>
      </c>
    </row>
    <row r="21" spans="1:19" x14ac:dyDescent="0.25">
      <c r="A21" s="3">
        <v>19</v>
      </c>
      <c r="B21" s="3">
        <v>14</v>
      </c>
      <c r="C21" s="3">
        <v>28</v>
      </c>
      <c r="D21" s="3">
        <v>38</v>
      </c>
      <c r="F21" s="3">
        <v>19</v>
      </c>
      <c r="G21" s="3">
        <v>7</v>
      </c>
      <c r="H21" s="3">
        <v>12</v>
      </c>
      <c r="I21" s="3">
        <v>20</v>
      </c>
      <c r="K21" s="3">
        <v>19</v>
      </c>
      <c r="L21" s="3">
        <v>9</v>
      </c>
      <c r="M21" s="3">
        <v>17</v>
      </c>
      <c r="N21" s="3">
        <v>25</v>
      </c>
      <c r="P21" s="3">
        <v>19</v>
      </c>
      <c r="Q21" s="3">
        <v>10</v>
      </c>
      <c r="R21" s="3">
        <v>15</v>
      </c>
      <c r="S21" s="3">
        <v>19</v>
      </c>
    </row>
    <row r="22" spans="1:19" x14ac:dyDescent="0.25">
      <c r="A22" s="3">
        <v>20</v>
      </c>
      <c r="B22" s="3">
        <v>13</v>
      </c>
      <c r="C22" s="3">
        <v>27</v>
      </c>
      <c r="D22" s="3">
        <v>37</v>
      </c>
      <c r="F22" s="3">
        <v>20</v>
      </c>
      <c r="G22" s="3">
        <v>7</v>
      </c>
      <c r="H22" s="3">
        <v>12</v>
      </c>
      <c r="I22" s="3">
        <v>20</v>
      </c>
      <c r="K22" s="3">
        <v>20</v>
      </c>
      <c r="L22" s="3">
        <v>9</v>
      </c>
      <c r="M22" s="3">
        <v>17</v>
      </c>
      <c r="N22" s="3">
        <v>25</v>
      </c>
      <c r="P22" s="3">
        <v>20</v>
      </c>
      <c r="Q22" s="3">
        <v>10</v>
      </c>
      <c r="R22" s="3">
        <v>15</v>
      </c>
      <c r="S22" s="3">
        <v>19</v>
      </c>
    </row>
    <row r="23" spans="1:19" x14ac:dyDescent="0.25">
      <c r="A23" s="3">
        <v>21</v>
      </c>
      <c r="B23" s="3">
        <v>13</v>
      </c>
      <c r="C23" s="3">
        <v>27</v>
      </c>
      <c r="D23" s="3">
        <v>37</v>
      </c>
      <c r="F23" s="3">
        <v>21</v>
      </c>
      <c r="G23" s="3">
        <v>7</v>
      </c>
      <c r="H23" s="3">
        <v>13</v>
      </c>
      <c r="I23" s="3">
        <v>21</v>
      </c>
      <c r="K23" s="3">
        <v>21</v>
      </c>
      <c r="L23" s="3">
        <v>9</v>
      </c>
      <c r="M23" s="3">
        <v>17</v>
      </c>
      <c r="N23" s="3">
        <v>25</v>
      </c>
      <c r="P23" s="3">
        <v>21</v>
      </c>
      <c r="Q23" s="3">
        <v>10</v>
      </c>
      <c r="R23" s="3">
        <v>16</v>
      </c>
      <c r="S23" s="3">
        <v>20</v>
      </c>
    </row>
    <row r="25" spans="1:19" x14ac:dyDescent="0.25">
      <c r="A25" t="s">
        <v>1493</v>
      </c>
      <c r="F25" t="s">
        <v>1494</v>
      </c>
      <c r="K25" t="s">
        <v>1495</v>
      </c>
      <c r="P25" t="s">
        <v>1496</v>
      </c>
    </row>
    <row r="26" spans="1:19" x14ac:dyDescent="0.25">
      <c r="A26" t="s">
        <v>1487</v>
      </c>
      <c r="B26" t="s">
        <v>8</v>
      </c>
      <c r="C26" t="s">
        <v>5</v>
      </c>
      <c r="D26" t="s">
        <v>6</v>
      </c>
      <c r="F26" t="s">
        <v>1487</v>
      </c>
      <c r="G26" t="s">
        <v>8</v>
      </c>
      <c r="H26" t="s">
        <v>5</v>
      </c>
      <c r="I26" t="s">
        <v>6</v>
      </c>
      <c r="K26" t="s">
        <v>1487</v>
      </c>
      <c r="L26" t="s">
        <v>8</v>
      </c>
      <c r="M26" t="s">
        <v>5</v>
      </c>
      <c r="N26" t="s">
        <v>6</v>
      </c>
      <c r="P26" t="s">
        <v>1487</v>
      </c>
      <c r="Q26" t="s">
        <v>8</v>
      </c>
      <c r="R26" t="s">
        <v>5</v>
      </c>
      <c r="S26" t="s">
        <v>6</v>
      </c>
    </row>
    <row r="27" spans="1:19" x14ac:dyDescent="0.25">
      <c r="A27" s="3">
        <v>1</v>
      </c>
      <c r="B27" s="3">
        <v>5</v>
      </c>
      <c r="C27" s="3">
        <v>8</v>
      </c>
      <c r="D27" s="3">
        <v>12</v>
      </c>
      <c r="F27" s="3">
        <v>1</v>
      </c>
      <c r="G27" s="3">
        <v>10</v>
      </c>
      <c r="H27" s="3">
        <v>17</v>
      </c>
      <c r="I27" s="3">
        <v>27</v>
      </c>
      <c r="K27" s="3">
        <v>1</v>
      </c>
      <c r="L27" s="3">
        <v>6</v>
      </c>
      <c r="M27" s="3">
        <v>14</v>
      </c>
      <c r="N27" s="3">
        <v>17</v>
      </c>
      <c r="P27" s="3">
        <v>1</v>
      </c>
      <c r="Q27" s="3">
        <v>9</v>
      </c>
      <c r="R27" s="3">
        <v>13</v>
      </c>
      <c r="S27" s="3">
        <v>16</v>
      </c>
    </row>
    <row r="28" spans="1:19" x14ac:dyDescent="0.25">
      <c r="A28" s="3">
        <v>2</v>
      </c>
      <c r="B28" s="3">
        <v>5</v>
      </c>
      <c r="C28" s="3">
        <v>8</v>
      </c>
      <c r="D28" s="3">
        <v>12</v>
      </c>
      <c r="F28" s="3">
        <v>2</v>
      </c>
      <c r="G28" s="3">
        <v>10</v>
      </c>
      <c r="H28" s="3">
        <v>17</v>
      </c>
      <c r="I28" s="3">
        <v>27</v>
      </c>
      <c r="K28" s="3">
        <v>2</v>
      </c>
      <c r="L28" s="3">
        <v>6</v>
      </c>
      <c r="M28" s="3">
        <v>13</v>
      </c>
      <c r="N28" s="3">
        <v>16</v>
      </c>
      <c r="P28" s="3">
        <v>2</v>
      </c>
      <c r="Q28" s="3">
        <v>9</v>
      </c>
      <c r="R28" s="3">
        <v>13</v>
      </c>
      <c r="S28" s="3">
        <v>16</v>
      </c>
    </row>
    <row r="29" spans="1:19" x14ac:dyDescent="0.25">
      <c r="A29" s="3">
        <v>3</v>
      </c>
      <c r="B29" s="3">
        <v>0</v>
      </c>
      <c r="C29" s="3">
        <v>0.5</v>
      </c>
      <c r="D29" s="3">
        <v>1</v>
      </c>
      <c r="F29" s="3">
        <v>3</v>
      </c>
      <c r="G29" s="3">
        <v>10</v>
      </c>
      <c r="H29" s="3">
        <v>16</v>
      </c>
      <c r="I29" s="3">
        <v>26</v>
      </c>
      <c r="K29" s="3">
        <v>3</v>
      </c>
      <c r="L29" s="3">
        <v>6</v>
      </c>
      <c r="M29" s="3">
        <v>12</v>
      </c>
      <c r="N29" s="3">
        <v>15</v>
      </c>
      <c r="P29" s="3">
        <v>3</v>
      </c>
      <c r="Q29" s="3">
        <v>9</v>
      </c>
      <c r="R29" s="3">
        <v>13</v>
      </c>
      <c r="S29" s="3">
        <v>16</v>
      </c>
    </row>
    <row r="30" spans="1:19" x14ac:dyDescent="0.25">
      <c r="A30" s="3">
        <v>4</v>
      </c>
      <c r="B30" s="3">
        <v>0</v>
      </c>
      <c r="C30" s="3">
        <v>0.5</v>
      </c>
      <c r="D30" s="3">
        <v>1</v>
      </c>
      <c r="F30" s="3">
        <v>4</v>
      </c>
      <c r="G30" s="3">
        <v>10</v>
      </c>
      <c r="H30" s="3">
        <v>16</v>
      </c>
      <c r="I30" s="3">
        <v>26</v>
      </c>
      <c r="K30" s="3">
        <v>4</v>
      </c>
      <c r="L30" s="3">
        <v>6</v>
      </c>
      <c r="M30" s="3">
        <v>11</v>
      </c>
      <c r="N30" s="3">
        <v>14</v>
      </c>
      <c r="P30" s="3">
        <v>4</v>
      </c>
      <c r="Q30" s="3">
        <v>9</v>
      </c>
      <c r="R30" s="3">
        <v>13</v>
      </c>
      <c r="S30" s="3">
        <v>16</v>
      </c>
    </row>
    <row r="31" spans="1:19" x14ac:dyDescent="0.25">
      <c r="A31" s="3">
        <v>5</v>
      </c>
      <c r="B31" s="3">
        <v>5</v>
      </c>
      <c r="C31" s="3">
        <v>8</v>
      </c>
      <c r="D31" s="3">
        <v>12</v>
      </c>
      <c r="F31" s="3">
        <v>5</v>
      </c>
      <c r="G31" s="3">
        <v>10</v>
      </c>
      <c r="H31" s="3">
        <v>17</v>
      </c>
      <c r="I31" s="3">
        <v>27</v>
      </c>
      <c r="K31" s="3">
        <v>5</v>
      </c>
      <c r="L31" s="3">
        <v>6</v>
      </c>
      <c r="M31" s="3">
        <v>14</v>
      </c>
      <c r="N31" s="3">
        <v>17</v>
      </c>
      <c r="P31" s="3">
        <v>5</v>
      </c>
      <c r="Q31" s="3">
        <v>9</v>
      </c>
      <c r="R31" s="3">
        <v>13</v>
      </c>
      <c r="S31" s="3">
        <v>16</v>
      </c>
    </row>
    <row r="32" spans="1:19" x14ac:dyDescent="0.25">
      <c r="A32" s="3">
        <v>6</v>
      </c>
      <c r="B32" s="3">
        <v>5</v>
      </c>
      <c r="C32" s="3">
        <v>8</v>
      </c>
      <c r="D32" s="3">
        <v>12</v>
      </c>
      <c r="F32" s="3">
        <v>6</v>
      </c>
      <c r="G32" s="3">
        <v>10</v>
      </c>
      <c r="H32" s="3">
        <v>17</v>
      </c>
      <c r="I32" s="3">
        <v>27</v>
      </c>
      <c r="K32" s="3">
        <v>6</v>
      </c>
      <c r="L32" s="3">
        <v>6</v>
      </c>
      <c r="M32" s="3">
        <v>13</v>
      </c>
      <c r="N32" s="3">
        <v>16</v>
      </c>
      <c r="P32" s="3">
        <v>6</v>
      </c>
      <c r="Q32" s="3">
        <v>9</v>
      </c>
      <c r="R32" s="3">
        <v>13</v>
      </c>
      <c r="S32" s="3">
        <v>16</v>
      </c>
    </row>
    <row r="33" spans="1:19" x14ac:dyDescent="0.25">
      <c r="A33" s="3">
        <v>7</v>
      </c>
      <c r="B33" s="3">
        <v>5</v>
      </c>
      <c r="C33" s="3">
        <v>8</v>
      </c>
      <c r="D33" s="3">
        <v>12</v>
      </c>
      <c r="F33" s="3">
        <v>7</v>
      </c>
      <c r="G33" s="3">
        <v>10</v>
      </c>
      <c r="H33" s="3">
        <v>17</v>
      </c>
      <c r="I33" s="3">
        <v>27</v>
      </c>
      <c r="K33" s="3">
        <v>7</v>
      </c>
      <c r="L33" s="3">
        <v>6</v>
      </c>
      <c r="M33" s="3">
        <v>14</v>
      </c>
      <c r="N33" s="3">
        <v>17</v>
      </c>
      <c r="P33" s="3">
        <v>7</v>
      </c>
      <c r="Q33" s="3">
        <v>9</v>
      </c>
      <c r="R33" s="3">
        <v>13</v>
      </c>
      <c r="S33" s="3">
        <v>16</v>
      </c>
    </row>
    <row r="34" spans="1:19" x14ac:dyDescent="0.25">
      <c r="A34" s="3">
        <v>8</v>
      </c>
      <c r="B34" s="3">
        <v>5</v>
      </c>
      <c r="C34" s="3">
        <v>8</v>
      </c>
      <c r="D34" s="3">
        <v>12</v>
      </c>
      <c r="F34" s="3">
        <v>8</v>
      </c>
      <c r="G34" s="3">
        <v>10</v>
      </c>
      <c r="H34" s="3">
        <v>17</v>
      </c>
      <c r="I34" s="3">
        <v>27</v>
      </c>
      <c r="K34" s="3">
        <v>8</v>
      </c>
      <c r="L34" s="3">
        <v>6</v>
      </c>
      <c r="M34" s="3">
        <v>13</v>
      </c>
      <c r="N34" s="3">
        <v>16</v>
      </c>
      <c r="P34" s="3">
        <v>8</v>
      </c>
      <c r="Q34" s="3">
        <v>9</v>
      </c>
      <c r="R34" s="3">
        <v>13</v>
      </c>
      <c r="S34" s="3">
        <v>16</v>
      </c>
    </row>
    <row r="35" spans="1:19" x14ac:dyDescent="0.25">
      <c r="A35" s="3">
        <v>9</v>
      </c>
      <c r="B35" s="3">
        <v>5</v>
      </c>
      <c r="C35" s="3">
        <v>8</v>
      </c>
      <c r="D35" s="3">
        <v>12</v>
      </c>
      <c r="F35" s="3">
        <v>9</v>
      </c>
      <c r="G35" s="3">
        <v>10</v>
      </c>
      <c r="H35" s="3">
        <v>17</v>
      </c>
      <c r="I35" s="3">
        <v>27</v>
      </c>
      <c r="K35" s="3">
        <v>9</v>
      </c>
      <c r="L35" s="3">
        <v>6</v>
      </c>
      <c r="M35" s="3">
        <v>14</v>
      </c>
      <c r="N35" s="3">
        <v>17</v>
      </c>
      <c r="P35" s="3">
        <v>9</v>
      </c>
      <c r="Q35" s="3">
        <v>9</v>
      </c>
      <c r="R35" s="3">
        <v>13</v>
      </c>
      <c r="S35" s="3">
        <v>16</v>
      </c>
    </row>
    <row r="36" spans="1:19" x14ac:dyDescent="0.25">
      <c r="A36" s="3">
        <v>10</v>
      </c>
      <c r="B36" s="3">
        <v>5</v>
      </c>
      <c r="C36" s="3">
        <v>8</v>
      </c>
      <c r="D36" s="3">
        <v>12</v>
      </c>
      <c r="F36" s="3">
        <v>10</v>
      </c>
      <c r="G36" s="3">
        <v>10</v>
      </c>
      <c r="H36" s="3">
        <v>17</v>
      </c>
      <c r="I36" s="3">
        <v>27</v>
      </c>
      <c r="K36" s="3">
        <v>10</v>
      </c>
      <c r="L36" s="3">
        <v>6</v>
      </c>
      <c r="M36" s="3">
        <v>13</v>
      </c>
      <c r="N36" s="3">
        <v>16</v>
      </c>
      <c r="P36" s="3">
        <v>10</v>
      </c>
      <c r="Q36" s="3">
        <v>9</v>
      </c>
      <c r="R36" s="3">
        <v>13</v>
      </c>
      <c r="S36" s="3">
        <v>16</v>
      </c>
    </row>
    <row r="37" spans="1:19" x14ac:dyDescent="0.25">
      <c r="A37" s="3">
        <v>11</v>
      </c>
      <c r="B37" s="3">
        <v>5</v>
      </c>
      <c r="C37" s="3">
        <v>8</v>
      </c>
      <c r="D37" s="3">
        <v>12</v>
      </c>
      <c r="F37" s="3">
        <v>11</v>
      </c>
      <c r="G37" s="3">
        <v>10</v>
      </c>
      <c r="H37" s="3">
        <v>17</v>
      </c>
      <c r="I37" s="3">
        <v>27</v>
      </c>
      <c r="K37" s="3">
        <v>11</v>
      </c>
      <c r="L37" s="3">
        <v>6</v>
      </c>
      <c r="M37" s="3">
        <v>14</v>
      </c>
      <c r="N37" s="3">
        <v>17</v>
      </c>
      <c r="P37" s="3">
        <v>11</v>
      </c>
      <c r="Q37" s="3">
        <v>9</v>
      </c>
      <c r="R37" s="3">
        <v>13</v>
      </c>
      <c r="S37" s="3">
        <v>16</v>
      </c>
    </row>
    <row r="38" spans="1:19" x14ac:dyDescent="0.25">
      <c r="A38" s="3">
        <v>12</v>
      </c>
      <c r="B38" s="3">
        <v>5</v>
      </c>
      <c r="C38" s="3">
        <v>8</v>
      </c>
      <c r="D38" s="3">
        <v>12</v>
      </c>
      <c r="F38" s="3">
        <v>12</v>
      </c>
      <c r="G38" s="3">
        <v>10</v>
      </c>
      <c r="H38" s="3">
        <v>17</v>
      </c>
      <c r="I38" s="3">
        <v>27</v>
      </c>
      <c r="K38" s="3">
        <v>12</v>
      </c>
      <c r="L38" s="3">
        <v>6</v>
      </c>
      <c r="M38" s="3">
        <v>13</v>
      </c>
      <c r="N38" s="3">
        <v>16</v>
      </c>
      <c r="P38" s="3">
        <v>12</v>
      </c>
      <c r="Q38" s="3">
        <v>9</v>
      </c>
      <c r="R38" s="3">
        <v>13</v>
      </c>
      <c r="S38" s="3">
        <v>16</v>
      </c>
    </row>
    <row r="39" spans="1:19" x14ac:dyDescent="0.25">
      <c r="A39" s="3">
        <v>13</v>
      </c>
      <c r="B39" s="3">
        <v>5</v>
      </c>
      <c r="C39" s="3">
        <v>8</v>
      </c>
      <c r="D39" s="3">
        <v>12</v>
      </c>
      <c r="F39" s="3">
        <v>13</v>
      </c>
      <c r="G39" s="3">
        <v>10</v>
      </c>
      <c r="H39" s="3">
        <v>17</v>
      </c>
      <c r="I39" s="3">
        <v>27</v>
      </c>
      <c r="K39" s="3">
        <v>13</v>
      </c>
      <c r="L39" s="3">
        <v>6</v>
      </c>
      <c r="M39" s="3">
        <v>14</v>
      </c>
      <c r="N39" s="3">
        <v>17</v>
      </c>
      <c r="P39" s="3">
        <v>13</v>
      </c>
      <c r="Q39" s="3">
        <v>9</v>
      </c>
      <c r="R39" s="3">
        <v>13</v>
      </c>
      <c r="S39" s="3">
        <v>16</v>
      </c>
    </row>
    <row r="40" spans="1:19" x14ac:dyDescent="0.25">
      <c r="A40" s="3">
        <v>14</v>
      </c>
      <c r="B40" s="3">
        <v>5</v>
      </c>
      <c r="C40" s="3">
        <v>8</v>
      </c>
      <c r="D40" s="3">
        <v>12</v>
      </c>
      <c r="F40" s="3">
        <v>14</v>
      </c>
      <c r="G40" s="3">
        <v>10</v>
      </c>
      <c r="H40" s="3">
        <v>17</v>
      </c>
      <c r="I40" s="3">
        <v>27</v>
      </c>
      <c r="K40" s="3">
        <v>14</v>
      </c>
      <c r="L40" s="3">
        <v>6</v>
      </c>
      <c r="M40" s="3">
        <v>13</v>
      </c>
      <c r="N40" s="3">
        <v>16</v>
      </c>
      <c r="P40" s="3">
        <v>14</v>
      </c>
      <c r="Q40" s="3">
        <v>9</v>
      </c>
      <c r="R40" s="3">
        <v>13</v>
      </c>
      <c r="S40" s="3">
        <v>16</v>
      </c>
    </row>
    <row r="41" spans="1:19" x14ac:dyDescent="0.25">
      <c r="A41" s="3">
        <v>15</v>
      </c>
      <c r="B41" s="3">
        <v>5</v>
      </c>
      <c r="C41" s="3">
        <v>8</v>
      </c>
      <c r="D41" s="3">
        <v>12</v>
      </c>
      <c r="F41" s="3">
        <v>15</v>
      </c>
      <c r="G41" s="3">
        <v>10</v>
      </c>
      <c r="H41" s="3">
        <v>17</v>
      </c>
      <c r="I41" s="3">
        <v>27</v>
      </c>
      <c r="K41" s="3">
        <v>15</v>
      </c>
      <c r="L41" s="3">
        <v>6</v>
      </c>
      <c r="M41" s="3">
        <v>14</v>
      </c>
      <c r="N41" s="3">
        <v>17</v>
      </c>
      <c r="P41" s="3">
        <v>15</v>
      </c>
      <c r="Q41" s="3">
        <v>9</v>
      </c>
      <c r="R41" s="3">
        <v>13</v>
      </c>
      <c r="S41" s="3">
        <v>16</v>
      </c>
    </row>
    <row r="42" spans="1:19" x14ac:dyDescent="0.25">
      <c r="A42" s="3">
        <v>16</v>
      </c>
      <c r="B42" s="3">
        <v>0</v>
      </c>
      <c r="C42" s="3">
        <v>0.5</v>
      </c>
      <c r="D42" s="3">
        <v>1</v>
      </c>
      <c r="F42" s="3">
        <v>16</v>
      </c>
      <c r="G42" s="3">
        <v>9</v>
      </c>
      <c r="H42" s="3">
        <v>16</v>
      </c>
      <c r="I42" s="3">
        <v>25</v>
      </c>
      <c r="K42" s="3">
        <v>16</v>
      </c>
      <c r="L42" s="3">
        <v>5</v>
      </c>
      <c r="M42" s="3">
        <v>12</v>
      </c>
      <c r="N42" s="3">
        <v>15</v>
      </c>
      <c r="P42" s="3">
        <v>16</v>
      </c>
      <c r="Q42" s="3">
        <v>9</v>
      </c>
      <c r="R42" s="3">
        <v>13</v>
      </c>
      <c r="S42" s="3">
        <v>16</v>
      </c>
    </row>
    <row r="43" spans="1:19" x14ac:dyDescent="0.25">
      <c r="A43" s="3">
        <v>17</v>
      </c>
      <c r="B43" s="3">
        <v>5</v>
      </c>
      <c r="C43" s="3">
        <v>8</v>
      </c>
      <c r="D43" s="3">
        <v>12</v>
      </c>
      <c r="F43" s="3">
        <v>17</v>
      </c>
      <c r="G43" s="3">
        <v>10</v>
      </c>
      <c r="H43" s="3">
        <v>17</v>
      </c>
      <c r="I43" s="3">
        <v>27</v>
      </c>
      <c r="K43" s="3">
        <v>17</v>
      </c>
      <c r="L43" s="3">
        <v>6</v>
      </c>
      <c r="M43" s="3">
        <v>14</v>
      </c>
      <c r="N43" s="3">
        <v>17</v>
      </c>
      <c r="P43" s="3">
        <v>17</v>
      </c>
      <c r="Q43" s="3">
        <v>9</v>
      </c>
      <c r="R43" s="3">
        <v>13</v>
      </c>
      <c r="S43" s="3">
        <v>16</v>
      </c>
    </row>
    <row r="44" spans="1:19" x14ac:dyDescent="0.25">
      <c r="A44" s="3">
        <v>18</v>
      </c>
      <c r="B44" s="3">
        <v>5</v>
      </c>
      <c r="C44" s="3">
        <v>8</v>
      </c>
      <c r="D44" s="3">
        <v>12</v>
      </c>
      <c r="F44" s="3">
        <v>18</v>
      </c>
      <c r="G44" s="3">
        <v>10</v>
      </c>
      <c r="H44" s="3">
        <v>17</v>
      </c>
      <c r="I44" s="3">
        <v>27</v>
      </c>
      <c r="K44" s="3">
        <v>18</v>
      </c>
      <c r="L44" s="3">
        <v>6</v>
      </c>
      <c r="M44" s="3">
        <v>14</v>
      </c>
      <c r="N44" s="3">
        <v>17</v>
      </c>
      <c r="P44" s="3">
        <v>18</v>
      </c>
      <c r="Q44" s="3">
        <v>9</v>
      </c>
      <c r="R44" s="3">
        <v>13</v>
      </c>
      <c r="S44" s="3">
        <v>16</v>
      </c>
    </row>
    <row r="45" spans="1:19" x14ac:dyDescent="0.25">
      <c r="A45" s="3">
        <v>19</v>
      </c>
      <c r="B45" s="3">
        <v>5</v>
      </c>
      <c r="C45" s="3">
        <v>8</v>
      </c>
      <c r="D45" s="3">
        <v>12</v>
      </c>
      <c r="F45" s="3">
        <v>19</v>
      </c>
      <c r="G45" s="3">
        <v>10</v>
      </c>
      <c r="H45" s="3">
        <v>17</v>
      </c>
      <c r="I45" s="3">
        <v>27</v>
      </c>
      <c r="K45" s="3">
        <v>19</v>
      </c>
      <c r="L45" s="3">
        <v>6</v>
      </c>
      <c r="M45" s="3">
        <v>14</v>
      </c>
      <c r="N45" s="3">
        <v>17</v>
      </c>
      <c r="P45" s="3">
        <v>19</v>
      </c>
      <c r="Q45" s="3">
        <v>9</v>
      </c>
      <c r="R45" s="3">
        <v>13</v>
      </c>
      <c r="S45" s="3">
        <v>16</v>
      </c>
    </row>
    <row r="46" spans="1:19" x14ac:dyDescent="0.25">
      <c r="A46" s="3">
        <v>20</v>
      </c>
      <c r="B46" s="3">
        <v>5</v>
      </c>
      <c r="C46" s="3">
        <v>8</v>
      </c>
      <c r="D46" s="3">
        <v>12</v>
      </c>
      <c r="F46" s="3">
        <v>20</v>
      </c>
      <c r="G46" s="3">
        <v>10</v>
      </c>
      <c r="H46" s="3">
        <v>17</v>
      </c>
      <c r="I46" s="3">
        <v>27</v>
      </c>
      <c r="K46" s="3">
        <v>20</v>
      </c>
      <c r="L46" s="3">
        <v>6</v>
      </c>
      <c r="M46" s="3">
        <v>14</v>
      </c>
      <c r="N46" s="3">
        <v>17</v>
      </c>
      <c r="P46" s="3">
        <v>20</v>
      </c>
      <c r="Q46" s="3">
        <v>9</v>
      </c>
      <c r="R46" s="3">
        <v>13</v>
      </c>
      <c r="S46" s="3">
        <v>16</v>
      </c>
    </row>
    <row r="47" spans="1:19" x14ac:dyDescent="0.25">
      <c r="A47" s="3">
        <v>21</v>
      </c>
      <c r="B47" s="3">
        <v>5</v>
      </c>
      <c r="C47" s="3">
        <v>8</v>
      </c>
      <c r="D47" s="3">
        <v>12</v>
      </c>
      <c r="F47" s="3">
        <v>21</v>
      </c>
      <c r="G47" s="3">
        <v>10</v>
      </c>
      <c r="H47" s="3">
        <v>17</v>
      </c>
      <c r="I47" s="3">
        <v>27</v>
      </c>
      <c r="K47" s="3">
        <v>21</v>
      </c>
      <c r="L47" s="3">
        <v>6</v>
      </c>
      <c r="M47" s="3">
        <v>14</v>
      </c>
      <c r="N47" s="3">
        <v>17</v>
      </c>
      <c r="P47" s="3">
        <v>21</v>
      </c>
      <c r="Q47" s="3">
        <v>9</v>
      </c>
      <c r="R47" s="3">
        <v>13</v>
      </c>
      <c r="S47" s="3">
        <v>16</v>
      </c>
    </row>
  </sheetData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9887F92-32C3-4410-BDA9-CC4C2930A2B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Charts</vt:lpstr>
      </vt:variant>
      <vt:variant>
        <vt:i4>1</vt:i4>
      </vt:variant>
    </vt:vector>
  </HeadingPairs>
  <TitlesOfParts>
    <vt:vector size="18" baseType="lpstr">
      <vt:lpstr>OO</vt:lpstr>
      <vt:lpstr>Все отправки</vt:lpstr>
      <vt:lpstr>1. Дубликаты</vt:lpstr>
      <vt:lpstr>2. Результаты</vt:lpstr>
      <vt:lpstr>Выбор варианта</vt:lpstr>
      <vt:lpstr>3. Анализ по МО</vt:lpstr>
      <vt:lpstr>4. Анализ по РД</vt:lpstr>
      <vt:lpstr>5. Направления</vt:lpstr>
      <vt:lpstr>5.1. Знание</vt:lpstr>
      <vt:lpstr>5.2. Здоровье</vt:lpstr>
      <vt:lpstr>5.3. Творчество</vt:lpstr>
      <vt:lpstr>5.4. Воспитание</vt:lpstr>
      <vt:lpstr>5.5. Профориентация</vt:lpstr>
      <vt:lpstr>5.6. Учитель. Школьная команда</vt:lpstr>
      <vt:lpstr>5.7. Школьный климат</vt:lpstr>
      <vt:lpstr>5.8. Образовательная среда</vt:lpstr>
      <vt:lpstr>Sections</vt:lpstr>
      <vt:lpstr>Chart1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User</cp:lastModifiedBy>
  <dcterms:created xsi:type="dcterms:W3CDTF">2025-11-20T09:11:10Z</dcterms:created>
  <dcterms:modified xsi:type="dcterms:W3CDTF">2025-12-03T12:56:17Z</dcterms:modified>
</cp:coreProperties>
</file>